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9200" windowHeight="11160" tabRatio="756" activeTab="1"/>
  </bookViews>
  <sheets>
    <sheet name="Tarybai" sheetId="1" r:id="rId1"/>
    <sheet name="Aiskinamasis" sheetId="2" r:id="rId2"/>
    <sheet name="KMSA išlaikymas" sheetId="3" state="hidden" r:id="rId3"/>
    <sheet name="Asignavimų valdytojai" sheetId="4" r:id="rId4"/>
  </sheets>
  <definedNames>
    <definedName name="_xlnm.Print_Area" localSheetId="1">'Aiskinamasis'!$A$1:$AA$140</definedName>
    <definedName name="_xlnm.Print_Area" localSheetId="0">'Tarybai'!$A$1:$R$91</definedName>
    <definedName name="_xlnm.Print_Titles" localSheetId="1">'Aiskinamasis'!$4:$6</definedName>
    <definedName name="_xlnm.Print_Titles" localSheetId="0">'Tarybai'!$4:$6</definedName>
  </definedNames>
  <calcPr fullCalcOnLoad="1"/>
</workbook>
</file>

<file path=xl/comments2.xml><?xml version="1.0" encoding="utf-8"?>
<comments xmlns="http://schemas.openxmlformats.org/spreadsheetml/2006/main">
  <authors>
    <author>Indre Buteniene</author>
  </authors>
  <commentList>
    <comment ref="O44" authorId="0">
      <text>
        <r>
          <rPr>
            <b/>
            <sz val="9"/>
            <rFont val="Tahoma"/>
            <family val="2"/>
          </rPr>
          <t>Indre Buteniene:</t>
        </r>
        <r>
          <rPr>
            <sz val="9"/>
            <rFont val="Tahoma"/>
            <family val="2"/>
          </rPr>
          <t xml:space="preserve">
Perkama paslauga!</t>
        </r>
      </text>
    </comment>
    <comment ref="J80" authorId="0">
      <text>
        <r>
          <rPr>
            <b/>
            <sz val="9"/>
            <rFont val="Tahoma"/>
            <family val="2"/>
          </rPr>
          <t>Indre Buteniene:</t>
        </r>
        <r>
          <rPr>
            <sz val="9"/>
            <rFont val="Tahoma"/>
            <family val="2"/>
          </rPr>
          <t xml:space="preserve">
Anksčiau buvo Miesto ūkio departamento priemonė</t>
        </r>
      </text>
    </comment>
    <comment ref="Q115" authorId="0">
      <text>
        <r>
          <rPr>
            <b/>
            <sz val="9"/>
            <rFont val="Tahoma"/>
            <family val="2"/>
          </rPr>
          <t>Indre Buteniene:</t>
        </r>
        <r>
          <rPr>
            <sz val="9"/>
            <rFont val="Tahoma"/>
            <family val="2"/>
          </rPr>
          <t xml:space="preserve">
10 kompiuterių, 1 daugiafunkcis aparatas ir 1 garso įranga</t>
        </r>
      </text>
    </comment>
  </commentList>
</comments>
</file>

<file path=xl/sharedStrings.xml><?xml version="1.0" encoding="utf-8"?>
<sst xmlns="http://schemas.openxmlformats.org/spreadsheetml/2006/main" count="1150" uniqueCount="306">
  <si>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</si>
  <si>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</si>
  <si>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</si>
  <si>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</si>
  <si>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</si>
  <si>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</si>
  <si>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</si>
  <si>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</si>
  <si>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</si>
  <si>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</si>
  <si>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</si>
  <si>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</si>
  <si>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</si>
  <si>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</si>
  <si>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PF</t>
  </si>
  <si>
    <t>ES</t>
  </si>
  <si>
    <t>Iš viso:</t>
  </si>
  <si>
    <t>Iš viso uždaviniui:</t>
  </si>
  <si>
    <t>Iš viso programai:</t>
  </si>
  <si>
    <t>Iš viso tikslui:</t>
  </si>
  <si>
    <t>Finansavimo šaltiniai</t>
  </si>
  <si>
    <t>1-10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</si>
  <si>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</si>
  <si>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</si>
  <si>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</si>
  <si>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</si>
  <si>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</si>
  <si>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</si>
  <si>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</t>
  </si>
  <si>
    <t>Turtui įsigyti ir finansiniams įsipareigojimams vykdyti</t>
  </si>
  <si>
    <t>Paskolų grąžinimas ir palūkanų mokėjimas</t>
  </si>
  <si>
    <t>Projekto „Elektroninės demokratijos paslaugų piliečiams sukūrimas ir plėtra Klaipėdos regiono savivaldybių administracijose“ įgyvendinimas</t>
  </si>
  <si>
    <t>Projekto „Klaipėdos miesto savivaldybės administracijos darbo organizavimo gerinimas tobulinant organizacinę struktūrą, finansinių išteklių ir veiklos valdymo procesus“ įgyvendinimas</t>
  </si>
  <si>
    <t>Strateginis tikslas 01. Didinti miesto konkurencingumą, kryptingai vystant infrastruktūrą ir sudarant palankias sąlygas verslui</t>
  </si>
  <si>
    <t xml:space="preserve">Projekto „Klaipėdos miesto savivaldybės paslaugų, teikiamų „vieno langelio“ principu, tobulinimas“ įgyvendinimas 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</si>
  <si>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</si>
  <si>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 xml:space="preserve">Savivaldybės biudžetas, iš jo: </t>
  </si>
  <si>
    <t>Savivaldybės privatizavimo fondo lėšos PF</t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</si>
  <si>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</si>
  <si>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</si>
  <si>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</si>
  <si>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</si>
  <si>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</si>
  <si>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</si>
  <si>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</si>
  <si>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</si>
  <si>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</si>
  <si>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</si>
  <si>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</si>
  <si>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</si>
  <si>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</si>
  <si>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</si>
  <si>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</si>
  <si>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</si>
  <si>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</si>
  <si>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</si>
  <si>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</si>
  <si>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</si>
  <si>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</si>
  <si>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</si>
  <si>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</si>
  <si>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</si>
  <si>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</si>
  <si>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Tobulinti savivaldybės administracinių paslaugų teikimą, taikant pažangius vadybos principus</t>
  </si>
  <si>
    <t xml:space="preserve">Informacinių technologijų palaikymas ir plėtojimas Savivaldybės administracijoje 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</si>
  <si>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</si>
  <si>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</si>
  <si>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</si>
  <si>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</si>
  <si>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</si>
  <si>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</si>
  <si>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</si>
  <si>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</si>
  <si>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</si>
  <si>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</si>
  <si>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</si>
  <si>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</si>
  <si>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</si>
  <si>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</si>
  <si>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</si>
  <si>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</si>
  <si>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</si>
  <si>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</si>
  <si>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</si>
  <si>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</si>
  <si>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</si>
  <si>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</si>
  <si>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</si>
  <si>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</si>
  <si>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</si>
  <si>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</si>
  <si>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</si>
  <si>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</si>
  <si>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</si>
  <si>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</si>
  <si>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</si>
  <si>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</si>
  <si>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</si>
  <si>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</si>
  <si>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</si>
  <si>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</si>
  <si>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</si>
  <si>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</si>
  <si>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</si>
  <si>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</si>
  <si>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</si>
  <si>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</si>
  <si>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</si>
  <si>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</si>
  <si>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</si>
  <si>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</si>
  <si>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</si>
  <si>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</si>
  <si>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</si>
  <si>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</si>
  <si>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</si>
  <si>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</si>
  <si>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</si>
  <si>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</si>
  <si>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</si>
  <si>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</si>
  <si>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</si>
  <si>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</si>
  <si>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</si>
  <si>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</si>
  <si>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</si>
  <si>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</si>
  <si>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</si>
  <si>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</si>
  <si>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</si>
  <si>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</si>
  <si>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</si>
  <si>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</si>
  <si>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</si>
  <si>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</si>
  <si>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</si>
  <si>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</si>
  <si>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</si>
  <si>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</si>
  <si>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</si>
  <si>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</si>
  <si>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</rPr>
      <t>Savivaldybės administracijos</t>
    </r>
    <r>
      <rPr>
        <sz val="10"/>
        <rFont val="Times New Roman"/>
        <family val="1"/>
      </rPr>
      <t xml:space="preserve"> darbo užmokestis</t>
    </r>
  </si>
  <si>
    <t>KPP</t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</si>
  <si>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</si>
  <si>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</si>
  <si>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</si>
  <si>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</si>
  <si>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</si>
  <si>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</si>
  <si>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</si>
  <si>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</si>
  <si>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</si>
  <si>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</si>
  <si>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r>
      <t>Kelių priežiūros ir plėtros programos lėšos</t>
    </r>
    <r>
      <rPr>
        <b/>
        <sz val="10"/>
        <rFont val="Times New Roman"/>
        <family val="1"/>
      </rPr>
      <t xml:space="preserve"> KPP</t>
    </r>
  </si>
  <si>
    <t>LRVB</t>
  </si>
  <si>
    <t>Mero reprezentacinių priemonių vykdymas (Mero  fondo naudojimas)</t>
  </si>
  <si>
    <t>SB(VB)</t>
  </si>
  <si>
    <t>Savivaldybės tarybos finansinio, ūkinio bei materialinio aptarnavimo užtikrinimas</t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</si>
  <si>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</si>
  <si>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Kurti savivaldybės valdymo sistemą, patogią verslui ir gyventojams</t>
  </si>
  <si>
    <t>Savivaldybei nuosavybės teise priklausančio ir patikėjimo teise valdomo turto valdymas, naudojimas ir disponavimas</t>
  </si>
  <si>
    <t>2014-ųjų metų lėšų poreikis</t>
  </si>
  <si>
    <t>Nekilnojamo turto matavimai ir  teisinė registracija</t>
  </si>
  <si>
    <t>Savivaldybei priklausančių patalpų eksploatacinių ir kitų išlaidų padengimas</t>
  </si>
  <si>
    <t>Nerentabiliai veikiančių įmonių likvidavimas</t>
  </si>
  <si>
    <t>Organizuoti savivaldybės veiklos bendrųjų funkcijų vykdymą</t>
  </si>
  <si>
    <t xml:space="preserve">Savivaldybės nenaudojamų (neeksploatuojamų) statinių ir jų inžinerinių tinklų techninės būklės palaikymas </t>
  </si>
  <si>
    <t>1</t>
  </si>
  <si>
    <t xml:space="preserve">Savivaldybei priklausančių statinių esamos techninės būklės įvertinimo paslaugų įsigijimas 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</si>
  <si>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</si>
  <si>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</si>
  <si>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</si>
  <si>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 xml:space="preserve"> TIKSLŲ, UŽDAVINIŲ, PRIEMONIŲ IR PRIEMONIŲ IŠLAIDŲ SUVESTINĖ</t>
  </si>
  <si>
    <r>
      <t xml:space="preserve">Pajamų įmokos už patalpų nuomą </t>
    </r>
    <r>
      <rPr>
        <b/>
        <sz val="10"/>
        <rFont val="Times New Roman"/>
        <family val="1"/>
      </rPr>
      <t>SB(SP)</t>
    </r>
  </si>
  <si>
    <t>SB(SP)</t>
  </si>
  <si>
    <t>03 Savivaldybės valdymo programa</t>
  </si>
  <si>
    <t>Projekto „Klaipėdos regiono savivaldybių administracijų darbuotojų ir savivaldybių tarybų narių mokymai“ įgyvendinimas</t>
  </si>
  <si>
    <t>Projekto „Klaipėdos miesto savivaldybės administracijos darbuotojų ir savivaldybės tarybos narių kvalifikacijos tobulinimas, II etapas“ įgyvendinimas</t>
  </si>
  <si>
    <t>Gerinti gyventojų aptarnavimo ir darbuotojų darbo sąlygas Savivaldybės administracijoje</t>
  </si>
  <si>
    <t>Diegti Savivaldybės administracijoje modernias informacines sistemas ir plėsti elektroninių paslaugų spektrą</t>
  </si>
  <si>
    <r>
      <t xml:space="preserve">2012–2015 M. KLAIPĖDOS MIESTO SAVIVALDYBĖS </t>
    </r>
    <r>
      <rPr>
        <b/>
        <sz val="10"/>
        <rFont val="Times New Roman"/>
        <family val="1"/>
      </rPr>
      <t xml:space="preserve">                       
VALDYMO PROGRAMOS (NR. 03)</t>
    </r>
  </si>
  <si>
    <t>Kapinių priežiūros poskyrio administracinio pastato (Toleikių k., Klaipėdos r. sav.) einamasis remontas</t>
  </si>
  <si>
    <t>Projekto „Civilinės metrikacijos paslaugų gerinimas Lietuvos ir Rusijos Federacijos pasienio savivaldos institucijų gyventojams“ įgyvendinimas (Civilinės metrikacijos skyriaus patalpų sanitarinių mazgų einamasis remontas)</t>
  </si>
  <si>
    <t>Projekto „Klaipėdos miesto strateginio plėtros plano (KSP) 2013–2020 m. parengimas“ įgyvendinimas</t>
  </si>
  <si>
    <t xml:space="preserve">Viešųjų ryšių plėtojimas </t>
  </si>
  <si>
    <t>Atstovavimo teismuose ir teismų sprendimų vykdymo organizavimas</t>
  </si>
  <si>
    <t>PVM srautų valdymo analizė</t>
  </si>
  <si>
    <t>Daugiabučių gyvenamųjų namų žemės nuomos mokesčio paskirstymo ir administravimo paslaugos įsigijimas iš namų administratorių</t>
  </si>
  <si>
    <t>Turto valdymo strategijos parengimas</t>
  </si>
  <si>
    <t>Savivaldybės kontroliuojamų įmonių įstatinio kapitalo didinimas perduodant inžinerinius tinklus funkcijoms vykdyti</t>
  </si>
  <si>
    <t>Objektų rengimas privatizavimui, privatizavimo programų rengimas, objektų privatizavimo organizavimas</t>
  </si>
  <si>
    <t>Gyvenamųjų patalpų ir jų priklausinių, taip pat pagalbinio paskirties pastatų, jų dalių privatizavimo dokumentų rengimas</t>
  </si>
  <si>
    <t>Savivaldybės administracijos pastato (Liepų g. 11) stogo ir fasado vakarinės pusės  einamasis remontas</t>
  </si>
  <si>
    <t>Lėšų poreikis biudžetiniams                                2013-iesiems metams</t>
  </si>
  <si>
    <t>Lėšos biudžetiniams 2012-iesiems metams</t>
  </si>
  <si>
    <t>2013-ųjų metų maksimalių asignavimų planas</t>
  </si>
  <si>
    <t>2015-ųjų metų lėšų poreikis</t>
  </si>
  <si>
    <t>Lietuvos pirmininkavimo ES renginių Klaipėdoje organizavimas</t>
  </si>
  <si>
    <t>Korespondencijos siuntimo paštu organizavimas</t>
  </si>
  <si>
    <t>Savivaldybės administracijos veiklos užtikrinimas (pastatų eksploatacija, materialinis aprūpinimas)</t>
  </si>
  <si>
    <t>Savivaldybės administracijos veiklos užtikrinimas (Darbo užmokestis)</t>
  </si>
  <si>
    <t>Produkto kriterijaus</t>
  </si>
  <si>
    <t>planas</t>
  </si>
  <si>
    <t>2013-ieji metai</t>
  </si>
  <si>
    <t>2014-ieji metai</t>
  </si>
  <si>
    <t>2015-ieji metai</t>
  </si>
  <si>
    <t>Valstybės tarnautojų skaičius</t>
  </si>
  <si>
    <t>Darbuotojų, dirbančių pagal darbo sutartį, skaičius</t>
  </si>
  <si>
    <t>Organizuota mokymų</t>
  </si>
  <si>
    <t>Mokymų dalyvių skaičius</t>
  </si>
  <si>
    <t>Parengta ataskaita, vnt.</t>
  </si>
  <si>
    <t>Namų administratorių, teikiančių paslaugas, skaičius</t>
  </si>
  <si>
    <t xml:space="preserve">Viešosios tvarkos skyriaus materialinis aprūpinimas </t>
  </si>
  <si>
    <t>Naudojimasis Regitros, Registrų centro, Gyventojų registro tarnybos informacinėmis duomenų bazėmis</t>
  </si>
  <si>
    <t>Viešosios tvarkos skyriaus darbuotojų aprangos dizaino sukūrimas  ir komplektų įsigijimas</t>
  </si>
  <si>
    <t>Administracinės teisės aktų pažeidimų protokolų valdymo sistemos įdiegimas ir eksploatavimas</t>
  </si>
  <si>
    <t>Prisijungimų skaičius prie GRT sistemos, tūkst. kartų</t>
  </si>
  <si>
    <t>Prisijungimų skaičius prie Regitros sistemos, tūkst. kartų</t>
  </si>
  <si>
    <t>Prisijungimų skaičius prie Registro centro sistemos, tūkst. kartų</t>
  </si>
  <si>
    <t xml:space="preserve">Eksploatuojama automobilių, vnt. </t>
  </si>
  <si>
    <t>Sukurtas dizainas</t>
  </si>
  <si>
    <t>Įsigyta aprangos komplektų</t>
  </si>
  <si>
    <t>I</t>
  </si>
  <si>
    <t>Organizuota mokymų, val.</t>
  </si>
  <si>
    <t>Patvirtintas planas, vnt.</t>
  </si>
  <si>
    <t>IS vartotojų skaičius</t>
  </si>
  <si>
    <t>Asignavimų poreikis biudžetiniams                                2013-iesiems metams</t>
  </si>
  <si>
    <t>Asignavimai biudžetiniams                        2012-iesiems metams</t>
  </si>
  <si>
    <t>2013-ųjų metų asignavimų planas</t>
  </si>
  <si>
    <t>Savivaldybės tarybos sekretoriato darbuotojų skaičius</t>
  </si>
  <si>
    <t>Teisiškai įregistruotų objektų skaičius, vnt.</t>
  </si>
  <si>
    <t>Įsigyta kompiuterių, vnt.</t>
  </si>
  <si>
    <t>Tarptautinių organizacijų, kurių narė yra Klaipėdos miesto savivaldybė,  sk.</t>
  </si>
  <si>
    <t>Automobilių statymo aikštelės prie „Švyturio arenos“ apšvietimo išlaidų dengimas</t>
  </si>
  <si>
    <t>Pastatų, kuriuose yra savivaldybei priklausančios negyvenamosios patalpos, bendro naudojimo objektų remonto išlaidų padengimas</t>
  </si>
  <si>
    <t>Savivaldybės administracijos veiklos užtikrinimas:</t>
  </si>
  <si>
    <t>Savivaldybės administracijos direktoriaus rezervas</t>
  </si>
  <si>
    <t>VšĮ „Klaipėdos šventė“ vietinės rinkliavos administravimui apmokėti (12% nuo rinkliavos surinkimo)</t>
  </si>
  <si>
    <t>Darbuotojų, dirbančių pagal darbo sutartį, sk.</t>
  </si>
  <si>
    <t>Produkto vertinimo kriterijaus</t>
  </si>
  <si>
    <t>Funkcinės klasifikacijos kodas*</t>
  </si>
  <si>
    <t>Privatizuota objektų, sk.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</si>
  <si>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</si>
  <si>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</si>
  <si>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</si>
  <si>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</si>
  <si>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</si>
  <si>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</si>
  <si>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</si>
  <si>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</si>
  <si>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</si>
  <si>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Prižiūrima savivaldybei priklausančių nenaudojamų objektų (pastatų), vnt.</t>
  </si>
  <si>
    <t>Savivaldybei priklausančių pastatų, kurių techninė būklė įvertinta, vnt.</t>
  </si>
  <si>
    <t>Sukurta ir įdiegta vieno langelio principu veikianti aptarnavimo ir paslaugų sistema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</si>
  <si>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</si>
  <si>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Įdiegta naujų informacinių sistemų, sk.</t>
  </si>
  <si>
    <t>Išleistas leidinys, egz. sk.</t>
  </si>
  <si>
    <t>Eksploatuojama savivaldybės administracijos pastatų, sk.</t>
  </si>
  <si>
    <t>Nupirkta spaudos ploto  vietos dienraščiuose, psl.</t>
  </si>
  <si>
    <t>Įsigyta suvenyrų rūšiš, sk.</t>
  </si>
  <si>
    <t>Atlikta remonto darbų, proc.</t>
  </si>
  <si>
    <t>Per ataskaitinį laikotarpį užbaigtų bylų skaičius</t>
  </si>
  <si>
    <t>Pašto paslaugų pirkimas</t>
  </si>
  <si>
    <t>Išsiųsta registruotų laiškų, tūkst.</t>
  </si>
  <si>
    <t>Savivaldybės administracijos veiklos užtikrinimas</t>
  </si>
  <si>
    <t>Mokymų (valstybės tarnautojų įvadiniai mokymai, specifiniai mokymai atestatams ir licencijoms įgyti) organizavimas</t>
  </si>
  <si>
    <t xml:space="preserve">Stiklinės pertvaros įrengimas Civilinės metrikacijos Gyvenamosios vietos deklaravimo poskyryje </t>
  </si>
  <si>
    <t>Įrengta pertvara, proc.</t>
  </si>
  <si>
    <t>Atlikta inžinerinių tinklų matavimų, km</t>
  </si>
  <si>
    <t>Prižiūrimų objektų sk.</t>
  </si>
  <si>
    <r>
      <t>Prižiūrimų objektų plotas, tūkst. m</t>
    </r>
    <r>
      <rPr>
        <vertAlign val="superscript"/>
        <sz val="10"/>
        <rFont val="Times New Roman"/>
        <family val="1"/>
      </rPr>
      <t>2</t>
    </r>
  </si>
  <si>
    <t>Remontuojamų objektų sk.</t>
  </si>
  <si>
    <t>Parengta strategija</t>
  </si>
  <si>
    <t>Perduota inžinerinių tinklų, km</t>
  </si>
  <si>
    <t>Parengta projektų, vnt.</t>
  </si>
  <si>
    <t>Privatizuota gyvenamųjų patalpų ir jų priklausinių, sk.</t>
  </si>
  <si>
    <t>Likviduota įmonių, sk.</t>
  </si>
  <si>
    <t>2014 m. poreikis</t>
  </si>
  <si>
    <t>2015 m. poreikis</t>
  </si>
  <si>
    <r>
      <t xml:space="preserve"> 2013–2015 M. KLAIPĖDOS MIESTO SAVIVALDYBĖS                        
</t>
    </r>
    <r>
      <rPr>
        <b/>
        <sz val="10"/>
        <rFont val="Times New Roman"/>
        <family val="1"/>
      </rPr>
      <t>VALDYMO PROGRAMOS (NR. 03)</t>
    </r>
  </si>
  <si>
    <r>
      <t>Suremontuota patalpų,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</si>
  <si>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Suremontuota patalpų, proc.</t>
  </si>
  <si>
    <t>Projekto „Efektyvios valdymo paslaugos žmonėms“  įgyvendinimas</t>
  </si>
  <si>
    <t>Atlikti remonto darbai Civilinės metrikacijos skyriuje:</t>
  </si>
  <si>
    <t>Klaipėdos miesto savivaldybei priklausančio pastato Liepų g. 7, Klaipėdoje rekonstrukcija, pritaikant šį pastatą administracinei veiklai vykdyti</t>
  </si>
  <si>
    <t xml:space="preserve">Dalyvavimas  tarptautinių ir vietinių organizacijų veikloje  (Lietuvos savivaldybių asociacija, Cruise Baltic - CB, BMS, KIMO, European Cities Against Drugs - ECAD, EUROCITIES, World Health Organization - WHO, Baltic Sail) </t>
  </si>
  <si>
    <t>2015 m.  poreikis</t>
  </si>
  <si>
    <t>Lietuvos savivaldybių asociacija</t>
  </si>
  <si>
    <t>Prižiūrima ir administruojama Ikimokyklinio amžiaus vaikų registravimo ir apskaitos informacinė sistema</t>
  </si>
  <si>
    <r>
      <t>Savivaldybės tarybos sekretoriato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finansinio, ūkinio bei materialinio aptarnavimo užtikrinimas</t>
    </r>
  </si>
  <si>
    <t>P7</t>
  </si>
  <si>
    <t>Įsigyta kompiuterių ir org. technikos, vnt.</t>
  </si>
  <si>
    <t>Įsigyta daugiafunkcės įrangos, vnt.</t>
  </si>
  <si>
    <t>Valstybės deleguotų funkcijų vykdymas (žemės ūkio ir darbo rinkos politikos priemonių)</t>
  </si>
  <si>
    <t>Nekilnojamojo turto matavimai ir  teisinė registracija</t>
  </si>
  <si>
    <t>Automobilių statymo aikštelės prie „Švyturio“ arenos apšvietimo išlaidų dengimas</t>
  </si>
  <si>
    <t>Gyvenamųjų patalpų ir jų priklausinių, taip pat pagalbinės paskirties pastatų, jų dalių privatizavimo dokumentų rengimas</t>
  </si>
  <si>
    <t>Klaipėdos miesto savivaldybei priklausančio pastato Liepų g. 7, Klaipėdoje, rekonstravimas, pritaikant šį pastatą administracinei veiklai vykdyti</t>
  </si>
  <si>
    <t xml:space="preserve">Suremontuota sanitarinių patalpų, kv. m </t>
  </si>
  <si>
    <r>
      <t>Parengtas techninis projektas, vnt.
Atlikta pastato rekonstrukcija (874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). Užbaigtumas, proc.</t>
    </r>
  </si>
  <si>
    <t xml:space="preserve">Parengtas techninis projektas, vnt.
</t>
  </si>
  <si>
    <t>Rekonstruotas pastatas (874 m2) Užbaigtumas, proc.</t>
  </si>
  <si>
    <t>Įsigyta organizacinės įrangos, sk.</t>
  </si>
  <si>
    <t>Įsigyta organizacinės  įrangos, sk.</t>
  </si>
  <si>
    <r>
      <t xml:space="preserve">Dalyvavimas  tarptautinių ir vietinių organizacijų veikloje  (Lietuvos savivaldybių asociacija, </t>
    </r>
    <r>
      <rPr>
        <i/>
        <sz val="10"/>
        <rFont val="Times New Roman"/>
        <family val="1"/>
      </rPr>
      <t>Cruise Baltic – CB, BMS, KIMO, European Cities Against Drugs – ECAD, EUROCITIES, World Health Organization - WHO, Baltic Sail</t>
    </r>
    <r>
      <rPr>
        <sz val="10"/>
        <rFont val="Times New Roman"/>
        <family val="1"/>
      </rPr>
      <t xml:space="preserve">) </t>
    </r>
  </si>
  <si>
    <t>Projekto „Klaipėdos miesto strateginio plėtros plano 2013–2020 m. parengimas“ įgyvendinimas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</si>
</sst>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  <numFmt numFmtId="166" formatCode="#,##0.0;[Red]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u val="single"/>
      <sz val="1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ck"/>
      <right/>
      <top style="medium"/>
      <bottom style="thin"/>
    </border>
    <border>
      <left style="thick"/>
      <right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medium"/>
      <bottom/>
    </border>
    <border>
      <left style="thick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/>
      <top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16" borderId="4" applyNumberFormat="0" applyAlignment="0" applyProtection="0"/>
    <xf numFmtId="0" fontId="32" fillId="7" borderId="5" applyNumberFormat="0" applyAlignment="0" applyProtection="0"/>
    <xf numFmtId="0" fontId="33" fillId="17" borderId="0" applyNumberFormat="0" applyBorder="0" applyAlignment="0" applyProtection="0"/>
    <xf numFmtId="0" fontId="1" fillId="0" borderId="0">
      <alignment/>
      <protection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</cellStyleXfs>
  <cellXfs count="1298">
    <xf numFmtId="0" fontId="0" fillId="0" borderId="0" xfId="0" applyAlignment="1">
      <alignment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16" borderId="10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/>
    </xf>
    <xf numFmtId="0" fontId="4" fillId="16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64" fontId="8" fillId="0" borderId="0" xfId="0" applyNumberFormat="1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8" fillId="0" borderId="0" xfId="46" applyFont="1" applyAlignment="1">
      <alignment vertical="top"/>
      <protection/>
    </xf>
    <xf numFmtId="0" fontId="5" fillId="0" borderId="0" xfId="46" applyFont="1" applyAlignment="1">
      <alignment vertical="top"/>
      <protection/>
    </xf>
    <xf numFmtId="0" fontId="8" fillId="0" borderId="13" xfId="46" applyFont="1" applyBorder="1" applyAlignment="1">
      <alignment horizontal="center" vertical="center" textRotation="90" wrapText="1"/>
      <protection/>
    </xf>
    <xf numFmtId="49" fontId="2" fillId="4" borderId="14" xfId="46" applyNumberFormat="1" applyFont="1" applyFill="1" applyBorder="1" applyAlignment="1">
      <alignment horizontal="center" vertical="top"/>
      <protection/>
    </xf>
    <xf numFmtId="49" fontId="2" fillId="4" borderId="15" xfId="46" applyNumberFormat="1" applyFont="1" applyFill="1" applyBorder="1" applyAlignment="1">
      <alignment horizontal="center" vertical="top"/>
      <protection/>
    </xf>
    <xf numFmtId="0" fontId="0" fillId="0" borderId="16" xfId="46" applyFont="1" applyBorder="1" applyAlignment="1">
      <alignment vertical="top" wrapText="1"/>
      <protection/>
    </xf>
    <xf numFmtId="49" fontId="2" fillId="8" borderId="17" xfId="46" applyNumberFormat="1" applyFont="1" applyFill="1" applyBorder="1" applyAlignment="1">
      <alignment horizontal="center" vertical="top"/>
      <protection/>
    </xf>
    <xf numFmtId="49" fontId="2" fillId="8" borderId="18" xfId="46" applyNumberFormat="1" applyFont="1" applyFill="1" applyBorder="1" applyAlignment="1">
      <alignment horizontal="center" vertical="top"/>
      <protection/>
    </xf>
    <xf numFmtId="49" fontId="3" fillId="0" borderId="19" xfId="46" applyNumberFormat="1" applyFont="1" applyBorder="1" applyAlignment="1">
      <alignment horizontal="center" vertical="top"/>
      <protection/>
    </xf>
    <xf numFmtId="0" fontId="0" fillId="0" borderId="20" xfId="46" applyFont="1" applyBorder="1" applyAlignment="1">
      <alignment horizontal="center" vertical="top"/>
      <protection/>
    </xf>
    <xf numFmtId="49" fontId="3" fillId="0" borderId="21" xfId="46" applyNumberFormat="1" applyFont="1" applyBorder="1" applyAlignment="1">
      <alignment horizontal="center" vertical="top"/>
      <protection/>
    </xf>
    <xf numFmtId="0" fontId="0" fillId="0" borderId="22" xfId="46" applyFont="1" applyBorder="1" applyAlignment="1">
      <alignment horizontal="center" vertical="top" wrapText="1"/>
      <protection/>
    </xf>
    <xf numFmtId="164" fontId="2" fillId="16" borderId="15" xfId="46" applyNumberFormat="1" applyFont="1" applyFill="1" applyBorder="1" applyAlignment="1">
      <alignment horizontal="center" vertical="top"/>
      <protection/>
    </xf>
    <xf numFmtId="164" fontId="3" fillId="0" borderId="17" xfId="46" applyNumberFormat="1" applyFont="1" applyFill="1" applyBorder="1" applyAlignment="1">
      <alignment horizontal="center" vertical="top"/>
      <protection/>
    </xf>
    <xf numFmtId="164" fontId="2" fillId="16" borderId="23" xfId="46" applyNumberFormat="1" applyFont="1" applyFill="1" applyBorder="1" applyAlignment="1">
      <alignment horizontal="center" vertical="top"/>
      <protection/>
    </xf>
    <xf numFmtId="0" fontId="2" fillId="16" borderId="24" xfId="46" applyFont="1" applyFill="1" applyBorder="1" applyAlignment="1">
      <alignment horizontal="right" vertical="top" wrapText="1"/>
      <protection/>
    </xf>
    <xf numFmtId="0" fontId="8" fillId="0" borderId="13" xfId="46" applyFont="1" applyFill="1" applyBorder="1" applyAlignment="1">
      <alignment horizontal="center" vertical="center" textRotation="90" wrapText="1"/>
      <protection/>
    </xf>
    <xf numFmtId="164" fontId="3" fillId="0" borderId="25" xfId="46" applyNumberFormat="1" applyFont="1" applyFill="1" applyBorder="1" applyAlignment="1">
      <alignment horizontal="center" vertical="top"/>
      <protection/>
    </xf>
    <xf numFmtId="164" fontId="3" fillId="0" borderId="26" xfId="46" applyNumberFormat="1" applyFont="1" applyFill="1" applyBorder="1" applyAlignment="1">
      <alignment horizontal="center" vertical="top"/>
      <protection/>
    </xf>
    <xf numFmtId="164" fontId="3" fillId="0" borderId="27" xfId="46" applyNumberFormat="1" applyFont="1" applyFill="1" applyBorder="1" applyAlignment="1">
      <alignment horizontal="center" vertical="top"/>
      <protection/>
    </xf>
    <xf numFmtId="49" fontId="2" fillId="8" borderId="28" xfId="46" applyNumberFormat="1" applyFont="1" applyFill="1" applyBorder="1" applyAlignment="1">
      <alignment horizontal="center" vertical="top"/>
      <protection/>
    </xf>
    <xf numFmtId="49" fontId="2" fillId="8" borderId="18" xfId="46" applyNumberFormat="1" applyFont="1" applyFill="1" applyBorder="1" applyAlignment="1">
      <alignment vertical="top"/>
      <protection/>
    </xf>
    <xf numFmtId="0" fontId="10" fillId="0" borderId="22" xfId="46" applyFont="1" applyBorder="1" applyAlignment="1">
      <alignment horizontal="center" vertical="top"/>
      <protection/>
    </xf>
    <xf numFmtId="164" fontId="2" fillId="16" borderId="29" xfId="46" applyNumberFormat="1" applyFont="1" applyFill="1" applyBorder="1" applyAlignment="1">
      <alignment horizontal="center" vertical="top"/>
      <protection/>
    </xf>
    <xf numFmtId="164" fontId="2" fillId="16" borderId="30" xfId="46" applyNumberFormat="1" applyFont="1" applyFill="1" applyBorder="1" applyAlignment="1">
      <alignment horizontal="center" vertical="top"/>
      <protection/>
    </xf>
    <xf numFmtId="164" fontId="2" fillId="16" borderId="18" xfId="46" applyNumberFormat="1" applyFont="1" applyFill="1" applyBorder="1" applyAlignment="1">
      <alignment horizontal="center" vertical="top"/>
      <protection/>
    </xf>
    <xf numFmtId="0" fontId="2" fillId="16" borderId="22" xfId="46" applyFont="1" applyFill="1" applyBorder="1" applyAlignment="1">
      <alignment horizontal="right" vertical="top" wrapText="1"/>
      <protection/>
    </xf>
    <xf numFmtId="164" fontId="2" fillId="16" borderId="31" xfId="46" applyNumberFormat="1" applyFont="1" applyFill="1" applyBorder="1" applyAlignment="1">
      <alignment horizontal="center" vertical="top"/>
      <protection/>
    </xf>
    <xf numFmtId="164" fontId="2" fillId="16" borderId="32" xfId="46" applyNumberFormat="1" applyFont="1" applyFill="1" applyBorder="1" applyAlignment="1">
      <alignment horizontal="center" vertical="top"/>
      <protection/>
    </xf>
    <xf numFmtId="0" fontId="3" fillId="0" borderId="11" xfId="46" applyFont="1" applyFill="1" applyBorder="1" applyAlignment="1">
      <alignment horizontal="center" vertical="top" wrapText="1"/>
      <protection/>
    </xf>
    <xf numFmtId="164" fontId="3" fillId="0" borderId="33" xfId="46" applyNumberFormat="1" applyFont="1" applyFill="1" applyBorder="1" applyAlignment="1">
      <alignment horizontal="center" vertical="top"/>
      <protection/>
    </xf>
    <xf numFmtId="164" fontId="3" fillId="0" borderId="34" xfId="46" applyNumberFormat="1" applyFont="1" applyFill="1" applyBorder="1" applyAlignment="1">
      <alignment horizontal="center" vertical="top"/>
      <protection/>
    </xf>
    <xf numFmtId="164" fontId="3" fillId="0" borderId="35" xfId="46" applyNumberFormat="1" applyFont="1" applyFill="1" applyBorder="1" applyAlignment="1">
      <alignment horizontal="center" vertical="top"/>
      <protection/>
    </xf>
    <xf numFmtId="0" fontId="2" fillId="16" borderId="10" xfId="46" applyFont="1" applyFill="1" applyBorder="1" applyAlignment="1">
      <alignment horizontal="right" vertical="top" wrapText="1"/>
      <protection/>
    </xf>
    <xf numFmtId="164" fontId="3" fillId="16" borderId="36" xfId="46" applyNumberFormat="1" applyFont="1" applyFill="1" applyBorder="1" applyAlignment="1">
      <alignment horizontal="center" vertical="top"/>
      <protection/>
    </xf>
    <xf numFmtId="49" fontId="4" fillId="0" borderId="37" xfId="46" applyNumberFormat="1" applyFont="1" applyBorder="1" applyAlignment="1">
      <alignment horizontal="center" vertical="top"/>
      <protection/>
    </xf>
    <xf numFmtId="0" fontId="3" fillId="0" borderId="11" xfId="46" applyFont="1" applyBorder="1" applyAlignment="1">
      <alignment horizontal="center" vertical="top"/>
      <protection/>
    </xf>
    <xf numFmtId="164" fontId="3" fillId="0" borderId="38" xfId="46" applyNumberFormat="1" applyFont="1" applyFill="1" applyBorder="1" applyAlignment="1">
      <alignment horizontal="center" vertical="top"/>
      <protection/>
    </xf>
    <xf numFmtId="164" fontId="3" fillId="0" borderId="35" xfId="46" applyNumberFormat="1" applyFont="1" applyBorder="1" applyAlignment="1">
      <alignment horizontal="center" vertical="top"/>
      <protection/>
    </xf>
    <xf numFmtId="49" fontId="4" fillId="0" borderId="39" xfId="46" applyNumberFormat="1" applyFont="1" applyBorder="1" applyAlignment="1">
      <alignment horizontal="center" vertical="top"/>
      <protection/>
    </xf>
    <xf numFmtId="49" fontId="9" fillId="0" borderId="40" xfId="46" applyNumberFormat="1" applyFont="1" applyBorder="1" applyAlignment="1">
      <alignment horizontal="center" vertical="top"/>
      <protection/>
    </xf>
    <xf numFmtId="164" fontId="3" fillId="0" borderId="29" xfId="46" applyNumberFormat="1" applyFont="1" applyFill="1" applyBorder="1" applyAlignment="1">
      <alignment horizontal="center" vertical="top"/>
      <protection/>
    </xf>
    <xf numFmtId="164" fontId="3" fillId="0" borderId="36" xfId="46" applyNumberFormat="1" applyFont="1" applyFill="1" applyBorder="1" applyAlignment="1">
      <alignment horizontal="center" vertical="top"/>
      <protection/>
    </xf>
    <xf numFmtId="0" fontId="0" fillId="0" borderId="15" xfId="46" applyFont="1" applyBorder="1" applyAlignment="1">
      <alignment vertical="top" wrapText="1"/>
      <protection/>
    </xf>
    <xf numFmtId="49" fontId="9" fillId="0" borderId="21" xfId="46" applyNumberFormat="1" applyFont="1" applyBorder="1" applyAlignment="1">
      <alignment horizontal="center" vertical="top"/>
      <protection/>
    </xf>
    <xf numFmtId="164" fontId="3" fillId="0" borderId="41" xfId="46" applyNumberFormat="1" applyFont="1" applyFill="1" applyBorder="1" applyAlignment="1">
      <alignment horizontal="center" vertical="top"/>
      <protection/>
    </xf>
    <xf numFmtId="164" fontId="3" fillId="0" borderId="30" xfId="46" applyNumberFormat="1" applyFont="1" applyFill="1" applyBorder="1" applyAlignment="1">
      <alignment horizontal="center" vertical="top"/>
      <protection/>
    </xf>
    <xf numFmtId="164" fontId="3" fillId="0" borderId="42" xfId="46" applyNumberFormat="1" applyFont="1" applyFill="1" applyBorder="1" applyAlignment="1">
      <alignment horizontal="center" vertical="top"/>
      <protection/>
    </xf>
    <xf numFmtId="164" fontId="3" fillId="0" borderId="43" xfId="46" applyNumberFormat="1" applyFont="1" applyFill="1" applyBorder="1" applyAlignment="1">
      <alignment horizontal="center" vertical="top"/>
      <protection/>
    </xf>
    <xf numFmtId="164" fontId="3" fillId="24" borderId="26" xfId="46" applyNumberFormat="1" applyFont="1" applyFill="1" applyBorder="1" applyAlignment="1">
      <alignment horizontal="center" vertical="top"/>
      <protection/>
    </xf>
    <xf numFmtId="164" fontId="3" fillId="24" borderId="34" xfId="46" applyNumberFormat="1" applyFont="1" applyFill="1" applyBorder="1" applyAlignment="1">
      <alignment horizontal="center" vertical="top"/>
      <protection/>
    </xf>
    <xf numFmtId="164" fontId="3" fillId="24" borderId="29" xfId="46" applyNumberFormat="1" applyFont="1" applyFill="1" applyBorder="1" applyAlignment="1">
      <alignment horizontal="center" vertical="top"/>
      <protection/>
    </xf>
    <xf numFmtId="164" fontId="5" fillId="24" borderId="34" xfId="46" applyNumberFormat="1" applyFont="1" applyFill="1" applyBorder="1" applyAlignment="1">
      <alignment horizontal="center" vertical="top"/>
      <protection/>
    </xf>
    <xf numFmtId="164" fontId="5" fillId="24" borderId="38" xfId="46" applyNumberFormat="1" applyFont="1" applyFill="1" applyBorder="1" applyAlignment="1">
      <alignment horizontal="center" vertical="top"/>
      <protection/>
    </xf>
    <xf numFmtId="49" fontId="3" fillId="0" borderId="0" xfId="46" applyNumberFormat="1" applyFont="1" applyBorder="1" applyAlignment="1">
      <alignment horizontal="center" vertical="top"/>
      <protection/>
    </xf>
    <xf numFmtId="49" fontId="3" fillId="0" borderId="44" xfId="46" applyNumberFormat="1" applyFont="1" applyBorder="1" applyAlignment="1">
      <alignment horizontal="center" vertical="top"/>
      <protection/>
    </xf>
    <xf numFmtId="164" fontId="2" fillId="16" borderId="24" xfId="46" applyNumberFormat="1" applyFont="1" applyFill="1" applyBorder="1" applyAlignment="1">
      <alignment horizontal="center" vertical="top"/>
      <protection/>
    </xf>
    <xf numFmtId="164" fontId="5" fillId="0" borderId="33" xfId="46" applyNumberFormat="1" applyFont="1" applyFill="1" applyBorder="1" applyAlignment="1">
      <alignment horizontal="center" vertical="top"/>
      <protection/>
    </xf>
    <xf numFmtId="164" fontId="5" fillId="0" borderId="41" xfId="46" applyNumberFormat="1" applyFont="1" applyFill="1" applyBorder="1" applyAlignment="1">
      <alignment horizontal="center" vertical="top"/>
      <protection/>
    </xf>
    <xf numFmtId="0" fontId="6" fillId="16" borderId="10" xfId="0" applyFont="1" applyFill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0" fontId="3" fillId="0" borderId="21" xfId="46" applyFont="1" applyBorder="1" applyAlignment="1">
      <alignment horizontal="center" vertical="top"/>
      <protection/>
    </xf>
    <xf numFmtId="0" fontId="3" fillId="0" borderId="21" xfId="0" applyFont="1" applyBorder="1" applyAlignment="1">
      <alignment horizontal="center" vertical="top" wrapText="1"/>
    </xf>
    <xf numFmtId="49" fontId="4" fillId="8" borderId="23" xfId="0" applyNumberFormat="1" applyFont="1" applyFill="1" applyBorder="1" applyAlignment="1">
      <alignment horizontal="center" vertical="top"/>
    </xf>
    <xf numFmtId="49" fontId="4" fillId="4" borderId="45" xfId="0" applyNumberFormat="1" applyFont="1" applyFill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4" fillId="16" borderId="10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/>
    </xf>
    <xf numFmtId="0" fontId="4" fillId="16" borderId="22" xfId="0" applyFont="1" applyFill="1" applyBorder="1" applyAlignment="1">
      <alignment horizontal="right" vertical="top" wrapText="1"/>
    </xf>
    <xf numFmtId="164" fontId="4" fillId="4" borderId="45" xfId="0" applyNumberFormat="1" applyFont="1" applyFill="1" applyBorder="1" applyAlignment="1">
      <alignment horizontal="center" vertical="top"/>
    </xf>
    <xf numFmtId="164" fontId="4" fillId="4" borderId="47" xfId="0" applyNumberFormat="1" applyFont="1" applyFill="1" applyBorder="1" applyAlignment="1">
      <alignment horizontal="center" vertical="top"/>
    </xf>
    <xf numFmtId="164" fontId="4" fillId="4" borderId="23" xfId="0" applyNumberFormat="1" applyFont="1" applyFill="1" applyBorder="1" applyAlignment="1">
      <alignment horizontal="center" vertical="top"/>
    </xf>
    <xf numFmtId="164" fontId="4" fillId="4" borderId="18" xfId="0" applyNumberFormat="1" applyFont="1" applyFill="1" applyBorder="1" applyAlignment="1">
      <alignment horizontal="center" vertical="top"/>
    </xf>
    <xf numFmtId="164" fontId="4" fillId="4" borderId="31" xfId="0" applyNumberFormat="1" applyFont="1" applyFill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4" fillId="16" borderId="12" xfId="0" applyFont="1" applyFill="1" applyBorder="1" applyAlignment="1">
      <alignment horizontal="right" vertical="top" wrapText="1"/>
    </xf>
    <xf numFmtId="0" fontId="5" fillId="0" borderId="49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49" fontId="4" fillId="25" borderId="23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16" borderId="10" xfId="0" applyFont="1" applyFill="1" applyBorder="1" applyAlignment="1">
      <alignment horizontal="left" vertical="top" wrapText="1"/>
    </xf>
    <xf numFmtId="164" fontId="5" fillId="0" borderId="0" xfId="0" applyNumberFormat="1" applyFont="1" applyAlignment="1">
      <alignment vertical="top"/>
    </xf>
    <xf numFmtId="0" fontId="3" fillId="0" borderId="51" xfId="0" applyFont="1" applyBorder="1" applyAlignment="1">
      <alignment horizontal="center" vertical="top"/>
    </xf>
    <xf numFmtId="0" fontId="6" fillId="16" borderId="52" xfId="0" applyFont="1" applyFill="1" applyBorder="1" applyAlignment="1">
      <alignment horizontal="center" vertical="top"/>
    </xf>
    <xf numFmtId="164" fontId="2" fillId="16" borderId="53" xfId="0" applyNumberFormat="1" applyFont="1" applyFill="1" applyBorder="1" applyAlignment="1">
      <alignment horizontal="center" vertical="top"/>
    </xf>
    <xf numFmtId="164" fontId="2" fillId="16" borderId="29" xfId="0" applyNumberFormat="1" applyFont="1" applyFill="1" applyBorder="1" applyAlignment="1">
      <alignment horizontal="center" vertical="top"/>
    </xf>
    <xf numFmtId="164" fontId="3" fillId="0" borderId="42" xfId="0" applyNumberFormat="1" applyFont="1" applyFill="1" applyBorder="1" applyAlignment="1">
      <alignment horizontal="center" vertical="top" wrapText="1"/>
    </xf>
    <xf numFmtId="164" fontId="3" fillId="0" borderId="54" xfId="0" applyNumberFormat="1" applyFont="1" applyFill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164" fontId="3" fillId="0" borderId="56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2" fillId="16" borderId="53" xfId="0" applyNumberFormat="1" applyFont="1" applyFill="1" applyBorder="1" applyAlignment="1">
      <alignment horizontal="center" vertical="center"/>
    </xf>
    <xf numFmtId="164" fontId="2" fillId="16" borderId="29" xfId="0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top"/>
    </xf>
    <xf numFmtId="164" fontId="3" fillId="0" borderId="58" xfId="0" applyNumberFormat="1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55" xfId="0" applyFont="1" applyBorder="1" applyAlignment="1">
      <alignment horizontal="center" vertical="top" wrapText="1"/>
    </xf>
    <xf numFmtId="0" fontId="6" fillId="24" borderId="57" xfId="0" applyFont="1" applyFill="1" applyBorder="1" applyAlignment="1">
      <alignment horizontal="center" vertical="top"/>
    </xf>
    <xf numFmtId="164" fontId="2" fillId="24" borderId="59" xfId="0" applyNumberFormat="1" applyFont="1" applyFill="1" applyBorder="1" applyAlignment="1">
      <alignment horizontal="center" vertical="top"/>
    </xf>
    <xf numFmtId="164" fontId="3" fillId="24" borderId="58" xfId="0" applyNumberFormat="1" applyFont="1" applyFill="1" applyBorder="1" applyAlignment="1">
      <alignment horizontal="center" vertical="top"/>
    </xf>
    <xf numFmtId="0" fontId="3" fillId="0" borderId="60" xfId="0" applyFont="1" applyBorder="1" applyAlignment="1">
      <alignment horizontal="center" vertical="top" wrapText="1"/>
    </xf>
    <xf numFmtId="164" fontId="3" fillId="0" borderId="58" xfId="0" applyNumberFormat="1" applyFont="1" applyFill="1" applyBorder="1" applyAlignment="1">
      <alignment horizontal="center" vertical="top" wrapText="1"/>
    </xf>
    <xf numFmtId="164" fontId="3" fillId="0" borderId="59" xfId="0" applyNumberFormat="1" applyFont="1" applyFill="1" applyBorder="1" applyAlignment="1">
      <alignment horizontal="center" vertical="top" wrapText="1"/>
    </xf>
    <xf numFmtId="164" fontId="2" fillId="0" borderId="59" xfId="0" applyNumberFormat="1" applyFont="1" applyFill="1" applyBorder="1" applyAlignment="1">
      <alignment horizontal="center" vertical="top" wrapText="1"/>
    </xf>
    <xf numFmtId="0" fontId="6" fillId="16" borderId="21" xfId="0" applyFont="1" applyFill="1" applyBorder="1" applyAlignment="1">
      <alignment horizontal="center" vertical="top"/>
    </xf>
    <xf numFmtId="164" fontId="2" fillId="16" borderId="61" xfId="0" applyNumberFormat="1" applyFont="1" applyFill="1" applyBorder="1" applyAlignment="1">
      <alignment horizontal="center" vertical="top"/>
    </xf>
    <xf numFmtId="164" fontId="2" fillId="16" borderId="13" xfId="0" applyNumberFormat="1" applyFont="1" applyFill="1" applyBorder="1" applyAlignment="1">
      <alignment horizontal="center" vertical="top"/>
    </xf>
    <xf numFmtId="164" fontId="3" fillId="24" borderId="59" xfId="0" applyNumberFormat="1" applyFont="1" applyFill="1" applyBorder="1" applyAlignment="1">
      <alignment horizontal="center" vertical="top"/>
    </xf>
    <xf numFmtId="164" fontId="3" fillId="0" borderId="42" xfId="0" applyNumberFormat="1" applyFont="1" applyFill="1" applyBorder="1" applyAlignment="1">
      <alignment horizontal="center" vertical="top" wrapText="1"/>
    </xf>
    <xf numFmtId="0" fontId="6" fillId="16" borderId="22" xfId="0" applyFont="1" applyFill="1" applyBorder="1" applyAlignment="1">
      <alignment horizontal="center" vertical="top"/>
    </xf>
    <xf numFmtId="0" fontId="6" fillId="24" borderId="62" xfId="0" applyFont="1" applyFill="1" applyBorder="1" applyAlignment="1">
      <alignment vertical="top"/>
    </xf>
    <xf numFmtId="0" fontId="6" fillId="24" borderId="34" xfId="0" applyFont="1" applyFill="1" applyBorder="1" applyAlignment="1">
      <alignment vertical="top"/>
    </xf>
    <xf numFmtId="164" fontId="2" fillId="16" borderId="30" xfId="0" applyNumberFormat="1" applyFont="1" applyFill="1" applyBorder="1" applyAlignment="1">
      <alignment horizontal="center" vertical="top"/>
    </xf>
    <xf numFmtId="164" fontId="2" fillId="16" borderId="63" xfId="0" applyNumberFormat="1" applyFont="1" applyFill="1" applyBorder="1" applyAlignment="1">
      <alignment horizontal="center" vertical="top"/>
    </xf>
    <xf numFmtId="164" fontId="2" fillId="16" borderId="36" xfId="0" applyNumberFormat="1" applyFont="1" applyFill="1" applyBorder="1" applyAlignment="1">
      <alignment horizontal="center" vertical="top"/>
    </xf>
    <xf numFmtId="0" fontId="6" fillId="24" borderId="64" xfId="0" applyFont="1" applyFill="1" applyBorder="1" applyAlignment="1">
      <alignment vertical="top"/>
    </xf>
    <xf numFmtId="0" fontId="6" fillId="16" borderId="65" xfId="0" applyFont="1" applyFill="1" applyBorder="1" applyAlignment="1">
      <alignment vertical="top"/>
    </xf>
    <xf numFmtId="0" fontId="6" fillId="24" borderId="26" xfId="0" applyFont="1" applyFill="1" applyBorder="1" applyAlignment="1">
      <alignment vertical="top"/>
    </xf>
    <xf numFmtId="0" fontId="6" fillId="24" borderId="27" xfId="0" applyFont="1" applyFill="1" applyBorder="1" applyAlignment="1">
      <alignment vertical="top"/>
    </xf>
    <xf numFmtId="164" fontId="3" fillId="0" borderId="66" xfId="46" applyNumberFormat="1" applyFont="1" applyFill="1" applyBorder="1" applyAlignment="1">
      <alignment horizontal="center" vertical="top"/>
      <protection/>
    </xf>
    <xf numFmtId="164" fontId="3" fillId="0" borderId="67" xfId="46" applyNumberFormat="1" applyFont="1" applyFill="1" applyBorder="1" applyAlignment="1">
      <alignment horizontal="center" vertical="top"/>
      <protection/>
    </xf>
    <xf numFmtId="164" fontId="3" fillId="0" borderId="63" xfId="46" applyNumberFormat="1" applyFont="1" applyFill="1" applyBorder="1" applyAlignment="1">
      <alignment horizontal="center" vertical="top"/>
      <protection/>
    </xf>
    <xf numFmtId="164" fontId="3" fillId="0" borderId="14" xfId="46" applyNumberFormat="1" applyFont="1" applyFill="1" applyBorder="1" applyAlignment="1">
      <alignment horizontal="center" vertical="top"/>
      <protection/>
    </xf>
    <xf numFmtId="164" fontId="2" fillId="16" borderId="68" xfId="46" applyNumberFormat="1" applyFont="1" applyFill="1" applyBorder="1" applyAlignment="1">
      <alignment horizontal="center" vertical="top"/>
      <protection/>
    </xf>
    <xf numFmtId="164" fontId="3" fillId="0" borderId="69" xfId="46" applyNumberFormat="1" applyFont="1" applyFill="1" applyBorder="1" applyAlignment="1">
      <alignment horizontal="center" vertical="top"/>
      <protection/>
    </xf>
    <xf numFmtId="164" fontId="3" fillId="16" borderId="63" xfId="46" applyNumberFormat="1" applyFont="1" applyFill="1" applyBorder="1" applyAlignment="1">
      <alignment horizontal="center" vertical="top"/>
      <protection/>
    </xf>
    <xf numFmtId="164" fontId="3" fillId="0" borderId="66" xfId="0" applyNumberFormat="1" applyFont="1" applyBorder="1" applyAlignment="1">
      <alignment horizontal="center" vertical="center"/>
    </xf>
    <xf numFmtId="164" fontId="2" fillId="16" borderId="63" xfId="0" applyNumberFormat="1" applyFont="1" applyFill="1" applyBorder="1" applyAlignment="1">
      <alignment horizontal="center" vertical="center"/>
    </xf>
    <xf numFmtId="164" fontId="3" fillId="24" borderId="16" xfId="0" applyNumberFormat="1" applyFont="1" applyFill="1" applyBorder="1" applyAlignment="1">
      <alignment horizontal="center" vertical="top"/>
    </xf>
    <xf numFmtId="164" fontId="2" fillId="16" borderId="70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2" fillId="16" borderId="30" xfId="0" applyNumberFormat="1" applyFont="1" applyFill="1" applyBorder="1" applyAlignment="1">
      <alignment horizontal="center" vertical="center"/>
    </xf>
    <xf numFmtId="164" fontId="2" fillId="16" borderId="36" xfId="0" applyNumberFormat="1" applyFont="1" applyFill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top" wrapText="1"/>
    </xf>
    <xf numFmtId="164" fontId="2" fillId="24" borderId="71" xfId="0" applyNumberFormat="1" applyFont="1" applyFill="1" applyBorder="1" applyAlignment="1">
      <alignment horizontal="center" vertical="top"/>
    </xf>
    <xf numFmtId="164" fontId="2" fillId="16" borderId="72" xfId="0" applyNumberFormat="1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 wrapText="1"/>
    </xf>
    <xf numFmtId="164" fontId="3" fillId="0" borderId="71" xfId="0" applyNumberFormat="1" applyFont="1" applyFill="1" applyBorder="1" applyAlignment="1">
      <alignment horizontal="center" vertical="top" wrapText="1"/>
    </xf>
    <xf numFmtId="164" fontId="3" fillId="0" borderId="28" xfId="0" applyNumberFormat="1" applyFont="1" applyBorder="1" applyAlignment="1">
      <alignment horizontal="center" vertical="center"/>
    </xf>
    <xf numFmtId="164" fontId="3" fillId="0" borderId="71" xfId="0" applyNumberFormat="1" applyFont="1" applyBorder="1" applyAlignment="1">
      <alignment horizontal="center" vertical="center"/>
    </xf>
    <xf numFmtId="0" fontId="4" fillId="24" borderId="73" xfId="0" applyFont="1" applyFill="1" applyBorder="1" applyAlignment="1">
      <alignment horizontal="left" vertical="top" wrapText="1"/>
    </xf>
    <xf numFmtId="0" fontId="10" fillId="24" borderId="73" xfId="0" applyFont="1" applyFill="1" applyBorder="1" applyAlignment="1">
      <alignment horizontal="left" vertical="top" wrapText="1"/>
    </xf>
    <xf numFmtId="49" fontId="4" fillId="25" borderId="45" xfId="0" applyNumberFormat="1" applyFont="1" applyFill="1" applyBorder="1" applyAlignment="1">
      <alignment horizontal="center" vertical="top"/>
    </xf>
    <xf numFmtId="164" fontId="4" fillId="25" borderId="18" xfId="0" applyNumberFormat="1" applyFont="1" applyFill="1" applyBorder="1" applyAlignment="1">
      <alignment horizontal="center" vertical="top"/>
    </xf>
    <xf numFmtId="164" fontId="4" fillId="25" borderId="31" xfId="0" applyNumberFormat="1" applyFont="1" applyFill="1" applyBorder="1" applyAlignment="1">
      <alignment horizontal="center" vertical="top"/>
    </xf>
    <xf numFmtId="164" fontId="3" fillId="24" borderId="28" xfId="0" applyNumberFormat="1" applyFont="1" applyFill="1" applyBorder="1" applyAlignment="1">
      <alignment horizontal="center" vertical="top"/>
    </xf>
    <xf numFmtId="0" fontId="5" fillId="25" borderId="73" xfId="0" applyFont="1" applyFill="1" applyBorder="1" applyAlignment="1">
      <alignment horizontal="left" vertical="top" wrapText="1"/>
    </xf>
    <xf numFmtId="0" fontId="0" fillId="25" borderId="73" xfId="0" applyFont="1" applyFill="1" applyBorder="1" applyAlignment="1">
      <alignment horizontal="left" vertical="top" wrapText="1"/>
    </xf>
    <xf numFmtId="0" fontId="3" fillId="0" borderId="55" xfId="0" applyFont="1" applyBorder="1" applyAlignment="1">
      <alignment horizontal="center" vertical="top" wrapText="1"/>
    </xf>
    <xf numFmtId="164" fontId="3" fillId="0" borderId="28" xfId="0" applyNumberFormat="1" applyFont="1" applyFill="1" applyBorder="1" applyAlignment="1">
      <alignment horizontal="center" vertical="top" wrapText="1"/>
    </xf>
    <xf numFmtId="164" fontId="3" fillId="0" borderId="59" xfId="0" applyNumberFormat="1" applyFont="1" applyFill="1" applyBorder="1" applyAlignment="1">
      <alignment horizontal="center" vertical="top" wrapText="1"/>
    </xf>
    <xf numFmtId="164" fontId="3" fillId="0" borderId="25" xfId="0" applyNumberFormat="1" applyFont="1" applyFill="1" applyBorder="1" applyAlignment="1">
      <alignment horizontal="center" vertical="top" wrapText="1"/>
    </xf>
    <xf numFmtId="164" fontId="3" fillId="0" borderId="26" xfId="0" applyNumberFormat="1" applyFont="1" applyFill="1" applyBorder="1" applyAlignment="1">
      <alignment horizontal="center" vertical="top" wrapText="1"/>
    </xf>
    <xf numFmtId="0" fontId="8" fillId="24" borderId="44" xfId="0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74" xfId="0" applyFont="1" applyBorder="1" applyAlignment="1">
      <alignment horizontal="center" vertical="top"/>
    </xf>
    <xf numFmtId="0" fontId="5" fillId="0" borderId="75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76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4" fillId="4" borderId="77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center" textRotation="90" wrapText="1"/>
    </xf>
    <xf numFmtId="0" fontId="4" fillId="16" borderId="76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64" fontId="4" fillId="24" borderId="0" xfId="0" applyNumberFormat="1" applyFont="1" applyFill="1" applyBorder="1" applyAlignment="1">
      <alignment horizontal="center" vertical="top"/>
    </xf>
    <xf numFmtId="0" fontId="5" fillId="0" borderId="78" xfId="0" applyFont="1" applyFill="1" applyBorder="1" applyAlignment="1">
      <alignment horizontal="center" vertical="top"/>
    </xf>
    <xf numFmtId="164" fontId="5" fillId="24" borderId="66" xfId="0" applyNumberFormat="1" applyFont="1" applyFill="1" applyBorder="1" applyAlignment="1">
      <alignment vertical="top"/>
    </xf>
    <xf numFmtId="164" fontId="5" fillId="16" borderId="25" xfId="0" applyNumberFormat="1" applyFont="1" applyFill="1" applyBorder="1" applyAlignment="1">
      <alignment vertical="top"/>
    </xf>
    <xf numFmtId="164" fontId="5" fillId="16" borderId="26" xfId="0" applyNumberFormat="1" applyFont="1" applyFill="1" applyBorder="1" applyAlignment="1">
      <alignment vertical="top"/>
    </xf>
    <xf numFmtId="164" fontId="5" fillId="16" borderId="27" xfId="0" applyNumberFormat="1" applyFont="1" applyFill="1" applyBorder="1" applyAlignment="1">
      <alignment vertical="top"/>
    </xf>
    <xf numFmtId="164" fontId="5" fillId="24" borderId="49" xfId="0" applyNumberFormat="1" applyFont="1" applyFill="1" applyBorder="1" applyAlignment="1">
      <alignment vertical="top"/>
    </xf>
    <xf numFmtId="164" fontId="4" fillId="16" borderId="30" xfId="0" applyNumberFormat="1" applyFont="1" applyFill="1" applyBorder="1" applyAlignment="1">
      <alignment vertical="top"/>
    </xf>
    <xf numFmtId="164" fontId="4" fillId="16" borderId="29" xfId="0" applyNumberFormat="1" applyFont="1" applyFill="1" applyBorder="1" applyAlignment="1">
      <alignment vertical="top"/>
    </xf>
    <xf numFmtId="164" fontId="4" fillId="16" borderId="36" xfId="0" applyNumberFormat="1" applyFont="1" applyFill="1" applyBorder="1" applyAlignment="1">
      <alignment vertical="top"/>
    </xf>
    <xf numFmtId="164" fontId="4" fillId="16" borderId="12" xfId="0" applyNumberFormat="1" applyFont="1" applyFill="1" applyBorder="1" applyAlignment="1">
      <alignment vertical="top"/>
    </xf>
    <xf numFmtId="164" fontId="5" fillId="0" borderId="41" xfId="0" applyNumberFormat="1" applyFont="1" applyBorder="1" applyAlignment="1">
      <alignment vertical="center"/>
    </xf>
    <xf numFmtId="164" fontId="5" fillId="0" borderId="38" xfId="0" applyNumberFormat="1" applyFont="1" applyFill="1" applyBorder="1" applyAlignment="1">
      <alignment vertical="center"/>
    </xf>
    <xf numFmtId="164" fontId="5" fillId="0" borderId="38" xfId="0" applyNumberFormat="1" applyFont="1" applyBorder="1" applyAlignment="1">
      <alignment vertical="center"/>
    </xf>
    <xf numFmtId="164" fontId="5" fillId="0" borderId="67" xfId="0" applyNumberFormat="1" applyFont="1" applyFill="1" applyBorder="1" applyAlignment="1">
      <alignment vertical="center"/>
    </xf>
    <xf numFmtId="164" fontId="5" fillId="0" borderId="25" xfId="0" applyNumberFormat="1" applyFont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5" fillId="16" borderId="33" xfId="0" applyNumberFormat="1" applyFont="1" applyFill="1" applyBorder="1" applyAlignment="1">
      <alignment vertical="top"/>
    </xf>
    <xf numFmtId="164" fontId="5" fillId="16" borderId="34" xfId="0" applyNumberFormat="1" applyFont="1" applyFill="1" applyBorder="1" applyAlignment="1">
      <alignment vertical="top"/>
    </xf>
    <xf numFmtId="164" fontId="4" fillId="16" borderId="34" xfId="0" applyNumberFormat="1" applyFont="1" applyFill="1" applyBorder="1" applyAlignment="1">
      <alignment vertical="top"/>
    </xf>
    <xf numFmtId="164" fontId="5" fillId="16" borderId="35" xfId="0" applyNumberFormat="1" applyFont="1" applyFill="1" applyBorder="1" applyAlignment="1">
      <alignment vertical="top"/>
    </xf>
    <xf numFmtId="164" fontId="5" fillId="24" borderId="78" xfId="0" applyNumberFormat="1" applyFont="1" applyFill="1" applyBorder="1" applyAlignment="1">
      <alignment vertical="top"/>
    </xf>
    <xf numFmtId="164" fontId="5" fillId="0" borderId="79" xfId="0" applyNumberFormat="1" applyFont="1" applyFill="1" applyBorder="1" applyAlignment="1">
      <alignment vertical="center"/>
    </xf>
    <xf numFmtId="164" fontId="5" fillId="16" borderId="61" xfId="0" applyNumberFormat="1" applyFont="1" applyFill="1" applyBorder="1" applyAlignment="1">
      <alignment vertical="top"/>
    </xf>
    <xf numFmtId="164" fontId="5" fillId="16" borderId="13" xfId="0" applyNumberFormat="1" applyFont="1" applyFill="1" applyBorder="1" applyAlignment="1">
      <alignment vertical="top"/>
    </xf>
    <xf numFmtId="164" fontId="5" fillId="16" borderId="72" xfId="0" applyNumberFormat="1" applyFont="1" applyFill="1" applyBorder="1" applyAlignment="1">
      <alignment vertical="top"/>
    </xf>
    <xf numFmtId="164" fontId="5" fillId="0" borderId="73" xfId="0" applyNumberFormat="1" applyFont="1" applyFill="1" applyBorder="1" applyAlignment="1">
      <alignment vertical="top"/>
    </xf>
    <xf numFmtId="164" fontId="4" fillId="16" borderId="80" xfId="0" applyNumberFormat="1" applyFont="1" applyFill="1" applyBorder="1" applyAlignment="1">
      <alignment vertical="top"/>
    </xf>
    <xf numFmtId="164" fontId="5" fillId="0" borderId="33" xfId="0" applyNumberFormat="1" applyFont="1" applyFill="1" applyBorder="1" applyAlignment="1">
      <alignment vertical="top"/>
    </xf>
    <xf numFmtId="164" fontId="5" fillId="0" borderId="34" xfId="0" applyNumberFormat="1" applyFont="1" applyFill="1" applyBorder="1" applyAlignment="1">
      <alignment vertical="top"/>
    </xf>
    <xf numFmtId="164" fontId="5" fillId="0" borderId="35" xfId="0" applyNumberFormat="1" applyFont="1" applyFill="1" applyBorder="1" applyAlignment="1">
      <alignment vertical="top"/>
    </xf>
    <xf numFmtId="164" fontId="5" fillId="0" borderId="11" xfId="0" applyNumberFormat="1" applyFont="1" applyBorder="1" applyAlignment="1">
      <alignment vertical="top"/>
    </xf>
    <xf numFmtId="164" fontId="5" fillId="0" borderId="41" xfId="0" applyNumberFormat="1" applyFont="1" applyFill="1" applyBorder="1" applyAlignment="1">
      <alignment vertical="top"/>
    </xf>
    <xf numFmtId="164" fontId="5" fillId="0" borderId="38" xfId="0" applyNumberFormat="1" applyFont="1" applyFill="1" applyBorder="1" applyAlignment="1">
      <alignment vertical="top"/>
    </xf>
    <xf numFmtId="164" fontId="5" fillId="0" borderId="79" xfId="0" applyNumberFormat="1" applyFont="1" applyFill="1" applyBorder="1" applyAlignment="1">
      <alignment vertical="top"/>
    </xf>
    <xf numFmtId="164" fontId="5" fillId="16" borderId="41" xfId="0" applyNumberFormat="1" applyFont="1" applyFill="1" applyBorder="1" applyAlignment="1">
      <alignment vertical="top"/>
    </xf>
    <xf numFmtId="164" fontId="5" fillId="16" borderId="38" xfId="0" applyNumberFormat="1" applyFont="1" applyFill="1" applyBorder="1" applyAlignment="1">
      <alignment vertical="top"/>
    </xf>
    <xf numFmtId="164" fontId="5" fillId="16" borderId="79" xfId="0" applyNumberFormat="1" applyFont="1" applyFill="1" applyBorder="1" applyAlignment="1">
      <alignment vertical="top"/>
    </xf>
    <xf numFmtId="164" fontId="5" fillId="0" borderId="48" xfId="0" applyNumberFormat="1" applyFont="1" applyBorder="1" applyAlignment="1">
      <alignment vertical="top"/>
    </xf>
    <xf numFmtId="164" fontId="4" fillId="0" borderId="38" xfId="0" applyNumberFormat="1" applyFont="1" applyFill="1" applyBorder="1" applyAlignment="1">
      <alignment vertical="top"/>
    </xf>
    <xf numFmtId="164" fontId="5" fillId="0" borderId="67" xfId="0" applyNumberFormat="1" applyFont="1" applyFill="1" applyBorder="1" applyAlignment="1">
      <alignment vertical="top"/>
    </xf>
    <xf numFmtId="164" fontId="5" fillId="0" borderId="75" xfId="0" applyNumberFormat="1" applyFont="1" applyFill="1" applyBorder="1" applyAlignment="1">
      <alignment vertical="top"/>
    </xf>
    <xf numFmtId="164" fontId="5" fillId="0" borderId="48" xfId="0" applyNumberFormat="1" applyFont="1" applyFill="1" applyBorder="1" applyAlignment="1">
      <alignment vertical="top"/>
    </xf>
    <xf numFmtId="164" fontId="4" fillId="4" borderId="18" xfId="0" applyNumberFormat="1" applyFont="1" applyFill="1" applyBorder="1" applyAlignment="1">
      <alignment vertical="top"/>
    </xf>
    <xf numFmtId="164" fontId="4" fillId="4" borderId="31" xfId="0" applyNumberFormat="1" applyFont="1" applyFill="1" applyBorder="1" applyAlignment="1">
      <alignment vertical="top"/>
    </xf>
    <xf numFmtId="164" fontId="5" fillId="0" borderId="26" xfId="0" applyNumberFormat="1" applyFont="1" applyFill="1" applyBorder="1" applyAlignment="1">
      <alignment vertical="top"/>
    </xf>
    <xf numFmtId="164" fontId="5" fillId="0" borderId="27" xfId="0" applyNumberFormat="1" applyFont="1" applyFill="1" applyBorder="1" applyAlignment="1">
      <alignment vertical="top"/>
    </xf>
    <xf numFmtId="164" fontId="5" fillId="0" borderId="25" xfId="0" applyNumberFormat="1" applyFont="1" applyFill="1" applyBorder="1" applyAlignment="1">
      <alignment vertical="top"/>
    </xf>
    <xf numFmtId="164" fontId="5" fillId="0" borderId="26" xfId="0" applyNumberFormat="1" applyFont="1" applyBorder="1" applyAlignment="1">
      <alignment vertical="top"/>
    </xf>
    <xf numFmtId="164" fontId="5" fillId="0" borderId="27" xfId="0" applyNumberFormat="1" applyFont="1" applyBorder="1" applyAlignment="1">
      <alignment vertical="top"/>
    </xf>
    <xf numFmtId="164" fontId="5" fillId="0" borderId="46" xfId="0" applyNumberFormat="1" applyFont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72" xfId="0" applyFont="1" applyFill="1" applyBorder="1" applyAlignment="1">
      <alignment vertical="top"/>
    </xf>
    <xf numFmtId="164" fontId="5" fillId="0" borderId="61" xfId="0" applyNumberFormat="1" applyFont="1" applyFill="1" applyBorder="1" applyAlignment="1">
      <alignment vertical="top"/>
    </xf>
    <xf numFmtId="164" fontId="5" fillId="0" borderId="13" xfId="0" applyNumberFormat="1" applyFont="1" applyFill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0" fontId="5" fillId="16" borderId="13" xfId="0" applyFont="1" applyFill="1" applyBorder="1" applyAlignment="1">
      <alignment vertical="top"/>
    </xf>
    <xf numFmtId="164" fontId="5" fillId="0" borderId="46" xfId="0" applyNumberFormat="1" applyFont="1" applyFill="1" applyBorder="1" applyAlignment="1">
      <alignment vertical="top"/>
    </xf>
    <xf numFmtId="164" fontId="4" fillId="16" borderId="61" xfId="0" applyNumberFormat="1" applyFont="1" applyFill="1" applyBorder="1" applyAlignment="1">
      <alignment vertical="top"/>
    </xf>
    <xf numFmtId="164" fontId="4" fillId="16" borderId="13" xfId="0" applyNumberFormat="1" applyFont="1" applyFill="1" applyBorder="1" applyAlignment="1">
      <alignment vertical="top"/>
    </xf>
    <xf numFmtId="164" fontId="4" fillId="4" borderId="23" xfId="0" applyNumberFormat="1" applyFont="1" applyFill="1" applyBorder="1" applyAlignment="1">
      <alignment vertical="top"/>
    </xf>
    <xf numFmtId="164" fontId="4" fillId="4" borderId="45" xfId="0" applyNumberFormat="1" applyFont="1" applyFill="1" applyBorder="1" applyAlignment="1">
      <alignment vertical="top"/>
    </xf>
    <xf numFmtId="164" fontId="5" fillId="0" borderId="69" xfId="0" applyNumberFormat="1" applyFont="1" applyFill="1" applyBorder="1" applyAlignment="1">
      <alignment vertical="top"/>
    </xf>
    <xf numFmtId="164" fontId="5" fillId="0" borderId="34" xfId="0" applyNumberFormat="1" applyFont="1" applyBorder="1" applyAlignment="1">
      <alignment vertical="top"/>
    </xf>
    <xf numFmtId="164" fontId="5" fillId="0" borderId="35" xfId="0" applyNumberFormat="1" applyFont="1" applyBorder="1" applyAlignment="1">
      <alignment vertical="top"/>
    </xf>
    <xf numFmtId="164" fontId="5" fillId="0" borderId="11" xfId="0" applyNumberFormat="1" applyFont="1" applyFill="1" applyBorder="1" applyAlignment="1">
      <alignment vertical="top"/>
    </xf>
    <xf numFmtId="164" fontId="4" fillId="16" borderId="76" xfId="0" applyNumberFormat="1" applyFont="1" applyFill="1" applyBorder="1" applyAlignment="1">
      <alignment vertical="top"/>
    </xf>
    <xf numFmtId="164" fontId="5" fillId="0" borderId="66" xfId="0" applyNumberFormat="1" applyFont="1" applyFill="1" applyBorder="1" applyAlignment="1">
      <alignment vertical="top"/>
    </xf>
    <xf numFmtId="164" fontId="4" fillId="8" borderId="23" xfId="0" applyNumberFormat="1" applyFont="1" applyFill="1" applyBorder="1" applyAlignment="1">
      <alignment vertical="top"/>
    </xf>
    <xf numFmtId="164" fontId="4" fillId="8" borderId="45" xfId="0" applyNumberFormat="1" applyFont="1" applyFill="1" applyBorder="1" applyAlignment="1">
      <alignment vertical="top"/>
    </xf>
    <xf numFmtId="164" fontId="5" fillId="0" borderId="49" xfId="0" applyNumberFormat="1" applyFont="1" applyBorder="1" applyAlignment="1">
      <alignment vertical="top"/>
    </xf>
    <xf numFmtId="0" fontId="5" fillId="0" borderId="38" xfId="0" applyFont="1" applyBorder="1" applyAlignment="1">
      <alignment vertical="top"/>
    </xf>
    <xf numFmtId="164" fontId="5" fillId="24" borderId="67" xfId="0" applyNumberFormat="1" applyFont="1" applyFill="1" applyBorder="1" applyAlignment="1">
      <alignment vertical="top"/>
    </xf>
    <xf numFmtId="164" fontId="5" fillId="0" borderId="74" xfId="0" applyNumberFormat="1" applyFont="1" applyBorder="1" applyAlignment="1">
      <alignment vertical="top"/>
    </xf>
    <xf numFmtId="164" fontId="5" fillId="0" borderId="75" xfId="0" applyNumberFormat="1" applyFont="1" applyBorder="1" applyAlignment="1">
      <alignment vertical="top"/>
    </xf>
    <xf numFmtId="164" fontId="4" fillId="16" borderId="18" xfId="0" applyNumberFormat="1" applyFont="1" applyFill="1" applyBorder="1" applyAlignment="1">
      <alignment vertical="top"/>
    </xf>
    <xf numFmtId="164" fontId="4" fillId="16" borderId="31" xfId="0" applyNumberFormat="1" applyFont="1" applyFill="1" applyBorder="1" applyAlignment="1">
      <alignment vertical="top"/>
    </xf>
    <xf numFmtId="164" fontId="4" fillId="16" borderId="40" xfId="0" applyNumberFormat="1" applyFont="1" applyFill="1" applyBorder="1" applyAlignment="1">
      <alignment vertical="top"/>
    </xf>
    <xf numFmtId="164" fontId="5" fillId="0" borderId="49" xfId="0" applyNumberFormat="1" applyFont="1" applyFill="1" applyBorder="1" applyAlignment="1">
      <alignment vertical="top"/>
    </xf>
    <xf numFmtId="164" fontId="5" fillId="0" borderId="38" xfId="0" applyNumberFormat="1" applyFont="1" applyBorder="1" applyAlignment="1">
      <alignment vertical="top"/>
    </xf>
    <xf numFmtId="164" fontId="5" fillId="0" borderId="79" xfId="0" applyNumberFormat="1" applyFont="1" applyBorder="1" applyAlignment="1">
      <alignment vertical="top"/>
    </xf>
    <xf numFmtId="164" fontId="5" fillId="0" borderId="17" xfId="0" applyNumberFormat="1" applyFont="1" applyFill="1" applyBorder="1" applyAlignment="1">
      <alignment vertical="top"/>
    </xf>
    <xf numFmtId="164" fontId="5" fillId="0" borderId="42" xfId="0" applyNumberFormat="1" applyFont="1" applyFill="1" applyBorder="1" applyAlignment="1">
      <alignment vertical="top"/>
    </xf>
    <xf numFmtId="164" fontId="4" fillId="0" borderId="42" xfId="0" applyNumberFormat="1" applyFont="1" applyFill="1" applyBorder="1" applyAlignment="1">
      <alignment vertical="top"/>
    </xf>
    <xf numFmtId="164" fontId="5" fillId="0" borderId="43" xfId="0" applyNumberFormat="1" applyFont="1" applyFill="1" applyBorder="1" applyAlignment="1">
      <alignment vertical="top"/>
    </xf>
    <xf numFmtId="164" fontId="5" fillId="16" borderId="42" xfId="0" applyNumberFormat="1" applyFont="1" applyFill="1" applyBorder="1" applyAlignment="1">
      <alignment vertical="top"/>
    </xf>
    <xf numFmtId="164" fontId="5" fillId="16" borderId="43" xfId="0" applyNumberFormat="1" applyFont="1" applyFill="1" applyBorder="1" applyAlignment="1">
      <alignment vertical="top"/>
    </xf>
    <xf numFmtId="164" fontId="5" fillId="0" borderId="21" xfId="0" applyNumberFormat="1" applyFont="1" applyFill="1" applyBorder="1" applyAlignment="1">
      <alignment vertical="top"/>
    </xf>
    <xf numFmtId="164" fontId="5" fillId="0" borderId="81" xfId="0" applyNumberFormat="1" applyFont="1" applyFill="1" applyBorder="1" applyAlignment="1">
      <alignment vertical="top"/>
    </xf>
    <xf numFmtId="165" fontId="5" fillId="0" borderId="34" xfId="0" applyNumberFormat="1" applyFont="1" applyFill="1" applyBorder="1" applyAlignment="1">
      <alignment vertical="top"/>
    </xf>
    <xf numFmtId="165" fontId="5" fillId="0" borderId="69" xfId="0" applyNumberFormat="1" applyFont="1" applyFill="1" applyBorder="1" applyAlignment="1">
      <alignment vertical="top"/>
    </xf>
    <xf numFmtId="165" fontId="5" fillId="0" borderId="33" xfId="0" applyNumberFormat="1" applyFont="1" applyFill="1" applyBorder="1" applyAlignment="1">
      <alignment vertical="top"/>
    </xf>
    <xf numFmtId="165" fontId="5" fillId="0" borderId="35" xfId="0" applyNumberFormat="1" applyFont="1" applyFill="1" applyBorder="1" applyAlignment="1">
      <alignment vertical="top"/>
    </xf>
    <xf numFmtId="165" fontId="5" fillId="16" borderId="34" xfId="0" applyNumberFormat="1" applyFont="1" applyFill="1" applyBorder="1" applyAlignment="1">
      <alignment vertical="top"/>
    </xf>
    <xf numFmtId="165" fontId="5" fillId="16" borderId="35" xfId="0" applyNumberFormat="1" applyFont="1" applyFill="1" applyBorder="1" applyAlignment="1">
      <alignment vertical="top"/>
    </xf>
    <xf numFmtId="165" fontId="5" fillId="0" borderId="74" xfId="0" applyNumberFormat="1" applyFont="1" applyFill="1" applyBorder="1" applyAlignment="1">
      <alignment vertical="top"/>
    </xf>
    <xf numFmtId="165" fontId="4" fillId="16" borderId="30" xfId="0" applyNumberFormat="1" applyFont="1" applyFill="1" applyBorder="1" applyAlignment="1">
      <alignment vertical="top"/>
    </xf>
    <xf numFmtId="165" fontId="4" fillId="16" borderId="29" xfId="0" applyNumberFormat="1" applyFont="1" applyFill="1" applyBorder="1" applyAlignment="1">
      <alignment vertical="top"/>
    </xf>
    <xf numFmtId="165" fontId="4" fillId="16" borderId="36" xfId="0" applyNumberFormat="1" applyFont="1" applyFill="1" applyBorder="1" applyAlignment="1">
      <alignment vertical="top"/>
    </xf>
    <xf numFmtId="165" fontId="4" fillId="16" borderId="12" xfId="0" applyNumberFormat="1" applyFont="1" applyFill="1" applyBorder="1" applyAlignment="1">
      <alignment vertical="top"/>
    </xf>
    <xf numFmtId="164" fontId="5" fillId="24" borderId="41" xfId="0" applyNumberFormat="1" applyFont="1" applyFill="1" applyBorder="1" applyAlignment="1">
      <alignment vertical="top"/>
    </xf>
    <xf numFmtId="164" fontId="5" fillId="24" borderId="38" xfId="0" applyNumberFormat="1" applyFont="1" applyFill="1" applyBorder="1" applyAlignment="1">
      <alignment vertical="top"/>
    </xf>
    <xf numFmtId="164" fontId="5" fillId="24" borderId="79" xfId="0" applyNumberFormat="1" applyFont="1" applyFill="1" applyBorder="1" applyAlignment="1">
      <alignment vertical="top"/>
    </xf>
    <xf numFmtId="164" fontId="5" fillId="0" borderId="39" xfId="0" applyNumberFormat="1" applyFont="1" applyFill="1" applyBorder="1" applyAlignment="1">
      <alignment vertical="center"/>
    </xf>
    <xf numFmtId="164" fontId="5" fillId="0" borderId="50" xfId="0" applyNumberFormat="1" applyFont="1" applyBorder="1" applyAlignment="1">
      <alignment vertical="top"/>
    </xf>
    <xf numFmtId="164" fontId="4" fillId="4" borderId="77" xfId="0" applyNumberFormat="1" applyFont="1" applyFill="1" applyBorder="1" applyAlignment="1">
      <alignment vertical="top"/>
    </xf>
    <xf numFmtId="0" fontId="4" fillId="16" borderId="76" xfId="0" applyFont="1" applyFill="1" applyBorder="1" applyAlignment="1">
      <alignment horizontal="center" vertical="top" wrapText="1"/>
    </xf>
    <xf numFmtId="164" fontId="4" fillId="16" borderId="72" xfId="0" applyNumberFormat="1" applyFont="1" applyFill="1" applyBorder="1" applyAlignment="1">
      <alignment vertical="top"/>
    </xf>
    <xf numFmtId="164" fontId="5" fillId="0" borderId="82" xfId="0" applyNumberFormat="1" applyFont="1" applyFill="1" applyBorder="1" applyAlignment="1">
      <alignment vertical="top"/>
    </xf>
    <xf numFmtId="164" fontId="4" fillId="16" borderId="28" xfId="0" applyNumberFormat="1" applyFont="1" applyFill="1" applyBorder="1" applyAlignment="1">
      <alignment vertical="top"/>
    </xf>
    <xf numFmtId="164" fontId="4" fillId="16" borderId="59" xfId="0" applyNumberFormat="1" applyFont="1" applyFill="1" applyBorder="1" applyAlignment="1">
      <alignment vertical="top"/>
    </xf>
    <xf numFmtId="164" fontId="5" fillId="24" borderId="25" xfId="0" applyNumberFormat="1" applyFont="1" applyFill="1" applyBorder="1" applyAlignment="1">
      <alignment vertical="top"/>
    </xf>
    <xf numFmtId="164" fontId="5" fillId="24" borderId="26" xfId="0" applyNumberFormat="1" applyFont="1" applyFill="1" applyBorder="1" applyAlignment="1">
      <alignment vertical="top"/>
    </xf>
    <xf numFmtId="49" fontId="4" fillId="8" borderId="23" xfId="0" applyNumberFormat="1" applyFont="1" applyFill="1" applyBorder="1" applyAlignment="1">
      <alignment horizontal="left" vertical="top"/>
    </xf>
    <xf numFmtId="49" fontId="4" fillId="4" borderId="15" xfId="0" applyNumberFormat="1" applyFont="1" applyFill="1" applyBorder="1" applyAlignment="1">
      <alignment horizontal="left" vertical="top"/>
    </xf>
    <xf numFmtId="164" fontId="5" fillId="0" borderId="37" xfId="0" applyNumberFormat="1" applyFont="1" applyFill="1" applyBorder="1" applyAlignment="1">
      <alignment vertical="top"/>
    </xf>
    <xf numFmtId="164" fontId="4" fillId="16" borderId="50" xfId="0" applyNumberFormat="1" applyFont="1" applyFill="1" applyBorder="1" applyAlignment="1">
      <alignment vertical="top"/>
    </xf>
    <xf numFmtId="164" fontId="4" fillId="4" borderId="15" xfId="0" applyNumberFormat="1" applyFont="1" applyFill="1" applyBorder="1" applyAlignment="1">
      <alignment vertical="top"/>
    </xf>
    <xf numFmtId="164" fontId="5" fillId="24" borderId="83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44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4" fillId="16" borderId="44" xfId="0" applyFont="1" applyFill="1" applyBorder="1" applyAlignment="1">
      <alignment horizontal="right" vertical="top" wrapText="1"/>
    </xf>
    <xf numFmtId="164" fontId="4" fillId="16" borderId="39" xfId="0" applyNumberFormat="1" applyFont="1" applyFill="1" applyBorder="1" applyAlignment="1">
      <alignment vertical="top"/>
    </xf>
    <xf numFmtId="164" fontId="4" fillId="16" borderId="63" xfId="0" applyNumberFormat="1" applyFont="1" applyFill="1" applyBorder="1" applyAlignment="1">
      <alignment vertical="top"/>
    </xf>
    <xf numFmtId="164" fontId="5" fillId="0" borderId="66" xfId="0" applyNumberFormat="1" applyFont="1" applyBorder="1" applyAlignment="1">
      <alignment vertical="top"/>
    </xf>
    <xf numFmtId="164" fontId="5" fillId="0" borderId="67" xfId="0" applyNumberFormat="1" applyFont="1" applyBorder="1" applyAlignment="1">
      <alignment vertical="top"/>
    </xf>
    <xf numFmtId="164" fontId="5" fillId="16" borderId="67" xfId="0" applyNumberFormat="1" applyFont="1" applyFill="1" applyBorder="1" applyAlignment="1">
      <alignment vertical="top"/>
    </xf>
    <xf numFmtId="0" fontId="5" fillId="0" borderId="61" xfId="0" applyFont="1" applyBorder="1" applyAlignment="1">
      <alignment vertical="top" wrapText="1"/>
    </xf>
    <xf numFmtId="0" fontId="5" fillId="0" borderId="18" xfId="0" applyFont="1" applyBorder="1" applyAlignment="1">
      <alignment vertical="top"/>
    </xf>
    <xf numFmtId="164" fontId="5" fillId="24" borderId="81" xfId="0" applyNumberFormat="1" applyFont="1" applyFill="1" applyBorder="1" applyAlignment="1">
      <alignment vertical="top"/>
    </xf>
    <xf numFmtId="164" fontId="5" fillId="24" borderId="82" xfId="0" applyNumberFormat="1" applyFont="1" applyFill="1" applyBorder="1" applyAlignment="1">
      <alignment vertical="top"/>
    </xf>
    <xf numFmtId="164" fontId="5" fillId="24" borderId="0" xfId="0" applyNumberFormat="1" applyFont="1" applyFill="1" applyBorder="1" applyAlignment="1">
      <alignment vertical="top"/>
    </xf>
    <xf numFmtId="164" fontId="4" fillId="25" borderId="23" xfId="0" applyNumberFormat="1" applyFont="1" applyFill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164" fontId="5" fillId="0" borderId="14" xfId="0" applyNumberFormat="1" applyFont="1" applyFill="1" applyBorder="1" applyAlignment="1">
      <alignment vertical="top"/>
    </xf>
    <xf numFmtId="164" fontId="5" fillId="24" borderId="17" xfId="0" applyNumberFormat="1" applyFont="1" applyFill="1" applyBorder="1" applyAlignment="1">
      <alignment vertical="top"/>
    </xf>
    <xf numFmtId="164" fontId="5" fillId="24" borderId="42" xfId="0" applyNumberFormat="1" applyFont="1" applyFill="1" applyBorder="1" applyAlignment="1">
      <alignment vertical="top"/>
    </xf>
    <xf numFmtId="164" fontId="5" fillId="0" borderId="42" xfId="0" applyNumberFormat="1" applyFont="1" applyBorder="1" applyAlignment="1">
      <alignment vertical="top"/>
    </xf>
    <xf numFmtId="164" fontId="5" fillId="0" borderId="43" xfId="0" applyNumberFormat="1" applyFont="1" applyBorder="1" applyAlignment="1">
      <alignment vertical="top"/>
    </xf>
    <xf numFmtId="164" fontId="5" fillId="0" borderId="21" xfId="0" applyNumberFormat="1" applyFont="1" applyBorder="1" applyAlignment="1">
      <alignment vertical="top"/>
    </xf>
    <xf numFmtId="164" fontId="5" fillId="0" borderId="37" xfId="0" applyNumberFormat="1" applyFont="1" applyBorder="1" applyAlignment="1">
      <alignment vertical="top"/>
    </xf>
    <xf numFmtId="164" fontId="4" fillId="8" borderId="77" xfId="0" applyNumberFormat="1" applyFont="1" applyFill="1" applyBorder="1" applyAlignment="1">
      <alignment vertical="top"/>
    </xf>
    <xf numFmtId="0" fontId="6" fillId="0" borderId="24" xfId="0" applyFont="1" applyBorder="1" applyAlignment="1">
      <alignment horizontal="center" vertical="center" wrapText="1"/>
    </xf>
    <xf numFmtId="164" fontId="5" fillId="0" borderId="75" xfId="0" applyNumberFormat="1" applyFont="1" applyFill="1" applyBorder="1" applyAlignment="1">
      <alignment horizontal="center" vertical="top" wrapText="1"/>
    </xf>
    <xf numFmtId="164" fontId="5" fillId="0" borderId="74" xfId="0" applyNumberFormat="1" applyFont="1" applyFill="1" applyBorder="1" applyAlignment="1">
      <alignment horizontal="center" vertical="top" wrapText="1"/>
    </xf>
    <xf numFmtId="164" fontId="4" fillId="25" borderId="24" xfId="0" applyNumberFormat="1" applyFont="1" applyFill="1" applyBorder="1" applyAlignment="1">
      <alignment horizontal="center" vertical="top" wrapText="1"/>
    </xf>
    <xf numFmtId="164" fontId="5" fillId="0" borderId="48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76" xfId="0" applyNumberFormat="1" applyFont="1" applyFill="1" applyBorder="1" applyAlignment="1">
      <alignment horizontal="center" vertical="top" wrapText="1"/>
    </xf>
    <xf numFmtId="0" fontId="4" fillId="24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26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9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top"/>
    </xf>
    <xf numFmtId="0" fontId="5" fillId="0" borderId="36" xfId="0" applyNumberFormat="1" applyFont="1" applyBorder="1" applyAlignment="1">
      <alignment horizontal="center" vertical="top"/>
    </xf>
    <xf numFmtId="0" fontId="5" fillId="24" borderId="29" xfId="0" applyNumberFormat="1" applyFont="1" applyFill="1" applyBorder="1" applyAlignment="1">
      <alignment horizontal="center" vertical="top"/>
    </xf>
    <xf numFmtId="0" fontId="5" fillId="24" borderId="36" xfId="0" applyNumberFormat="1" applyFont="1" applyFill="1" applyBorder="1" applyAlignment="1">
      <alignment horizontal="center" vertical="top"/>
    </xf>
    <xf numFmtId="0" fontId="5" fillId="24" borderId="0" xfId="0" applyNumberFormat="1" applyFont="1" applyFill="1" applyBorder="1" applyAlignment="1">
      <alignment horizontal="center" vertical="top"/>
    </xf>
    <xf numFmtId="164" fontId="5" fillId="24" borderId="33" xfId="0" applyNumberFormat="1" applyFont="1" applyFill="1" applyBorder="1" applyAlignment="1">
      <alignment vertical="top"/>
    </xf>
    <xf numFmtId="164" fontId="5" fillId="24" borderId="34" xfId="0" applyNumberFormat="1" applyFont="1" applyFill="1" applyBorder="1" applyAlignment="1">
      <alignment vertical="top"/>
    </xf>
    <xf numFmtId="164" fontId="5" fillId="24" borderId="69" xfId="0" applyNumberFormat="1" applyFont="1" applyFill="1" applyBorder="1" applyAlignment="1">
      <alignment vertical="top"/>
    </xf>
    <xf numFmtId="49" fontId="4" fillId="8" borderId="17" xfId="0" applyNumberFormat="1" applyFont="1" applyFill="1" applyBorder="1" applyAlignment="1">
      <alignment vertical="top"/>
    </xf>
    <xf numFmtId="49" fontId="4" fillId="8" borderId="28" xfId="0" applyNumberFormat="1" applyFont="1" applyFill="1" applyBorder="1" applyAlignment="1">
      <alignment vertical="top"/>
    </xf>
    <xf numFmtId="49" fontId="4" fillId="4" borderId="42" xfId="0" applyNumberFormat="1" applyFont="1" applyFill="1" applyBorder="1" applyAlignment="1">
      <alignment vertical="top"/>
    </xf>
    <xf numFmtId="49" fontId="4" fillId="4" borderId="59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vertical="top" wrapText="1"/>
    </xf>
    <xf numFmtId="0" fontId="3" fillId="0" borderId="44" xfId="0" applyFont="1" applyFill="1" applyBorder="1" applyAlignment="1">
      <alignment vertical="top" wrapText="1"/>
    </xf>
    <xf numFmtId="0" fontId="5" fillId="0" borderId="33" xfId="0" applyFont="1" applyBorder="1" applyAlignment="1">
      <alignment vertical="top"/>
    </xf>
    <xf numFmtId="164" fontId="5" fillId="0" borderId="76" xfId="0" applyNumberFormat="1" applyFont="1" applyFill="1" applyBorder="1" applyAlignment="1">
      <alignment vertical="top"/>
    </xf>
    <xf numFmtId="0" fontId="5" fillId="0" borderId="61" xfId="0" applyFont="1" applyBorder="1" applyAlignment="1">
      <alignment vertical="top"/>
    </xf>
    <xf numFmtId="164" fontId="5" fillId="0" borderId="50" xfId="0" applyNumberFormat="1" applyFont="1" applyFill="1" applyBorder="1" applyAlignment="1">
      <alignment horizontal="center" vertical="top" wrapText="1"/>
    </xf>
    <xf numFmtId="0" fontId="8" fillId="0" borderId="39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164" fontId="5" fillId="24" borderId="61" xfId="0" applyNumberFormat="1" applyFont="1" applyFill="1" applyBorder="1" applyAlignment="1">
      <alignment vertical="top"/>
    </xf>
    <xf numFmtId="164" fontId="5" fillId="24" borderId="13" xfId="0" applyNumberFormat="1" applyFont="1" applyFill="1" applyBorder="1" applyAlignment="1">
      <alignment vertical="top"/>
    </xf>
    <xf numFmtId="164" fontId="5" fillId="0" borderId="13" xfId="0" applyNumberFormat="1" applyFont="1" applyBorder="1" applyAlignment="1">
      <alignment vertical="top"/>
    </xf>
    <xf numFmtId="164" fontId="5" fillId="0" borderId="72" xfId="0" applyNumberFormat="1" applyFont="1" applyBorder="1" applyAlignment="1">
      <alignment vertical="top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49" fontId="4" fillId="0" borderId="73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84" xfId="0" applyNumberFormat="1" applyFont="1" applyBorder="1" applyAlignment="1">
      <alignment horizontal="center" vertical="top"/>
    </xf>
    <xf numFmtId="49" fontId="4" fillId="0" borderId="85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5" fillId="0" borderId="73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4" fillId="17" borderId="43" xfId="0" applyNumberFormat="1" applyFont="1" applyFill="1" applyBorder="1" applyAlignment="1">
      <alignment horizontal="center" vertical="top"/>
    </xf>
    <xf numFmtId="49" fontId="4" fillId="17" borderId="71" xfId="0" applyNumberFormat="1" applyFont="1" applyFill="1" applyBorder="1" applyAlignment="1">
      <alignment horizontal="center" vertical="top"/>
    </xf>
    <xf numFmtId="164" fontId="4" fillId="17" borderId="30" xfId="0" applyNumberFormat="1" applyFont="1" applyFill="1" applyBorder="1" applyAlignment="1">
      <alignment vertical="top"/>
    </xf>
    <xf numFmtId="49" fontId="4" fillId="17" borderId="20" xfId="0" applyNumberFormat="1" applyFont="1" applyFill="1" applyBorder="1" applyAlignment="1">
      <alignment vertical="top"/>
    </xf>
    <xf numFmtId="49" fontId="4" fillId="8" borderId="40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vertical="top"/>
    </xf>
    <xf numFmtId="49" fontId="4" fillId="0" borderId="42" xfId="0" applyNumberFormat="1" applyFont="1" applyBorder="1" applyAlignment="1">
      <alignment vertical="top"/>
    </xf>
    <xf numFmtId="49" fontId="4" fillId="0" borderId="59" xfId="0" applyNumberFormat="1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44" xfId="39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vertical="top" wrapText="1"/>
    </xf>
    <xf numFmtId="0" fontId="5" fillId="0" borderId="50" xfId="0" applyFont="1" applyFill="1" applyBorder="1" applyAlignment="1">
      <alignment vertical="top" wrapText="1"/>
    </xf>
    <xf numFmtId="49" fontId="5" fillId="0" borderId="19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4" fillId="0" borderId="73" xfId="39" applyNumberFormat="1" applyFont="1" applyBorder="1" applyAlignment="1">
      <alignment horizontal="center" vertical="top"/>
    </xf>
    <xf numFmtId="0" fontId="5" fillId="0" borderId="86" xfId="0" applyFont="1" applyFill="1" applyBorder="1" applyAlignment="1">
      <alignment horizontal="left" vertical="top" wrapText="1"/>
    </xf>
    <xf numFmtId="164" fontId="5" fillId="0" borderId="70" xfId="0" applyNumberFormat="1" applyFont="1" applyFill="1" applyBorder="1" applyAlignment="1">
      <alignment vertical="top"/>
    </xf>
    <xf numFmtId="0" fontId="5" fillId="0" borderId="3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64" fontId="5" fillId="16" borderId="14" xfId="0" applyNumberFormat="1" applyFont="1" applyFill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5" fillId="0" borderId="17" xfId="0" applyFont="1" applyBorder="1" applyAlignment="1">
      <alignment vertical="top"/>
    </xf>
    <xf numFmtId="164" fontId="5" fillId="16" borderId="62" xfId="0" applyNumberFormat="1" applyFont="1" applyFill="1" applyBorder="1" applyAlignment="1">
      <alignment vertical="top"/>
    </xf>
    <xf numFmtId="164" fontId="4" fillId="4" borderId="87" xfId="0" applyNumberFormat="1" applyFont="1" applyFill="1" applyBorder="1" applyAlignment="1">
      <alignment vertical="top"/>
    </xf>
    <xf numFmtId="164" fontId="5" fillId="16" borderId="69" xfId="0" applyNumberFormat="1" applyFont="1" applyFill="1" applyBorder="1" applyAlignment="1">
      <alignment vertical="top"/>
    </xf>
    <xf numFmtId="164" fontId="5" fillId="0" borderId="83" xfId="0" applyNumberFormat="1" applyFont="1" applyBorder="1" applyAlignment="1">
      <alignment vertical="top"/>
    </xf>
    <xf numFmtId="0" fontId="5" fillId="24" borderId="34" xfId="0" applyFont="1" applyFill="1" applyBorder="1" applyAlignment="1">
      <alignment vertical="top"/>
    </xf>
    <xf numFmtId="164" fontId="5" fillId="24" borderId="35" xfId="0" applyNumberFormat="1" applyFont="1" applyFill="1" applyBorder="1" applyAlignment="1">
      <alignment vertical="top"/>
    </xf>
    <xf numFmtId="164" fontId="5" fillId="24" borderId="74" xfId="0" applyNumberFormat="1" applyFont="1" applyFill="1" applyBorder="1" applyAlignment="1">
      <alignment vertical="top"/>
    </xf>
    <xf numFmtId="49" fontId="4" fillId="17" borderId="35" xfId="0" applyNumberFormat="1" applyFont="1" applyFill="1" applyBorder="1" applyAlignment="1">
      <alignment horizontal="center" vertical="top"/>
    </xf>
    <xf numFmtId="164" fontId="4" fillId="17" borderId="88" xfId="0" applyNumberFormat="1" applyFont="1" applyFill="1" applyBorder="1" applyAlignment="1">
      <alignment vertical="top"/>
    </xf>
    <xf numFmtId="164" fontId="5" fillId="0" borderId="64" xfId="0" applyNumberFormat="1" applyFont="1" applyBorder="1" applyAlignment="1">
      <alignment vertical="top"/>
    </xf>
    <xf numFmtId="164" fontId="4" fillId="4" borderId="89" xfId="0" applyNumberFormat="1" applyFont="1" applyFill="1" applyBorder="1" applyAlignment="1">
      <alignment vertical="top"/>
    </xf>
    <xf numFmtId="164" fontId="4" fillId="4" borderId="47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vertical="top" wrapText="1"/>
    </xf>
    <xf numFmtId="49" fontId="4" fillId="8" borderId="18" xfId="0" applyNumberFormat="1" applyFont="1" applyFill="1" applyBorder="1" applyAlignment="1">
      <alignment vertical="top"/>
    </xf>
    <xf numFmtId="49" fontId="4" fillId="4" borderId="31" xfId="0" applyNumberFormat="1" applyFont="1" applyFill="1" applyBorder="1" applyAlignment="1">
      <alignment vertical="top"/>
    </xf>
    <xf numFmtId="0" fontId="3" fillId="0" borderId="22" xfId="0" applyFont="1" applyFill="1" applyBorder="1" applyAlignment="1">
      <alignment vertical="top" wrapText="1"/>
    </xf>
    <xf numFmtId="49" fontId="5" fillId="0" borderId="2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164" fontId="5" fillId="24" borderId="30" xfId="0" applyNumberFormat="1" applyFont="1" applyFill="1" applyBorder="1" applyAlignment="1">
      <alignment vertical="top"/>
    </xf>
    <xf numFmtId="164" fontId="5" fillId="24" borderId="29" xfId="0" applyNumberFormat="1" applyFont="1" applyFill="1" applyBorder="1" applyAlignment="1">
      <alignment vertical="top"/>
    </xf>
    <xf numFmtId="164" fontId="5" fillId="0" borderId="29" xfId="0" applyNumberFormat="1" applyFont="1" applyFill="1" applyBorder="1" applyAlignment="1">
      <alignment vertical="top"/>
    </xf>
    <xf numFmtId="164" fontId="5" fillId="0" borderId="36" xfId="0" applyNumberFormat="1" applyFont="1" applyFill="1" applyBorder="1" applyAlignment="1">
      <alignment vertical="top"/>
    </xf>
    <xf numFmtId="164" fontId="5" fillId="0" borderId="88" xfId="0" applyNumberFormat="1" applyFont="1" applyFill="1" applyBorder="1" applyAlignment="1">
      <alignment vertical="top"/>
    </xf>
    <xf numFmtId="164" fontId="5" fillId="0" borderId="29" xfId="0" applyNumberFormat="1" applyFont="1" applyBorder="1" applyAlignment="1">
      <alignment vertical="top"/>
    </xf>
    <xf numFmtId="164" fontId="5" fillId="0" borderId="36" xfId="0" applyNumberFormat="1" applyFont="1" applyBorder="1" applyAlignment="1">
      <alignment vertical="top"/>
    </xf>
    <xf numFmtId="164" fontId="5" fillId="16" borderId="29" xfId="0" applyNumberFormat="1" applyFont="1" applyFill="1" applyBorder="1" applyAlignment="1">
      <alignment vertical="top"/>
    </xf>
    <xf numFmtId="164" fontId="5" fillId="16" borderId="36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164" fontId="5" fillId="0" borderId="12" xfId="0" applyNumberFormat="1" applyFont="1" applyBorder="1" applyAlignment="1">
      <alignment vertical="top"/>
    </xf>
    <xf numFmtId="0" fontId="5" fillId="24" borderId="17" xfId="0" applyFont="1" applyFill="1" applyBorder="1" applyAlignment="1">
      <alignment vertical="top" wrapText="1"/>
    </xf>
    <xf numFmtId="0" fontId="5" fillId="24" borderId="42" xfId="0" applyNumberFormat="1" applyFont="1" applyFill="1" applyBorder="1" applyAlignment="1">
      <alignment horizontal="center" vertical="top"/>
    </xf>
    <xf numFmtId="164" fontId="4" fillId="17" borderId="65" xfId="0" applyNumberFormat="1" applyFont="1" applyFill="1" applyBorder="1" applyAlignment="1">
      <alignment vertical="top"/>
    </xf>
    <xf numFmtId="164" fontId="5" fillId="16" borderId="17" xfId="0" applyNumberFormat="1" applyFont="1" applyFill="1" applyBorder="1" applyAlignment="1">
      <alignment vertical="top"/>
    </xf>
    <xf numFmtId="0" fontId="8" fillId="0" borderId="29" xfId="0" applyNumberFormat="1" applyFont="1" applyBorder="1" applyAlignment="1">
      <alignment horizontal="center" vertical="center" textRotation="90"/>
    </xf>
    <xf numFmtId="0" fontId="8" fillId="0" borderId="36" xfId="0" applyNumberFormat="1" applyFont="1" applyBorder="1" applyAlignment="1">
      <alignment horizontal="center" vertical="center" textRotation="90"/>
    </xf>
    <xf numFmtId="0" fontId="5" fillId="4" borderId="59" xfId="0" applyFont="1" applyFill="1" applyBorder="1" applyAlignment="1">
      <alignment vertical="top"/>
    </xf>
    <xf numFmtId="164" fontId="5" fillId="16" borderId="30" xfId="0" applyNumberFormat="1" applyFont="1" applyFill="1" applyBorder="1" applyAlignment="1">
      <alignment vertical="top"/>
    </xf>
    <xf numFmtId="165" fontId="5" fillId="16" borderId="33" xfId="0" applyNumberFormat="1" applyFont="1" applyFill="1" applyBorder="1" applyAlignment="1">
      <alignment vertical="top"/>
    </xf>
    <xf numFmtId="49" fontId="4" fillId="4" borderId="77" xfId="0" applyNumberFormat="1" applyFont="1" applyFill="1" applyBorder="1" applyAlignment="1">
      <alignment horizontal="left" vertical="top"/>
    </xf>
    <xf numFmtId="0" fontId="5" fillId="0" borderId="19" xfId="0" applyFont="1" applyBorder="1" applyAlignment="1">
      <alignment vertical="top"/>
    </xf>
    <xf numFmtId="164" fontId="5" fillId="16" borderId="28" xfId="0" applyNumberFormat="1" applyFont="1" applyFill="1" applyBorder="1" applyAlignment="1">
      <alignment vertical="top"/>
    </xf>
    <xf numFmtId="164" fontId="5" fillId="16" borderId="59" xfId="0" applyNumberFormat="1" applyFont="1" applyFill="1" applyBorder="1" applyAlignment="1">
      <alignment vertical="top"/>
    </xf>
    <xf numFmtId="164" fontId="5" fillId="16" borderId="71" xfId="0" applyNumberFormat="1" applyFont="1" applyFill="1" applyBorder="1" applyAlignment="1">
      <alignment vertical="top"/>
    </xf>
    <xf numFmtId="164" fontId="5" fillId="0" borderId="39" xfId="0" applyNumberFormat="1" applyFont="1" applyBorder="1" applyAlignment="1">
      <alignment vertical="top"/>
    </xf>
    <xf numFmtId="0" fontId="5" fillId="0" borderId="83" xfId="0" applyFont="1" applyBorder="1" applyAlignment="1">
      <alignment vertical="top"/>
    </xf>
    <xf numFmtId="49" fontId="4" fillId="8" borderId="68" xfId="0" applyNumberFormat="1" applyFont="1" applyFill="1" applyBorder="1" applyAlignment="1">
      <alignment horizontal="left" vertical="top" wrapText="1"/>
    </xf>
    <xf numFmtId="0" fontId="5" fillId="0" borderId="90" xfId="0" applyFont="1" applyBorder="1" applyAlignment="1">
      <alignment vertical="top"/>
    </xf>
    <xf numFmtId="0" fontId="4" fillId="8" borderId="90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5" fillId="0" borderId="0" xfId="0" applyFont="1" applyAlignment="1">
      <alignment/>
    </xf>
    <xf numFmtId="0" fontId="15" fillId="0" borderId="38" xfId="0" applyFont="1" applyBorder="1" applyAlignment="1">
      <alignment horizontal="center" vertical="top" wrapText="1"/>
    </xf>
    <xf numFmtId="0" fontId="15" fillId="0" borderId="38" xfId="0" applyFont="1" applyBorder="1" applyAlignment="1">
      <alignment vertical="top" wrapText="1"/>
    </xf>
    <xf numFmtId="0" fontId="5" fillId="24" borderId="30" xfId="0" applyFont="1" applyFill="1" applyBorder="1" applyAlignment="1">
      <alignment vertical="top"/>
    </xf>
    <xf numFmtId="164" fontId="4" fillId="4" borderId="90" xfId="0" applyNumberFormat="1" applyFont="1" applyFill="1" applyBorder="1" applyAlignment="1">
      <alignment vertical="top"/>
    </xf>
    <xf numFmtId="164" fontId="4" fillId="4" borderId="24" xfId="0" applyNumberFormat="1" applyFont="1" applyFill="1" applyBorder="1" applyAlignment="1">
      <alignment vertical="top"/>
    </xf>
    <xf numFmtId="0" fontId="5" fillId="0" borderId="42" xfId="0" applyNumberFormat="1" applyFont="1" applyBorder="1" applyAlignment="1">
      <alignment vertical="top"/>
    </xf>
    <xf numFmtId="0" fontId="5" fillId="0" borderId="43" xfId="0" applyNumberFormat="1" applyFont="1" applyBorder="1" applyAlignment="1">
      <alignment vertical="top"/>
    </xf>
    <xf numFmtId="0" fontId="5" fillId="0" borderId="31" xfId="0" applyNumberFormat="1" applyFont="1" applyBorder="1" applyAlignment="1">
      <alignment vertical="top"/>
    </xf>
    <xf numFmtId="0" fontId="5" fillId="0" borderId="32" xfId="0" applyNumberFormat="1" applyFont="1" applyBorder="1" applyAlignment="1">
      <alignment vertical="top"/>
    </xf>
    <xf numFmtId="0" fontId="5" fillId="0" borderId="38" xfId="0" applyNumberFormat="1" applyFont="1" applyBorder="1" applyAlignment="1">
      <alignment vertical="top"/>
    </xf>
    <xf numFmtId="0" fontId="5" fillId="0" borderId="79" xfId="0" applyNumberFormat="1" applyFont="1" applyBorder="1" applyAlignment="1">
      <alignment vertical="top"/>
    </xf>
    <xf numFmtId="0" fontId="4" fillId="16" borderId="10" xfId="0" applyFont="1" applyFill="1" applyBorder="1" applyAlignment="1">
      <alignment horizontal="center" vertical="top"/>
    </xf>
    <xf numFmtId="164" fontId="4" fillId="16" borderId="88" xfId="0" applyNumberFormat="1" applyFont="1" applyFill="1" applyBorder="1" applyAlignment="1">
      <alignment vertical="top"/>
    </xf>
    <xf numFmtId="164" fontId="4" fillId="16" borderId="65" xfId="0" applyNumberFormat="1" applyFont="1" applyFill="1" applyBorder="1" applyAlignment="1">
      <alignment vertical="top"/>
    </xf>
    <xf numFmtId="164" fontId="4" fillId="16" borderId="10" xfId="0" applyNumberFormat="1" applyFont="1" applyFill="1" applyBorder="1" applyAlignment="1">
      <alignment vertical="top"/>
    </xf>
    <xf numFmtId="0" fontId="5" fillId="0" borderId="44" xfId="0" applyFont="1" applyFill="1" applyBorder="1" applyAlignment="1">
      <alignment vertical="top" wrapText="1"/>
    </xf>
    <xf numFmtId="0" fontId="5" fillId="0" borderId="13" xfId="0" applyNumberFormat="1" applyFont="1" applyBorder="1" applyAlignment="1">
      <alignment vertical="top"/>
    </xf>
    <xf numFmtId="0" fontId="5" fillId="0" borderId="72" xfId="0" applyNumberFormat="1" applyFont="1" applyBorder="1" applyAlignment="1">
      <alignment vertical="top"/>
    </xf>
    <xf numFmtId="164" fontId="5" fillId="0" borderId="44" xfId="0" applyNumberFormat="1" applyFont="1" applyFill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75" xfId="0" applyFont="1" applyBorder="1" applyAlignment="1">
      <alignment vertical="top"/>
    </xf>
    <xf numFmtId="0" fontId="4" fillId="0" borderId="21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 vertical="top"/>
    </xf>
    <xf numFmtId="0" fontId="5" fillId="24" borderId="18" xfId="0" applyFont="1" applyFill="1" applyBorder="1" applyAlignment="1">
      <alignment vertical="top"/>
    </xf>
    <xf numFmtId="0" fontId="5" fillId="24" borderId="32" xfId="0" applyNumberFormat="1" applyFont="1" applyFill="1" applyBorder="1" applyAlignment="1">
      <alignment horizontal="center" vertical="top"/>
    </xf>
    <xf numFmtId="49" fontId="5" fillId="0" borderId="44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top"/>
    </xf>
    <xf numFmtId="0" fontId="5" fillId="24" borderId="43" xfId="0" applyNumberFormat="1" applyFont="1" applyFill="1" applyBorder="1" applyAlignment="1">
      <alignment horizontal="center" vertical="top"/>
    </xf>
    <xf numFmtId="0" fontId="5" fillId="0" borderId="33" xfId="0" applyFont="1" applyBorder="1" applyAlignment="1">
      <alignment vertical="top" wrapText="1"/>
    </xf>
    <xf numFmtId="0" fontId="5" fillId="0" borderId="59" xfId="0" applyNumberFormat="1" applyFont="1" applyBorder="1" applyAlignment="1">
      <alignment vertical="top"/>
    </xf>
    <xf numFmtId="0" fontId="5" fillId="0" borderId="71" xfId="0" applyNumberFormat="1" applyFont="1" applyBorder="1" applyAlignment="1">
      <alignment vertical="top"/>
    </xf>
    <xf numFmtId="0" fontId="5" fillId="0" borderId="34" xfId="0" applyNumberFormat="1" applyFont="1" applyBorder="1" applyAlignment="1">
      <alignment vertical="top"/>
    </xf>
    <xf numFmtId="0" fontId="5" fillId="0" borderId="35" xfId="0" applyNumberFormat="1" applyFont="1" applyBorder="1" applyAlignment="1">
      <alignment vertical="top"/>
    </xf>
    <xf numFmtId="0" fontId="5" fillId="0" borderId="39" xfId="0" applyFont="1" applyBorder="1" applyAlignment="1">
      <alignment vertical="top"/>
    </xf>
    <xf numFmtId="164" fontId="5" fillId="16" borderId="91" xfId="0" applyNumberFormat="1" applyFont="1" applyFill="1" applyBorder="1" applyAlignment="1">
      <alignment vertical="top"/>
    </xf>
    <xf numFmtId="164" fontId="5" fillId="16" borderId="70" xfId="0" applyNumberFormat="1" applyFont="1" applyFill="1" applyBorder="1" applyAlignment="1">
      <alignment vertical="top"/>
    </xf>
    <xf numFmtId="164" fontId="5" fillId="0" borderId="86" xfId="0" applyNumberFormat="1" applyFont="1" applyBorder="1" applyAlignment="1">
      <alignment vertical="top"/>
    </xf>
    <xf numFmtId="164" fontId="5" fillId="0" borderId="92" xfId="0" applyNumberFormat="1" applyFont="1" applyBorder="1" applyAlignment="1">
      <alignment vertical="top"/>
    </xf>
    <xf numFmtId="165" fontId="5" fillId="0" borderId="62" xfId="0" applyNumberFormat="1" applyFont="1" applyFill="1" applyBorder="1" applyAlignment="1">
      <alignment horizontal="left" vertical="top" indent="1"/>
    </xf>
    <xf numFmtId="164" fontId="4" fillId="4" borderId="68" xfId="0" applyNumberFormat="1" applyFont="1" applyFill="1" applyBorder="1" applyAlignment="1">
      <alignment vertical="top"/>
    </xf>
    <xf numFmtId="49" fontId="2" fillId="8" borderId="40" xfId="0" applyNumberFormat="1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vertical="top" wrapText="1"/>
    </xf>
    <xf numFmtId="164" fontId="5" fillId="0" borderId="93" xfId="0" applyNumberFormat="1" applyFont="1" applyBorder="1" applyAlignment="1">
      <alignment vertical="top"/>
    </xf>
    <xf numFmtId="164" fontId="5" fillId="0" borderId="78" xfId="0" applyNumberFormat="1" applyFont="1" applyBorder="1" applyAlignment="1">
      <alignment vertical="top"/>
    </xf>
    <xf numFmtId="0" fontId="4" fillId="24" borderId="76" xfId="0" applyFont="1" applyFill="1" applyBorder="1" applyAlignment="1">
      <alignment horizontal="center" vertical="top"/>
    </xf>
    <xf numFmtId="164" fontId="4" fillId="24" borderId="76" xfId="0" applyNumberFormat="1" applyFont="1" applyFill="1" applyBorder="1" applyAlignment="1">
      <alignment vertical="top"/>
    </xf>
    <xf numFmtId="164" fontId="4" fillId="24" borderId="86" xfId="0" applyNumberFormat="1" applyFont="1" applyFill="1" applyBorder="1" applyAlignment="1">
      <alignment vertical="top"/>
    </xf>
    <xf numFmtId="49" fontId="4" fillId="0" borderId="71" xfId="0" applyNumberFormat="1" applyFont="1" applyBorder="1" applyAlignment="1">
      <alignment vertical="top"/>
    </xf>
    <xf numFmtId="0" fontId="3" fillId="0" borderId="44" xfId="0" applyFont="1" applyFill="1" applyBorder="1" applyAlignment="1">
      <alignment vertical="top" textRotation="90" wrapText="1"/>
    </xf>
    <xf numFmtId="0" fontId="5" fillId="0" borderId="48" xfId="0" applyFont="1" applyFill="1" applyBorder="1" applyAlignment="1">
      <alignment horizontal="left" vertical="top" wrapText="1"/>
    </xf>
    <xf numFmtId="0" fontId="5" fillId="0" borderId="32" xfId="0" applyNumberFormat="1" applyFont="1" applyBorder="1" applyAlignment="1">
      <alignment vertical="top" wrapText="1"/>
    </xf>
    <xf numFmtId="0" fontId="5" fillId="24" borderId="61" xfId="0" applyFont="1" applyFill="1" applyBorder="1" applyAlignment="1">
      <alignment vertical="top"/>
    </xf>
    <xf numFmtId="0" fontId="5" fillId="24" borderId="72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164" fontId="4" fillId="25" borderId="68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left" vertical="top" wrapText="1"/>
    </xf>
    <xf numFmtId="49" fontId="4" fillId="8" borderId="17" xfId="0" applyNumberFormat="1" applyFont="1" applyFill="1" applyBorder="1" applyAlignment="1">
      <alignment horizontal="center" vertical="top"/>
    </xf>
    <xf numFmtId="49" fontId="4" fillId="8" borderId="28" xfId="0" applyNumberFormat="1" applyFont="1" applyFill="1" applyBorder="1" applyAlignment="1">
      <alignment horizontal="center" vertical="top"/>
    </xf>
    <xf numFmtId="49" fontId="4" fillId="4" borderId="59" xfId="0" applyNumberFormat="1" applyFont="1" applyFill="1" applyBorder="1" applyAlignment="1">
      <alignment horizontal="center" vertical="top"/>
    </xf>
    <xf numFmtId="49" fontId="4" fillId="4" borderId="31" xfId="0" applyNumberFormat="1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5" fillId="0" borderId="42" xfId="0" applyNumberFormat="1" applyFont="1" applyBorder="1" applyAlignment="1">
      <alignment horizontal="center" vertical="top"/>
    </xf>
    <xf numFmtId="0" fontId="5" fillId="0" borderId="59" xfId="0" applyNumberFormat="1" applyFont="1" applyBorder="1" applyAlignment="1">
      <alignment horizontal="center" vertical="top"/>
    </xf>
    <xf numFmtId="0" fontId="5" fillId="0" borderId="43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0" fontId="5" fillId="24" borderId="13" xfId="0" applyNumberFormat="1" applyFont="1" applyFill="1" applyBorder="1" applyAlignment="1">
      <alignment horizontal="center" vertical="top"/>
    </xf>
    <xf numFmtId="49" fontId="5" fillId="0" borderId="46" xfId="0" applyNumberFormat="1" applyFont="1" applyFill="1" applyBorder="1" applyAlignment="1">
      <alignment horizontal="center" vertical="top"/>
    </xf>
    <xf numFmtId="49" fontId="5" fillId="0" borderId="48" xfId="0" applyNumberFormat="1" applyFont="1" applyFill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center" vertical="top"/>
    </xf>
    <xf numFmtId="0" fontId="4" fillId="0" borderId="84" xfId="39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5" fillId="0" borderId="21" xfId="0" applyNumberFormat="1" applyFont="1" applyFill="1" applyBorder="1" applyAlignment="1">
      <alignment horizontal="center" vertical="top"/>
    </xf>
    <xf numFmtId="49" fontId="4" fillId="4" borderId="14" xfId="0" applyNumberFormat="1" applyFont="1" applyFill="1" applyBorder="1" applyAlignment="1">
      <alignment horizontal="center" vertical="top"/>
    </xf>
    <xf numFmtId="0" fontId="4" fillId="24" borderId="2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34" xfId="0" applyNumberFormat="1" applyFont="1" applyBorder="1" applyAlignment="1">
      <alignment horizontal="center" vertical="top"/>
    </xf>
    <xf numFmtId="0" fontId="5" fillId="0" borderId="35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/>
    </xf>
    <xf numFmtId="49" fontId="4" fillId="0" borderId="7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0" fontId="4" fillId="0" borderId="21" xfId="39" applyNumberFormat="1" applyFont="1" applyBorder="1" applyAlignment="1">
      <alignment horizontal="center" vertical="top"/>
    </xf>
    <xf numFmtId="0" fontId="4" fillId="0" borderId="22" xfId="39" applyNumberFormat="1" applyFont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/>
    </xf>
    <xf numFmtId="0" fontId="5" fillId="0" borderId="28" xfId="0" applyFont="1" applyBorder="1" applyAlignment="1">
      <alignment vertical="top" wrapText="1"/>
    </xf>
    <xf numFmtId="164" fontId="5" fillId="0" borderId="78" xfId="0" applyNumberFormat="1" applyFont="1" applyFill="1" applyBorder="1" applyAlignment="1">
      <alignment vertical="top"/>
    </xf>
    <xf numFmtId="0" fontId="5" fillId="17" borderId="65" xfId="0" applyFont="1" applyFill="1" applyBorder="1" applyAlignment="1">
      <alignment horizontal="center" vertical="top" wrapText="1"/>
    </xf>
    <xf numFmtId="0" fontId="4" fillId="17" borderId="10" xfId="0" applyFont="1" applyFill="1" applyBorder="1" applyAlignment="1">
      <alignment horizontal="right" vertical="top" wrapText="1"/>
    </xf>
    <xf numFmtId="0" fontId="5" fillId="0" borderId="44" xfId="0" applyFont="1" applyFill="1" applyBorder="1" applyAlignment="1">
      <alignment horizontal="left" vertical="top" wrapText="1"/>
    </xf>
    <xf numFmtId="49" fontId="4" fillId="8" borderId="40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vertical="top" textRotation="90" wrapText="1"/>
    </xf>
    <xf numFmtId="164" fontId="5" fillId="0" borderId="94" xfId="0" applyNumberFormat="1" applyFont="1" applyBorder="1" applyAlignment="1">
      <alignment vertical="top"/>
    </xf>
    <xf numFmtId="49" fontId="5" fillId="0" borderId="21" xfId="0" applyNumberFormat="1" applyFont="1" applyBorder="1" applyAlignment="1">
      <alignment horizontal="center" vertical="top"/>
    </xf>
    <xf numFmtId="49" fontId="4" fillId="17" borderId="15" xfId="0" applyNumberFormat="1" applyFont="1" applyFill="1" applyBorder="1" applyAlignment="1">
      <alignment vertical="top"/>
    </xf>
    <xf numFmtId="164" fontId="4" fillId="17" borderId="80" xfId="0" applyNumberFormat="1" applyFont="1" applyFill="1" applyBorder="1" applyAlignment="1">
      <alignment vertical="top"/>
    </xf>
    <xf numFmtId="164" fontId="4" fillId="17" borderId="10" xfId="0" applyNumberFormat="1" applyFont="1" applyFill="1" applyBorder="1" applyAlignment="1">
      <alignment vertical="top"/>
    </xf>
    <xf numFmtId="49" fontId="4" fillId="4" borderId="42" xfId="0" applyNumberFormat="1" applyFont="1" applyFill="1" applyBorder="1" applyAlignment="1">
      <alignment horizontal="center" vertical="top"/>
    </xf>
    <xf numFmtId="49" fontId="4" fillId="0" borderId="15" xfId="0" applyNumberFormat="1" applyFont="1" applyBorder="1" applyAlignment="1">
      <alignment vertical="top"/>
    </xf>
    <xf numFmtId="49" fontId="4" fillId="17" borderId="43" xfId="0" applyNumberFormat="1" applyFont="1" applyFill="1" applyBorder="1" applyAlignment="1">
      <alignment vertical="top"/>
    </xf>
    <xf numFmtId="49" fontId="5" fillId="17" borderId="71" xfId="0" applyNumberFormat="1" applyFont="1" applyFill="1" applyBorder="1" applyAlignment="1">
      <alignment vertical="top"/>
    </xf>
    <xf numFmtId="49" fontId="5" fillId="17" borderId="79" xfId="0" applyNumberFormat="1" applyFont="1" applyFill="1" applyBorder="1" applyAlignment="1">
      <alignment vertical="top"/>
    </xf>
    <xf numFmtId="49" fontId="5" fillId="17" borderId="72" xfId="0" applyNumberFormat="1" applyFont="1" applyFill="1" applyBorder="1" applyAlignment="1">
      <alignment vertical="top"/>
    </xf>
    <xf numFmtId="49" fontId="5" fillId="17" borderId="15" xfId="0" applyNumberFormat="1" applyFont="1" applyFill="1" applyBorder="1" applyAlignment="1">
      <alignment vertical="top"/>
    </xf>
    <xf numFmtId="0" fontId="4" fillId="24" borderId="19" xfId="0" applyFont="1" applyFill="1" applyBorder="1" applyAlignment="1">
      <alignment horizontal="left" vertical="top" wrapText="1"/>
    </xf>
    <xf numFmtId="0" fontId="5" fillId="24" borderId="49" xfId="0" applyFont="1" applyFill="1" applyBorder="1" applyAlignment="1">
      <alignment horizontal="center" vertical="top"/>
    </xf>
    <xf numFmtId="0" fontId="5" fillId="24" borderId="26" xfId="0" applyFont="1" applyFill="1" applyBorder="1" applyAlignment="1">
      <alignment vertical="top"/>
    </xf>
    <xf numFmtId="164" fontId="5" fillId="24" borderId="27" xfId="0" applyNumberFormat="1" applyFont="1" applyFill="1" applyBorder="1" applyAlignment="1">
      <alignment vertical="top"/>
    </xf>
    <xf numFmtId="164" fontId="5" fillId="24" borderId="28" xfId="0" applyNumberFormat="1" applyFont="1" applyFill="1" applyBorder="1" applyAlignment="1">
      <alignment vertical="top"/>
    </xf>
    <xf numFmtId="164" fontId="5" fillId="24" borderId="59" xfId="0" applyNumberFormat="1" applyFont="1" applyFill="1" applyBorder="1" applyAlignment="1">
      <alignment vertical="top"/>
    </xf>
    <xf numFmtId="164" fontId="5" fillId="0" borderId="95" xfId="0" applyNumberFormat="1" applyFont="1" applyFill="1" applyBorder="1" applyAlignment="1">
      <alignment vertical="top"/>
    </xf>
    <xf numFmtId="164" fontId="5" fillId="0" borderId="59" xfId="0" applyNumberFormat="1" applyFont="1" applyBorder="1" applyAlignment="1">
      <alignment vertical="top"/>
    </xf>
    <xf numFmtId="164" fontId="5" fillId="0" borderId="71" xfId="0" applyNumberFormat="1" applyFont="1" applyBorder="1" applyAlignment="1">
      <alignment vertical="top"/>
    </xf>
    <xf numFmtId="164" fontId="5" fillId="0" borderId="49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top" wrapText="1"/>
    </xf>
    <xf numFmtId="164" fontId="8" fillId="0" borderId="0" xfId="0" applyNumberFormat="1" applyFont="1" applyAlignment="1">
      <alignment horizontal="right" vertical="top"/>
    </xf>
    <xf numFmtId="164" fontId="5" fillId="16" borderId="82" xfId="0" applyNumberFormat="1" applyFont="1" applyFill="1" applyBorder="1" applyAlignment="1">
      <alignment vertical="top"/>
    </xf>
    <xf numFmtId="164" fontId="5" fillId="16" borderId="96" xfId="0" applyNumberFormat="1" applyFont="1" applyFill="1" applyBorder="1" applyAlignment="1">
      <alignment vertical="top"/>
    </xf>
    <xf numFmtId="0" fontId="4" fillId="16" borderId="11" xfId="0" applyFont="1" applyFill="1" applyBorder="1" applyAlignment="1">
      <alignment horizontal="right" vertical="top" wrapText="1"/>
    </xf>
    <xf numFmtId="164" fontId="4" fillId="16" borderId="33" xfId="0" applyNumberFormat="1" applyFont="1" applyFill="1" applyBorder="1" applyAlignment="1">
      <alignment vertical="top"/>
    </xf>
    <xf numFmtId="164" fontId="4" fillId="16" borderId="69" xfId="0" applyNumberFormat="1" applyFont="1" applyFill="1" applyBorder="1" applyAlignment="1">
      <alignment vertical="top"/>
    </xf>
    <xf numFmtId="164" fontId="4" fillId="16" borderId="35" xfId="0" applyNumberFormat="1" applyFont="1" applyFill="1" applyBorder="1" applyAlignment="1">
      <alignment vertical="top"/>
    </xf>
    <xf numFmtId="164" fontId="4" fillId="16" borderId="11" xfId="0" applyNumberFormat="1" applyFont="1" applyFill="1" applyBorder="1" applyAlignment="1">
      <alignment vertical="top"/>
    </xf>
    <xf numFmtId="164" fontId="4" fillId="16" borderId="83" xfId="0" applyNumberFormat="1" applyFont="1" applyFill="1" applyBorder="1" applyAlignment="1">
      <alignment vertical="top"/>
    </xf>
    <xf numFmtId="0" fontId="4" fillId="16" borderId="75" xfId="0" applyFont="1" applyFill="1" applyBorder="1" applyAlignment="1">
      <alignment horizontal="right" vertical="top" wrapText="1"/>
    </xf>
    <xf numFmtId="164" fontId="4" fillId="16" borderId="41" xfId="0" applyNumberFormat="1" applyFont="1" applyFill="1" applyBorder="1" applyAlignment="1">
      <alignment vertical="top"/>
    </xf>
    <xf numFmtId="164" fontId="4" fillId="16" borderId="38" xfId="0" applyNumberFormat="1" applyFont="1" applyFill="1" applyBorder="1" applyAlignment="1">
      <alignment vertical="top"/>
    </xf>
    <xf numFmtId="164" fontId="4" fillId="16" borderId="67" xfId="0" applyNumberFormat="1" applyFont="1" applyFill="1" applyBorder="1" applyAlignment="1">
      <alignment vertical="top"/>
    </xf>
    <xf numFmtId="164" fontId="4" fillId="16" borderId="48" xfId="0" applyNumberFormat="1" applyFont="1" applyFill="1" applyBorder="1" applyAlignment="1">
      <alignment vertical="top"/>
    </xf>
    <xf numFmtId="164" fontId="4" fillId="16" borderId="75" xfId="0" applyNumberFormat="1" applyFont="1" applyFill="1" applyBorder="1" applyAlignment="1">
      <alignment vertical="top"/>
    </xf>
    <xf numFmtId="0" fontId="5" fillId="24" borderId="38" xfId="0" applyNumberFormat="1" applyFont="1" applyFill="1" applyBorder="1" applyAlignment="1">
      <alignment horizontal="center" vertical="top"/>
    </xf>
    <xf numFmtId="0" fontId="5" fillId="24" borderId="79" xfId="0" applyNumberFormat="1" applyFont="1" applyFill="1" applyBorder="1" applyAlignment="1">
      <alignment horizontal="center" vertical="top"/>
    </xf>
    <xf numFmtId="49" fontId="4" fillId="17" borderId="20" xfId="0" applyNumberFormat="1" applyFont="1" applyFill="1" applyBorder="1" applyAlignment="1">
      <alignment horizontal="center" vertical="top"/>
    </xf>
    <xf numFmtId="49" fontId="4" fillId="17" borderId="22" xfId="0" applyNumberFormat="1" applyFont="1" applyFill="1" applyBorder="1" applyAlignment="1">
      <alignment vertical="top"/>
    </xf>
    <xf numFmtId="164" fontId="4" fillId="17" borderId="18" xfId="0" applyNumberFormat="1" applyFont="1" applyFill="1" applyBorder="1" applyAlignment="1">
      <alignment vertical="top"/>
    </xf>
    <xf numFmtId="0" fontId="5" fillId="17" borderId="18" xfId="0" applyFont="1" applyFill="1" applyBorder="1" applyAlignment="1">
      <alignment vertical="top"/>
    </xf>
    <xf numFmtId="0" fontId="5" fillId="17" borderId="31" xfId="0" applyNumberFormat="1" applyFont="1" applyFill="1" applyBorder="1" applyAlignment="1">
      <alignment horizontal="center" vertical="top"/>
    </xf>
    <xf numFmtId="0" fontId="5" fillId="17" borderId="32" xfId="0" applyNumberFormat="1" applyFont="1" applyFill="1" applyBorder="1" applyAlignment="1">
      <alignment horizontal="center" vertical="top"/>
    </xf>
    <xf numFmtId="0" fontId="5" fillId="0" borderId="41" xfId="0" applyFont="1" applyBorder="1" applyAlignment="1">
      <alignment horizontal="left" vertical="top"/>
    </xf>
    <xf numFmtId="165" fontId="4" fillId="16" borderId="30" xfId="0" applyNumberFormat="1" applyFont="1" applyFill="1" applyBorder="1" applyAlignment="1">
      <alignment horizontal="center" vertical="top"/>
    </xf>
    <xf numFmtId="165" fontId="4" fillId="16" borderId="29" xfId="0" applyNumberFormat="1" applyFont="1" applyFill="1" applyBorder="1" applyAlignment="1">
      <alignment horizontal="center" vertical="top"/>
    </xf>
    <xf numFmtId="165" fontId="4" fillId="16" borderId="36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vertical="top"/>
    </xf>
    <xf numFmtId="164" fontId="4" fillId="24" borderId="34" xfId="0" applyNumberFormat="1" applyFont="1" applyFill="1" applyBorder="1" applyAlignment="1">
      <alignment vertical="top"/>
    </xf>
    <xf numFmtId="164" fontId="5" fillId="0" borderId="62" xfId="0" applyNumberFormat="1" applyFont="1" applyFill="1" applyBorder="1" applyAlignment="1">
      <alignment horizontal="right" vertical="top"/>
    </xf>
    <xf numFmtId="164" fontId="5" fillId="24" borderId="34" xfId="0" applyNumberFormat="1" applyFont="1" applyFill="1" applyBorder="1" applyAlignment="1">
      <alignment horizontal="right" vertical="top"/>
    </xf>
    <xf numFmtId="164" fontId="5" fillId="0" borderId="83" xfId="0" applyNumberFormat="1" applyFont="1" applyFill="1" applyBorder="1" applyAlignment="1">
      <alignment horizontal="right" vertical="top"/>
    </xf>
    <xf numFmtId="164" fontId="5" fillId="16" borderId="78" xfId="0" applyNumberFormat="1" applyFont="1" applyFill="1" applyBorder="1" applyAlignment="1">
      <alignment vertical="top"/>
    </xf>
    <xf numFmtId="164" fontId="5" fillId="0" borderId="74" xfId="0" applyNumberFormat="1" applyFont="1" applyFill="1" applyBorder="1" applyAlignment="1">
      <alignment vertical="top"/>
    </xf>
    <xf numFmtId="164" fontId="5" fillId="0" borderId="28" xfId="0" applyNumberFormat="1" applyFont="1" applyFill="1" applyBorder="1" applyAlignment="1">
      <alignment vertical="top"/>
    </xf>
    <xf numFmtId="164" fontId="4" fillId="24" borderId="38" xfId="0" applyNumberFormat="1" applyFont="1" applyFill="1" applyBorder="1" applyAlignment="1">
      <alignment vertical="top"/>
    </xf>
    <xf numFmtId="164" fontId="5" fillId="0" borderId="95" xfId="0" applyNumberFormat="1" applyFont="1" applyFill="1" applyBorder="1" applyAlignment="1">
      <alignment horizontal="right" vertical="top"/>
    </xf>
    <xf numFmtId="164" fontId="4" fillId="24" borderId="38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164" fontId="5" fillId="16" borderId="95" xfId="0" applyNumberFormat="1" applyFont="1" applyFill="1" applyBorder="1" applyAlignment="1">
      <alignment vertical="top"/>
    </xf>
    <xf numFmtId="164" fontId="5" fillId="16" borderId="73" xfId="0" applyNumberFormat="1" applyFont="1" applyFill="1" applyBorder="1" applyAlignment="1">
      <alignment vertical="top"/>
    </xf>
    <xf numFmtId="164" fontId="5" fillId="0" borderId="39" xfId="0" applyNumberFormat="1" applyFont="1" applyFill="1" applyBorder="1" applyAlignment="1">
      <alignment vertical="top"/>
    </xf>
    <xf numFmtId="164" fontId="5" fillId="0" borderId="25" xfId="0" applyNumberFormat="1" applyFont="1" applyBorder="1" applyAlignment="1">
      <alignment vertical="top"/>
    </xf>
    <xf numFmtId="164" fontId="5" fillId="0" borderId="81" xfId="0" applyNumberFormat="1" applyFont="1" applyBorder="1" applyAlignment="1">
      <alignment vertical="top"/>
    </xf>
    <xf numFmtId="164" fontId="5" fillId="24" borderId="49" xfId="0" applyNumberFormat="1" applyFont="1" applyFill="1" applyBorder="1" applyAlignment="1">
      <alignment vertical="top" wrapText="1"/>
    </xf>
    <xf numFmtId="164" fontId="5" fillId="0" borderId="28" xfId="0" applyNumberFormat="1" applyFont="1" applyBorder="1" applyAlignment="1">
      <alignment vertical="top"/>
    </xf>
    <xf numFmtId="164" fontId="5" fillId="0" borderId="95" xfId="0" applyNumberFormat="1" applyFont="1" applyBorder="1" applyAlignment="1">
      <alignment vertical="top"/>
    </xf>
    <xf numFmtId="164" fontId="5" fillId="0" borderId="16" xfId="0" applyNumberFormat="1" applyFont="1" applyBorder="1" applyAlignment="1">
      <alignment vertical="top"/>
    </xf>
    <xf numFmtId="164" fontId="5" fillId="24" borderId="39" xfId="0" applyNumberFormat="1" applyFont="1" applyFill="1" applyBorder="1" applyAlignment="1">
      <alignment vertical="top" wrapText="1"/>
    </xf>
    <xf numFmtId="0" fontId="8" fillId="0" borderId="42" xfId="0" applyNumberFormat="1" applyFont="1" applyBorder="1" applyAlignment="1">
      <alignment horizontal="center" vertical="top"/>
    </xf>
    <xf numFmtId="0" fontId="8" fillId="0" borderId="59" xfId="0" applyNumberFormat="1" applyFont="1" applyBorder="1" applyAlignment="1">
      <alignment horizontal="center" vertical="top"/>
    </xf>
    <xf numFmtId="0" fontId="8" fillId="0" borderId="43" xfId="0" applyNumberFormat="1" applyFont="1" applyBorder="1" applyAlignment="1">
      <alignment horizontal="center" vertical="top"/>
    </xf>
    <xf numFmtId="0" fontId="8" fillId="0" borderId="71" xfId="0" applyNumberFormat="1" applyFont="1" applyBorder="1" applyAlignment="1">
      <alignment horizontal="center" vertical="top"/>
    </xf>
    <xf numFmtId="0" fontId="5" fillId="24" borderId="18" xfId="0" applyFont="1" applyFill="1" applyBorder="1" applyAlignment="1">
      <alignment vertical="top" wrapText="1"/>
    </xf>
    <xf numFmtId="49" fontId="4" fillId="0" borderId="71" xfId="0" applyNumberFormat="1" applyFont="1" applyFill="1" applyBorder="1" applyAlignment="1">
      <alignment horizontal="center" vertical="top"/>
    </xf>
    <xf numFmtId="0" fontId="5" fillId="0" borderId="87" xfId="0" applyFont="1" applyBorder="1" applyAlignment="1">
      <alignment vertical="top" wrapText="1"/>
    </xf>
    <xf numFmtId="164" fontId="5" fillId="24" borderId="16" xfId="0" applyNumberFormat="1" applyFont="1" applyFill="1" applyBorder="1" applyAlignment="1">
      <alignment vertical="top"/>
    </xf>
    <xf numFmtId="164" fontId="5" fillId="24" borderId="39" xfId="0" applyNumberFormat="1" applyFont="1" applyFill="1" applyBorder="1" applyAlignment="1">
      <alignment vertical="top"/>
    </xf>
    <xf numFmtId="0" fontId="5" fillId="24" borderId="31" xfId="0" applyNumberFormat="1" applyFont="1" applyFill="1" applyBorder="1" applyAlignment="1">
      <alignment horizontal="center" vertical="top"/>
    </xf>
    <xf numFmtId="49" fontId="5" fillId="17" borderId="72" xfId="0" applyNumberFormat="1" applyFont="1" applyFill="1" applyBorder="1" applyAlignment="1">
      <alignment horizontal="center" vertical="top"/>
    </xf>
    <xf numFmtId="49" fontId="5" fillId="17" borderId="71" xfId="0" applyNumberFormat="1" applyFont="1" applyFill="1" applyBorder="1" applyAlignment="1">
      <alignment horizontal="center" vertical="top"/>
    </xf>
    <xf numFmtId="49" fontId="5" fillId="17" borderId="35" xfId="0" applyNumberFormat="1" applyFont="1" applyFill="1" applyBorder="1" applyAlignment="1">
      <alignment horizontal="center" vertical="top"/>
    </xf>
    <xf numFmtId="0" fontId="5" fillId="0" borderId="33" xfId="0" applyFont="1" applyBorder="1" applyAlignment="1">
      <alignment horizontal="left" vertical="top" wrapText="1"/>
    </xf>
    <xf numFmtId="49" fontId="5" fillId="17" borderId="32" xfId="0" applyNumberFormat="1" applyFont="1" applyFill="1" applyBorder="1" applyAlignment="1">
      <alignment horizontal="center" vertical="top"/>
    </xf>
    <xf numFmtId="164" fontId="5" fillId="16" borderId="41" xfId="0" applyNumberFormat="1" applyFont="1" applyFill="1" applyBorder="1" applyAlignment="1">
      <alignment vertical="top"/>
    </xf>
    <xf numFmtId="0" fontId="5" fillId="16" borderId="38" xfId="0" applyFont="1" applyFill="1" applyBorder="1" applyAlignment="1">
      <alignment vertical="top"/>
    </xf>
    <xf numFmtId="164" fontId="5" fillId="23" borderId="41" xfId="0" applyNumberFormat="1" applyFont="1" applyFill="1" applyBorder="1" applyAlignment="1">
      <alignment vertical="top"/>
    </xf>
    <xf numFmtId="0" fontId="5" fillId="23" borderId="38" xfId="0" applyFont="1" applyFill="1" applyBorder="1" applyAlignment="1">
      <alignment vertical="top"/>
    </xf>
    <xf numFmtId="164" fontId="5" fillId="23" borderId="33" xfId="0" applyNumberFormat="1" applyFont="1" applyFill="1" applyBorder="1" applyAlignment="1">
      <alignment vertical="top"/>
    </xf>
    <xf numFmtId="164" fontId="5" fillId="23" borderId="34" xfId="0" applyNumberFormat="1" applyFont="1" applyFill="1" applyBorder="1" applyAlignment="1">
      <alignment vertical="top"/>
    </xf>
    <xf numFmtId="164" fontId="5" fillId="23" borderId="35" xfId="0" applyNumberFormat="1" applyFont="1" applyFill="1" applyBorder="1" applyAlignment="1">
      <alignment vertical="top"/>
    </xf>
    <xf numFmtId="164" fontId="5" fillId="23" borderId="38" xfId="0" applyNumberFormat="1" applyFont="1" applyFill="1" applyBorder="1" applyAlignment="1">
      <alignment vertical="top"/>
    </xf>
    <xf numFmtId="164" fontId="5" fillId="23" borderId="79" xfId="0" applyNumberFormat="1" applyFont="1" applyFill="1" applyBorder="1" applyAlignment="1">
      <alignment vertical="top"/>
    </xf>
    <xf numFmtId="164" fontId="4" fillId="23" borderId="30" xfId="0" applyNumberFormat="1" applyFont="1" applyFill="1" applyBorder="1" applyAlignment="1">
      <alignment vertical="top"/>
    </xf>
    <xf numFmtId="164" fontId="4" fillId="23" borderId="29" xfId="0" applyNumberFormat="1" applyFont="1" applyFill="1" applyBorder="1" applyAlignment="1">
      <alignment vertical="top"/>
    </xf>
    <xf numFmtId="164" fontId="5" fillId="23" borderId="25" xfId="0" applyNumberFormat="1" applyFont="1" applyFill="1" applyBorder="1" applyAlignment="1">
      <alignment vertical="top"/>
    </xf>
    <xf numFmtId="164" fontId="5" fillId="23" borderId="26" xfId="0" applyNumberFormat="1" applyFont="1" applyFill="1" applyBorder="1" applyAlignment="1">
      <alignment vertical="top"/>
    </xf>
    <xf numFmtId="164" fontId="5" fillId="23" borderId="27" xfId="0" applyNumberFormat="1" applyFont="1" applyFill="1" applyBorder="1" applyAlignment="1">
      <alignment vertical="top"/>
    </xf>
    <xf numFmtId="164" fontId="4" fillId="23" borderId="18" xfId="0" applyNumberFormat="1" applyFont="1" applyFill="1" applyBorder="1" applyAlignment="1">
      <alignment vertical="top"/>
    </xf>
    <xf numFmtId="164" fontId="4" fillId="23" borderId="31" xfId="0" applyNumberFormat="1" applyFont="1" applyFill="1" applyBorder="1" applyAlignment="1">
      <alignment vertical="top"/>
    </xf>
    <xf numFmtId="164" fontId="5" fillId="23" borderId="17" xfId="0" applyNumberFormat="1" applyFont="1" applyFill="1" applyBorder="1" applyAlignment="1">
      <alignment vertical="top"/>
    </xf>
    <xf numFmtId="164" fontId="5" fillId="23" borderId="42" xfId="0" applyNumberFormat="1" applyFont="1" applyFill="1" applyBorder="1" applyAlignment="1">
      <alignment vertical="top"/>
    </xf>
    <xf numFmtId="164" fontId="5" fillId="23" borderId="43" xfId="0" applyNumberFormat="1" applyFont="1" applyFill="1" applyBorder="1" applyAlignment="1">
      <alignment vertical="top"/>
    </xf>
    <xf numFmtId="164" fontId="4" fillId="23" borderId="61" xfId="0" applyNumberFormat="1" applyFont="1" applyFill="1" applyBorder="1" applyAlignment="1">
      <alignment vertical="top"/>
    </xf>
    <xf numFmtId="164" fontId="5" fillId="23" borderId="66" xfId="0" applyNumberFormat="1" applyFont="1" applyFill="1" applyBorder="1" applyAlignment="1">
      <alignment vertical="top"/>
    </xf>
    <xf numFmtId="164" fontId="5" fillId="23" borderId="67" xfId="0" applyNumberFormat="1" applyFont="1" applyFill="1" applyBorder="1" applyAlignment="1">
      <alignment vertical="top"/>
    </xf>
    <xf numFmtId="164" fontId="5" fillId="23" borderId="69" xfId="0" applyNumberFormat="1" applyFont="1" applyFill="1" applyBorder="1" applyAlignment="1">
      <alignment vertical="top"/>
    </xf>
    <xf numFmtId="164" fontId="4" fillId="23" borderId="63" xfId="0" applyNumberFormat="1" applyFont="1" applyFill="1" applyBorder="1" applyAlignment="1">
      <alignment vertical="top"/>
    </xf>
    <xf numFmtId="164" fontId="5" fillId="16" borderId="33" xfId="0" applyNumberFormat="1" applyFont="1" applyFill="1" applyBorder="1" applyAlignment="1">
      <alignment vertical="top"/>
    </xf>
    <xf numFmtId="164" fontId="5" fillId="16" borderId="34" xfId="0" applyNumberFormat="1" applyFont="1" applyFill="1" applyBorder="1" applyAlignment="1">
      <alignment vertical="top"/>
    </xf>
    <xf numFmtId="164" fontId="5" fillId="16" borderId="35" xfId="0" applyNumberFormat="1" applyFont="1" applyFill="1" applyBorder="1" applyAlignment="1">
      <alignment vertical="top"/>
    </xf>
    <xf numFmtId="164" fontId="5" fillId="16" borderId="38" xfId="0" applyNumberFormat="1" applyFont="1" applyFill="1" applyBorder="1" applyAlignment="1">
      <alignment vertical="top"/>
    </xf>
    <xf numFmtId="164" fontId="5" fillId="16" borderId="79" xfId="0" applyNumberFormat="1" applyFont="1" applyFill="1" applyBorder="1" applyAlignment="1">
      <alignment vertical="top"/>
    </xf>
    <xf numFmtId="164" fontId="4" fillId="16" borderId="30" xfId="0" applyNumberFormat="1" applyFont="1" applyFill="1" applyBorder="1" applyAlignment="1">
      <alignment vertical="top"/>
    </xf>
    <xf numFmtId="164" fontId="4" fillId="16" borderId="29" xfId="0" applyNumberFormat="1" applyFont="1" applyFill="1" applyBorder="1" applyAlignment="1">
      <alignment vertical="top"/>
    </xf>
    <xf numFmtId="164" fontId="5" fillId="16" borderId="25" xfId="0" applyNumberFormat="1" applyFont="1" applyFill="1" applyBorder="1" applyAlignment="1">
      <alignment vertical="top"/>
    </xf>
    <xf numFmtId="164" fontId="5" fillId="16" borderId="26" xfId="0" applyNumberFormat="1" applyFont="1" applyFill="1" applyBorder="1" applyAlignment="1">
      <alignment vertical="top"/>
    </xf>
    <xf numFmtId="164" fontId="5" fillId="16" borderId="27" xfId="0" applyNumberFormat="1" applyFont="1" applyFill="1" applyBorder="1" applyAlignment="1">
      <alignment vertical="top"/>
    </xf>
    <xf numFmtId="164" fontId="4" fillId="16" borderId="18" xfId="0" applyNumberFormat="1" applyFont="1" applyFill="1" applyBorder="1" applyAlignment="1">
      <alignment vertical="top"/>
    </xf>
    <xf numFmtId="164" fontId="4" fillId="16" borderId="31" xfId="0" applyNumberFormat="1" applyFont="1" applyFill="1" applyBorder="1" applyAlignment="1">
      <alignment vertical="top"/>
    </xf>
    <xf numFmtId="164" fontId="5" fillId="16" borderId="17" xfId="0" applyNumberFormat="1" applyFont="1" applyFill="1" applyBorder="1" applyAlignment="1">
      <alignment vertical="top"/>
    </xf>
    <xf numFmtId="164" fontId="5" fillId="16" borderId="42" xfId="0" applyNumberFormat="1" applyFont="1" applyFill="1" applyBorder="1" applyAlignment="1">
      <alignment vertical="top"/>
    </xf>
    <xf numFmtId="164" fontId="5" fillId="16" borderId="43" xfId="0" applyNumberFormat="1" applyFont="1" applyFill="1" applyBorder="1" applyAlignment="1">
      <alignment vertical="top"/>
    </xf>
    <xf numFmtId="164" fontId="5" fillId="16" borderId="61" xfId="0" applyNumberFormat="1" applyFont="1" applyFill="1" applyBorder="1" applyAlignment="1">
      <alignment vertical="top"/>
    </xf>
    <xf numFmtId="164" fontId="4" fillId="16" borderId="61" xfId="0" applyNumberFormat="1" applyFont="1" applyFill="1" applyBorder="1" applyAlignment="1">
      <alignment vertical="top"/>
    </xf>
    <xf numFmtId="164" fontId="4" fillId="16" borderId="13" xfId="0" applyNumberFormat="1" applyFont="1" applyFill="1" applyBorder="1" applyAlignment="1">
      <alignment vertical="top"/>
    </xf>
    <xf numFmtId="164" fontId="4" fillId="16" borderId="72" xfId="0" applyNumberFormat="1" applyFont="1" applyFill="1" applyBorder="1" applyAlignment="1">
      <alignment vertical="top"/>
    </xf>
    <xf numFmtId="164" fontId="5" fillId="16" borderId="66" xfId="0" applyNumberFormat="1" applyFont="1" applyFill="1" applyBorder="1" applyAlignment="1">
      <alignment vertical="top"/>
    </xf>
    <xf numFmtId="164" fontId="5" fillId="16" borderId="67" xfId="0" applyNumberFormat="1" applyFont="1" applyFill="1" applyBorder="1" applyAlignment="1">
      <alignment vertical="top"/>
    </xf>
    <xf numFmtId="164" fontId="4" fillId="16" borderId="70" xfId="0" applyNumberFormat="1" applyFont="1" applyFill="1" applyBorder="1" applyAlignment="1">
      <alignment vertical="top"/>
    </xf>
    <xf numFmtId="164" fontId="5" fillId="16" borderId="28" xfId="0" applyNumberFormat="1" applyFont="1" applyFill="1" applyBorder="1" applyAlignment="1">
      <alignment vertical="top"/>
    </xf>
    <xf numFmtId="164" fontId="5" fillId="16" borderId="59" xfId="0" applyNumberFormat="1" applyFont="1" applyFill="1" applyBorder="1" applyAlignment="1">
      <alignment vertical="top"/>
    </xf>
    <xf numFmtId="164" fontId="5" fillId="16" borderId="16" xfId="0" applyNumberFormat="1" applyFont="1" applyFill="1" applyBorder="1" applyAlignment="1">
      <alignment vertical="top"/>
    </xf>
    <xf numFmtId="164" fontId="5" fillId="16" borderId="69" xfId="0" applyNumberFormat="1" applyFont="1" applyFill="1" applyBorder="1" applyAlignment="1">
      <alignment vertical="top"/>
    </xf>
    <xf numFmtId="164" fontId="5" fillId="16" borderId="13" xfId="0" applyNumberFormat="1" applyFont="1" applyFill="1" applyBorder="1" applyAlignment="1">
      <alignment vertical="top"/>
    </xf>
    <xf numFmtId="164" fontId="5" fillId="16" borderId="70" xfId="0" applyNumberFormat="1" applyFont="1" applyFill="1" applyBorder="1" applyAlignment="1">
      <alignment vertical="top"/>
    </xf>
    <xf numFmtId="164" fontId="5" fillId="16" borderId="91" xfId="0" applyNumberFormat="1" applyFont="1" applyFill="1" applyBorder="1" applyAlignment="1">
      <alignment vertical="top"/>
    </xf>
    <xf numFmtId="164" fontId="4" fillId="16" borderId="63" xfId="0" applyNumberFormat="1" applyFont="1" applyFill="1" applyBorder="1" applyAlignment="1">
      <alignment vertical="top"/>
    </xf>
    <xf numFmtId="165" fontId="5" fillId="16" borderId="33" xfId="0" applyNumberFormat="1" applyFont="1" applyFill="1" applyBorder="1" applyAlignment="1">
      <alignment vertical="top"/>
    </xf>
    <xf numFmtId="165" fontId="5" fillId="16" borderId="34" xfId="0" applyNumberFormat="1" applyFont="1" applyFill="1" applyBorder="1" applyAlignment="1">
      <alignment vertical="top"/>
    </xf>
    <xf numFmtId="165" fontId="5" fillId="16" borderId="35" xfId="0" applyNumberFormat="1" applyFont="1" applyFill="1" applyBorder="1" applyAlignment="1">
      <alignment vertical="top"/>
    </xf>
    <xf numFmtId="165" fontId="4" fillId="16" borderId="30" xfId="0" applyNumberFormat="1" applyFont="1" applyFill="1" applyBorder="1" applyAlignment="1">
      <alignment vertical="top"/>
    </xf>
    <xf numFmtId="165" fontId="4" fillId="16" borderId="29" xfId="0" applyNumberFormat="1" applyFont="1" applyFill="1" applyBorder="1" applyAlignment="1">
      <alignment vertical="top"/>
    </xf>
    <xf numFmtId="165" fontId="4" fillId="16" borderId="36" xfId="0" applyNumberFormat="1" applyFont="1" applyFill="1" applyBorder="1" applyAlignment="1">
      <alignment vertical="top"/>
    </xf>
    <xf numFmtId="164" fontId="4" fillId="16" borderId="12" xfId="0" applyNumberFormat="1" applyFont="1" applyFill="1" applyBorder="1" applyAlignment="1">
      <alignment vertical="top"/>
    </xf>
    <xf numFmtId="0" fontId="4" fillId="16" borderId="22" xfId="0" applyFont="1" applyFill="1" applyBorder="1" applyAlignment="1">
      <alignment horizontal="right" vertical="top" wrapText="1"/>
    </xf>
    <xf numFmtId="164" fontId="4" fillId="16" borderId="40" xfId="0" applyNumberFormat="1" applyFont="1" applyFill="1" applyBorder="1" applyAlignment="1">
      <alignment vertical="top"/>
    </xf>
    <xf numFmtId="0" fontId="4" fillId="16" borderId="10" xfId="0" applyFont="1" applyFill="1" applyBorder="1" applyAlignment="1">
      <alignment horizontal="right" vertical="top" wrapText="1"/>
    </xf>
    <xf numFmtId="0" fontId="4" fillId="16" borderId="12" xfId="0" applyFont="1" applyFill="1" applyBorder="1" applyAlignment="1">
      <alignment horizontal="center" vertical="top" wrapText="1"/>
    </xf>
    <xf numFmtId="164" fontId="4" fillId="16" borderId="10" xfId="0" applyNumberFormat="1" applyFont="1" applyFill="1" applyBorder="1" applyAlignment="1">
      <alignment vertical="top"/>
    </xf>
    <xf numFmtId="0" fontId="4" fillId="16" borderId="76" xfId="0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horizontal="center" vertical="top"/>
    </xf>
    <xf numFmtId="164" fontId="4" fillId="16" borderId="88" xfId="0" applyNumberFormat="1" applyFont="1" applyFill="1" applyBorder="1" applyAlignment="1">
      <alignment vertical="top"/>
    </xf>
    <xf numFmtId="165" fontId="4" fillId="16" borderId="12" xfId="0" applyNumberFormat="1" applyFont="1" applyFill="1" applyBorder="1" applyAlignment="1">
      <alignment vertical="top"/>
    </xf>
    <xf numFmtId="164" fontId="4" fillId="16" borderId="36" xfId="0" applyNumberFormat="1" applyFont="1" applyFill="1" applyBorder="1" applyAlignment="1">
      <alignment vertical="top"/>
    </xf>
    <xf numFmtId="164" fontId="4" fillId="16" borderId="80" xfId="0" applyNumberFormat="1" applyFont="1" applyFill="1" applyBorder="1" applyAlignment="1">
      <alignment vertical="top"/>
    </xf>
    <xf numFmtId="0" fontId="4" fillId="16" borderId="10" xfId="0" applyFont="1" applyFill="1" applyBorder="1" applyAlignment="1">
      <alignment horizontal="left" vertical="top" wrapText="1"/>
    </xf>
    <xf numFmtId="0" fontId="4" fillId="16" borderId="10" xfId="0" applyFont="1" applyFill="1" applyBorder="1" applyAlignment="1">
      <alignment horizontal="center" vertical="top" wrapText="1"/>
    </xf>
    <xf numFmtId="164" fontId="5" fillId="16" borderId="25" xfId="0" applyNumberFormat="1" applyFont="1" applyFill="1" applyBorder="1" applyAlignment="1">
      <alignment vertical="center"/>
    </xf>
    <xf numFmtId="164" fontId="5" fillId="16" borderId="81" xfId="0" applyNumberFormat="1" applyFont="1" applyFill="1" applyBorder="1" applyAlignment="1">
      <alignment vertical="center"/>
    </xf>
    <xf numFmtId="164" fontId="5" fillId="16" borderId="97" xfId="0" applyNumberFormat="1" applyFont="1" applyFill="1" applyBorder="1" applyAlignment="1">
      <alignment vertical="center"/>
    </xf>
    <xf numFmtId="164" fontId="5" fillId="16" borderId="28" xfId="0" applyNumberFormat="1" applyFont="1" applyFill="1" applyBorder="1" applyAlignment="1">
      <alignment vertical="center"/>
    </xf>
    <xf numFmtId="164" fontId="5" fillId="16" borderId="95" xfId="0" applyNumberFormat="1" applyFont="1" applyFill="1" applyBorder="1" applyAlignment="1">
      <alignment vertical="center"/>
    </xf>
    <xf numFmtId="164" fontId="5" fillId="16" borderId="73" xfId="0" applyNumberFormat="1" applyFont="1" applyFill="1" applyBorder="1" applyAlignment="1">
      <alignment vertical="center"/>
    </xf>
    <xf numFmtId="0" fontId="5" fillId="16" borderId="59" xfId="0" applyFont="1" applyFill="1" applyBorder="1" applyAlignment="1">
      <alignment vertical="top"/>
    </xf>
    <xf numFmtId="164" fontId="5" fillId="16" borderId="71" xfId="0" applyNumberFormat="1" applyFont="1" applyFill="1" applyBorder="1" applyAlignment="1">
      <alignment vertical="top"/>
    </xf>
    <xf numFmtId="0" fontId="5" fillId="16" borderId="41" xfId="0" applyFont="1" applyFill="1" applyBorder="1" applyAlignment="1">
      <alignment vertical="top"/>
    </xf>
    <xf numFmtId="0" fontId="5" fillId="16" borderId="79" xfId="0" applyFont="1" applyFill="1" applyBorder="1" applyAlignment="1">
      <alignment vertical="top"/>
    </xf>
    <xf numFmtId="164" fontId="5" fillId="16" borderId="46" xfId="0" applyNumberFormat="1" applyFont="1" applyFill="1" applyBorder="1" applyAlignment="1">
      <alignment horizontal="center" vertical="top" wrapText="1"/>
    </xf>
    <xf numFmtId="164" fontId="5" fillId="16" borderId="76" xfId="0" applyNumberFormat="1" applyFont="1" applyFill="1" applyBorder="1" applyAlignment="1">
      <alignment horizontal="center" vertical="top" wrapText="1"/>
    </xf>
    <xf numFmtId="164" fontId="4" fillId="16" borderId="10" xfId="0" applyNumberFormat="1" applyFont="1" applyFill="1" applyBorder="1" applyAlignment="1">
      <alignment horizontal="center" vertical="top" wrapText="1"/>
    </xf>
    <xf numFmtId="49" fontId="4" fillId="14" borderId="17" xfId="0" applyNumberFormat="1" applyFont="1" applyFill="1" applyBorder="1" applyAlignment="1">
      <alignment vertical="top"/>
    </xf>
    <xf numFmtId="49" fontId="4" fillId="14" borderId="28" xfId="0" applyNumberFormat="1" applyFont="1" applyFill="1" applyBorder="1" applyAlignment="1">
      <alignment vertical="top"/>
    </xf>
    <xf numFmtId="49" fontId="4" fillId="14" borderId="18" xfId="0" applyNumberFormat="1" applyFont="1" applyFill="1" applyBorder="1" applyAlignment="1">
      <alignment vertical="top"/>
    </xf>
    <xf numFmtId="164" fontId="4" fillId="23" borderId="36" xfId="0" applyNumberFormat="1" applyFont="1" applyFill="1" applyBorder="1" applyAlignment="1">
      <alignment vertical="top"/>
    </xf>
    <xf numFmtId="164" fontId="4" fillId="23" borderId="28" xfId="0" applyNumberFormat="1" applyFont="1" applyFill="1" applyBorder="1" applyAlignment="1">
      <alignment vertical="top"/>
    </xf>
    <xf numFmtId="164" fontId="4" fillId="23" borderId="59" xfId="0" applyNumberFormat="1" applyFont="1" applyFill="1" applyBorder="1" applyAlignment="1">
      <alignment vertical="top"/>
    </xf>
    <xf numFmtId="164" fontId="5" fillId="23" borderId="81" xfId="0" applyNumberFormat="1" applyFont="1" applyFill="1" applyBorder="1" applyAlignment="1">
      <alignment vertical="top"/>
    </xf>
    <xf numFmtId="164" fontId="4" fillId="23" borderId="62" xfId="0" applyNumberFormat="1" applyFont="1" applyFill="1" applyBorder="1" applyAlignment="1">
      <alignment vertical="top"/>
    </xf>
    <xf numFmtId="164" fontId="4" fillId="23" borderId="34" xfId="0" applyNumberFormat="1" applyFont="1" applyFill="1" applyBorder="1" applyAlignment="1">
      <alignment vertical="top"/>
    </xf>
    <xf numFmtId="164" fontId="4" fillId="23" borderId="69" xfId="0" applyNumberFormat="1" applyFont="1" applyFill="1" applyBorder="1" applyAlignment="1">
      <alignment vertical="top"/>
    </xf>
    <xf numFmtId="164" fontId="4" fillId="23" borderId="41" xfId="0" applyNumberFormat="1" applyFont="1" applyFill="1" applyBorder="1" applyAlignment="1">
      <alignment vertical="top"/>
    </xf>
    <xf numFmtId="164" fontId="4" fillId="23" borderId="38" xfId="0" applyNumberFormat="1" applyFont="1" applyFill="1" applyBorder="1" applyAlignment="1">
      <alignment vertical="top"/>
    </xf>
    <xf numFmtId="164" fontId="4" fillId="23" borderId="67" xfId="0" applyNumberFormat="1" applyFont="1" applyFill="1" applyBorder="1" applyAlignment="1">
      <alignment vertical="top"/>
    </xf>
    <xf numFmtId="164" fontId="5" fillId="23" borderId="82" xfId="0" applyNumberFormat="1" applyFont="1" applyFill="1" applyBorder="1" applyAlignment="1">
      <alignment vertical="top"/>
    </xf>
    <xf numFmtId="0" fontId="4" fillId="23" borderId="48" xfId="0" applyFont="1" applyFill="1" applyBorder="1" applyAlignment="1">
      <alignment horizontal="center" vertical="top"/>
    </xf>
    <xf numFmtId="164" fontId="4" fillId="23" borderId="79" xfId="0" applyNumberFormat="1" applyFont="1" applyFill="1" applyBorder="1" applyAlignment="1">
      <alignment vertical="top"/>
    </xf>
    <xf numFmtId="164" fontId="4" fillId="23" borderId="82" xfId="0" applyNumberFormat="1" applyFont="1" applyFill="1" applyBorder="1" applyAlignment="1">
      <alignment vertical="top"/>
    </xf>
    <xf numFmtId="164" fontId="4" fillId="23" borderId="48" xfId="0" applyNumberFormat="1" applyFont="1" applyFill="1" applyBorder="1" applyAlignment="1">
      <alignment vertical="top"/>
    </xf>
    <xf numFmtId="164" fontId="4" fillId="23" borderId="75" xfId="0" applyNumberFormat="1" applyFont="1" applyFill="1" applyBorder="1" applyAlignment="1">
      <alignment vertical="top"/>
    </xf>
    <xf numFmtId="164" fontId="4" fillId="23" borderId="92" xfId="0" applyNumberFormat="1" applyFont="1" applyFill="1" applyBorder="1" applyAlignment="1">
      <alignment vertical="top"/>
    </xf>
    <xf numFmtId="0" fontId="4" fillId="23" borderId="76" xfId="0" applyFont="1" applyFill="1" applyBorder="1" applyAlignment="1">
      <alignment horizontal="center" vertical="top"/>
    </xf>
    <xf numFmtId="164" fontId="4" fillId="23" borderId="91" xfId="0" applyNumberFormat="1" applyFont="1" applyFill="1" applyBorder="1" applyAlignment="1">
      <alignment vertical="top"/>
    </xf>
    <xf numFmtId="164" fontId="4" fillId="23" borderId="86" xfId="0" applyNumberFormat="1" applyFont="1" applyFill="1" applyBorder="1" applyAlignment="1">
      <alignment vertical="top"/>
    </xf>
    <xf numFmtId="164" fontId="4" fillId="23" borderId="94" xfId="0" applyNumberFormat="1" applyFont="1" applyFill="1" applyBorder="1" applyAlignment="1">
      <alignment vertical="top"/>
    </xf>
    <xf numFmtId="164" fontId="4" fillId="23" borderId="76" xfId="0" applyNumberFormat="1" applyFont="1" applyFill="1" applyBorder="1" applyAlignment="1">
      <alignment vertical="top"/>
    </xf>
    <xf numFmtId="164" fontId="5" fillId="0" borderId="72" xfId="0" applyNumberFormat="1" applyFont="1" applyFill="1" applyBorder="1" applyAlignment="1">
      <alignment vertical="top"/>
    </xf>
    <xf numFmtId="164" fontId="5" fillId="0" borderId="91" xfId="0" applyNumberFormat="1" applyFont="1" applyFill="1" applyBorder="1" applyAlignment="1">
      <alignment vertical="top"/>
    </xf>
    <xf numFmtId="49" fontId="5" fillId="17" borderId="35" xfId="0" applyNumberFormat="1" applyFont="1" applyFill="1" applyBorder="1" applyAlignment="1">
      <alignment vertical="top"/>
    </xf>
    <xf numFmtId="49" fontId="5" fillId="17" borderId="36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164" fontId="4" fillId="16" borderId="24" xfId="0" applyNumberFormat="1" applyFont="1" applyFill="1" applyBorder="1" applyAlignment="1">
      <alignment horizontal="center" vertical="top" wrapText="1"/>
    </xf>
    <xf numFmtId="164" fontId="5" fillId="0" borderId="69" xfId="0" applyNumberFormat="1" applyFont="1" applyBorder="1" applyAlignment="1">
      <alignment vertical="top"/>
    </xf>
    <xf numFmtId="0" fontId="5" fillId="14" borderId="39" xfId="0" applyFont="1" applyFill="1" applyBorder="1" applyAlignment="1">
      <alignment vertical="top"/>
    </xf>
    <xf numFmtId="164" fontId="4" fillId="16" borderId="16" xfId="0" applyNumberFormat="1" applyFont="1" applyFill="1" applyBorder="1" applyAlignment="1">
      <alignment vertical="top"/>
    </xf>
    <xf numFmtId="164" fontId="4" fillId="16" borderId="71" xfId="0" applyNumberFormat="1" applyFont="1" applyFill="1" applyBorder="1" applyAlignment="1">
      <alignment vertical="top"/>
    </xf>
    <xf numFmtId="164" fontId="4" fillId="23" borderId="95" xfId="0" applyNumberFormat="1" applyFont="1" applyFill="1" applyBorder="1" applyAlignment="1">
      <alignment vertical="top"/>
    </xf>
    <xf numFmtId="164" fontId="4" fillId="23" borderId="16" xfId="0" applyNumberFormat="1" applyFont="1" applyFill="1" applyBorder="1" applyAlignment="1">
      <alignment vertical="top"/>
    </xf>
    <xf numFmtId="164" fontId="4" fillId="16" borderId="44" xfId="0" applyNumberFormat="1" applyFont="1" applyFill="1" applyBorder="1" applyAlignment="1">
      <alignment vertical="top"/>
    </xf>
    <xf numFmtId="164" fontId="4" fillId="16" borderId="0" xfId="0" applyNumberFormat="1" applyFont="1" applyFill="1" applyBorder="1" applyAlignment="1">
      <alignment vertical="top"/>
    </xf>
    <xf numFmtId="0" fontId="19" fillId="0" borderId="38" xfId="0" applyFont="1" applyBorder="1" applyAlignment="1">
      <alignment horizontal="center" vertical="top" wrapText="1"/>
    </xf>
    <xf numFmtId="164" fontId="4" fillId="16" borderId="12" xfId="0" applyNumberFormat="1" applyFont="1" applyFill="1" applyBorder="1" applyAlignment="1">
      <alignment horizontal="center" vertical="top" wrapText="1"/>
    </xf>
    <xf numFmtId="0" fontId="4" fillId="16" borderId="12" xfId="0" applyFont="1" applyFill="1" applyBorder="1" applyAlignment="1">
      <alignment horizontal="right" vertical="top" wrapText="1"/>
    </xf>
    <xf numFmtId="164" fontId="5" fillId="16" borderId="49" xfId="0" applyNumberFormat="1" applyFont="1" applyFill="1" applyBorder="1" applyAlignment="1">
      <alignment horizontal="center" vertical="top" wrapText="1"/>
    </xf>
    <xf numFmtId="164" fontId="5" fillId="16" borderId="50" xfId="0" applyNumberFormat="1" applyFont="1" applyFill="1" applyBorder="1" applyAlignment="1">
      <alignment horizontal="center" vertical="top" wrapText="1"/>
    </xf>
    <xf numFmtId="0" fontId="4" fillId="0" borderId="85" xfId="39" applyNumberFormat="1" applyFont="1" applyBorder="1" applyAlignment="1">
      <alignment horizontal="center" vertical="top"/>
    </xf>
    <xf numFmtId="49" fontId="4" fillId="14" borderId="28" xfId="0" applyNumberFormat="1" applyFont="1" applyFill="1" applyBorder="1" applyAlignment="1">
      <alignment horizontal="center" vertical="top"/>
    </xf>
    <xf numFmtId="164" fontId="4" fillId="16" borderId="68" xfId="0" applyNumberFormat="1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vertical="top" wrapText="1"/>
    </xf>
    <xf numFmtId="0" fontId="5" fillId="0" borderId="71" xfId="0" applyNumberFormat="1" applyFont="1" applyBorder="1" applyAlignment="1">
      <alignment vertical="top" wrapText="1"/>
    </xf>
    <xf numFmtId="0" fontId="3" fillId="0" borderId="22" xfId="0" applyFont="1" applyFill="1" applyBorder="1" applyAlignment="1">
      <alignment vertical="top" textRotation="90" wrapText="1"/>
    </xf>
    <xf numFmtId="49" fontId="5" fillId="0" borderId="22" xfId="0" applyNumberFormat="1" applyFont="1" applyBorder="1" applyAlignment="1">
      <alignment vertical="top"/>
    </xf>
    <xf numFmtId="164" fontId="5" fillId="16" borderId="30" xfId="0" applyNumberFormat="1" applyFont="1" applyFill="1" applyBorder="1" applyAlignment="1">
      <alignment vertical="top"/>
    </xf>
    <xf numFmtId="164" fontId="5" fillId="16" borderId="29" xfId="0" applyNumberFormat="1" applyFont="1" applyFill="1" applyBorder="1" applyAlignment="1">
      <alignment vertical="top"/>
    </xf>
    <xf numFmtId="164" fontId="5" fillId="16" borderId="63" xfId="0" applyNumberFormat="1" applyFont="1" applyFill="1" applyBorder="1" applyAlignment="1">
      <alignment vertical="top"/>
    </xf>
    <xf numFmtId="164" fontId="5" fillId="0" borderId="65" xfId="0" applyNumberFormat="1" applyFont="1" applyBorder="1" applyAlignment="1">
      <alignment vertical="top"/>
    </xf>
    <xf numFmtId="0" fontId="5" fillId="0" borderId="29" xfId="0" applyNumberFormat="1" applyFont="1" applyBorder="1" applyAlignment="1">
      <alignment vertical="top"/>
    </xf>
    <xf numFmtId="0" fontId="5" fillId="0" borderId="36" xfId="0" applyNumberFormat="1" applyFont="1" applyBorder="1" applyAlignment="1">
      <alignment vertical="top"/>
    </xf>
    <xf numFmtId="49" fontId="4" fillId="3" borderId="68" xfId="0" applyNumberFormat="1" applyFont="1" applyFill="1" applyBorder="1" applyAlignment="1">
      <alignment horizontal="left" vertical="top" wrapText="1"/>
    </xf>
    <xf numFmtId="49" fontId="4" fillId="3" borderId="90" xfId="0" applyNumberFormat="1" applyFont="1" applyFill="1" applyBorder="1" applyAlignment="1">
      <alignment horizontal="left" vertical="top" wrapText="1"/>
    </xf>
    <xf numFmtId="49" fontId="4" fillId="3" borderId="98" xfId="0" applyNumberFormat="1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1" xfId="0" applyNumberFormat="1" applyFont="1" applyBorder="1" applyAlignment="1">
      <alignment horizontal="center" vertical="center" textRotation="90" wrapText="1"/>
    </xf>
    <xf numFmtId="0" fontId="5" fillId="0" borderId="44" xfId="0" applyNumberFormat="1" applyFont="1" applyBorder="1" applyAlignment="1">
      <alignment horizontal="center" vertical="center" textRotation="90" wrapText="1"/>
    </xf>
    <xf numFmtId="0" fontId="4" fillId="0" borderId="8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8" borderId="68" xfId="0" applyFont="1" applyFill="1" applyBorder="1" applyAlignment="1">
      <alignment horizontal="left" vertical="top" wrapText="1"/>
    </xf>
    <xf numFmtId="0" fontId="4" fillId="8" borderId="90" xfId="0" applyFont="1" applyFill="1" applyBorder="1" applyAlignment="1">
      <alignment horizontal="left" vertical="top" wrapText="1"/>
    </xf>
    <xf numFmtId="0" fontId="4" fillId="8" borderId="98" xfId="0" applyFont="1" applyFill="1" applyBorder="1" applyAlignment="1">
      <alignment horizontal="left" vertical="top" wrapText="1"/>
    </xf>
    <xf numFmtId="0" fontId="2" fillId="0" borderId="4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textRotation="90" wrapText="1"/>
    </xf>
    <xf numFmtId="0" fontId="4" fillId="24" borderId="21" xfId="0" applyFont="1" applyFill="1" applyBorder="1" applyAlignment="1">
      <alignment horizontal="center" vertical="top" wrapText="1"/>
    </xf>
    <xf numFmtId="0" fontId="4" fillId="24" borderId="44" xfId="0" applyFont="1" applyFill="1" applyBorder="1" applyAlignment="1">
      <alignment horizontal="center" vertical="top" wrapText="1"/>
    </xf>
    <xf numFmtId="0" fontId="4" fillId="24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5" fillId="0" borderId="95" xfId="0" applyFont="1" applyBorder="1" applyAlignment="1">
      <alignment horizontal="center" vertical="center" textRotation="90" wrapText="1"/>
    </xf>
    <xf numFmtId="49" fontId="4" fillId="0" borderId="21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0" fontId="5" fillId="0" borderId="76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49" fontId="4" fillId="0" borderId="3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91" xfId="0" applyFont="1" applyBorder="1" applyAlignment="1">
      <alignment horizontal="center" vertical="center" textRotation="90" wrapText="1"/>
    </xf>
    <xf numFmtId="0" fontId="8" fillId="0" borderId="71" xfId="0" applyNumberFormat="1" applyFont="1" applyBorder="1" applyAlignment="1">
      <alignment horizontal="center" vertical="top"/>
    </xf>
    <xf numFmtId="49" fontId="4" fillId="4" borderId="90" xfId="0" applyNumberFormat="1" applyFont="1" applyFill="1" applyBorder="1" applyAlignment="1">
      <alignment horizontal="left" vertical="top"/>
    </xf>
    <xf numFmtId="49" fontId="4" fillId="4" borderId="98" xfId="0" applyNumberFormat="1" applyFont="1" applyFill="1" applyBorder="1" applyAlignment="1">
      <alignment horizontal="left" vertical="top"/>
    </xf>
    <xf numFmtId="49" fontId="4" fillId="4" borderId="77" xfId="0" applyNumberFormat="1" applyFont="1" applyFill="1" applyBorder="1" applyAlignment="1">
      <alignment horizontal="right" vertical="top"/>
    </xf>
    <xf numFmtId="49" fontId="4" fillId="4" borderId="90" xfId="0" applyNumberFormat="1" applyFont="1" applyFill="1" applyBorder="1" applyAlignment="1">
      <alignment horizontal="right" vertical="top"/>
    </xf>
    <xf numFmtId="49" fontId="4" fillId="4" borderId="98" xfId="0" applyNumberFormat="1" applyFont="1" applyFill="1" applyBorder="1" applyAlignment="1">
      <alignment horizontal="right" vertical="top"/>
    </xf>
    <xf numFmtId="49" fontId="4" fillId="0" borderId="78" xfId="0" applyNumberFormat="1" applyFont="1" applyBorder="1" applyAlignment="1">
      <alignment horizontal="center" vertical="top"/>
    </xf>
    <xf numFmtId="49" fontId="4" fillId="0" borderId="80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0" fontId="5" fillId="24" borderId="22" xfId="0" applyFont="1" applyFill="1" applyBorder="1" applyAlignment="1">
      <alignment horizontal="left" vertical="top" wrapText="1"/>
    </xf>
    <xf numFmtId="0" fontId="8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top"/>
    </xf>
    <xf numFmtId="0" fontId="3" fillId="0" borderId="44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8" fillId="0" borderId="43" xfId="0" applyNumberFormat="1" applyFont="1" applyBorder="1" applyAlignment="1">
      <alignment horizontal="center" vertical="top"/>
    </xf>
    <xf numFmtId="0" fontId="5" fillId="24" borderId="21" xfId="0" applyFont="1" applyFill="1" applyBorder="1" applyAlignment="1">
      <alignment horizontal="left" vertical="top" wrapText="1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5" fillId="0" borderId="46" xfId="0" applyNumberFormat="1" applyFont="1" applyFill="1" applyBorder="1" applyAlignment="1">
      <alignment horizontal="center" vertical="top"/>
    </xf>
    <xf numFmtId="49" fontId="5" fillId="0" borderId="48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24" borderId="28" xfId="0" applyFont="1" applyFill="1" applyBorder="1" applyAlignment="1">
      <alignment horizontal="left" vertical="top" wrapText="1"/>
    </xf>
    <xf numFmtId="0" fontId="5" fillId="24" borderId="18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59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0" fontId="5" fillId="24" borderId="44" xfId="0" applyFont="1" applyFill="1" applyBorder="1" applyAlignment="1">
      <alignment vertical="top" wrapText="1"/>
    </xf>
    <xf numFmtId="0" fontId="5" fillId="24" borderId="22" xfId="0" applyFont="1" applyFill="1" applyBorder="1" applyAlignment="1">
      <alignment vertical="top" wrapText="1"/>
    </xf>
    <xf numFmtId="49" fontId="4" fillId="0" borderId="46" xfId="0" applyNumberFormat="1" applyFont="1" applyFill="1" applyBorder="1" applyAlignment="1">
      <alignment horizontal="center" vertical="top"/>
    </xf>
    <xf numFmtId="49" fontId="4" fillId="0" borderId="48" xfId="0" applyNumberFormat="1" applyFont="1" applyFill="1" applyBorder="1" applyAlignment="1">
      <alignment horizontal="center" vertical="top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 wrapText="1"/>
    </xf>
    <xf numFmtId="0" fontId="5" fillId="0" borderId="20" xfId="0" applyFont="1" applyBorder="1" applyAlignment="1">
      <alignment horizontal="right" vertical="top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top"/>
    </xf>
    <xf numFmtId="0" fontId="5" fillId="0" borderId="6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25" borderId="37" xfId="0" applyFont="1" applyFill="1" applyBorder="1" applyAlignment="1">
      <alignment horizontal="left" vertical="top" wrapText="1"/>
    </xf>
    <xf numFmtId="0" fontId="12" fillId="25" borderId="19" xfId="0" applyFont="1" applyFill="1" applyBorder="1" applyAlignment="1">
      <alignment horizontal="left" vertical="top" wrapText="1"/>
    </xf>
    <xf numFmtId="0" fontId="12" fillId="25" borderId="84" xfId="0" applyFont="1" applyFill="1" applyBorder="1" applyAlignment="1">
      <alignment horizontal="left" vertical="top" wrapText="1"/>
    </xf>
    <xf numFmtId="0" fontId="5" fillId="0" borderId="4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49" fontId="4" fillId="8" borderId="17" xfId="0" applyNumberFormat="1" applyFont="1" applyFill="1" applyBorder="1" applyAlignment="1">
      <alignment horizontal="center" vertical="top"/>
    </xf>
    <xf numFmtId="49" fontId="4" fillId="8" borderId="18" xfId="0" applyNumberFormat="1" applyFont="1" applyFill="1" applyBorder="1" applyAlignment="1">
      <alignment horizontal="center" vertical="top"/>
    </xf>
    <xf numFmtId="49" fontId="4" fillId="4" borderId="14" xfId="0" applyNumberFormat="1" applyFont="1" applyFill="1" applyBorder="1" applyAlignment="1">
      <alignment horizontal="center" vertical="top"/>
    </xf>
    <xf numFmtId="49" fontId="4" fillId="4" borderId="15" xfId="0" applyNumberFormat="1" applyFont="1" applyFill="1" applyBorder="1" applyAlignment="1">
      <alignment horizontal="center" vertical="top"/>
    </xf>
    <xf numFmtId="49" fontId="4" fillId="0" borderId="42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0" fontId="4" fillId="4" borderId="68" xfId="0" applyFont="1" applyFill="1" applyBorder="1" applyAlignment="1">
      <alignment horizontal="left" vertical="top" wrapText="1"/>
    </xf>
    <xf numFmtId="0" fontId="4" fillId="4" borderId="90" xfId="0" applyFont="1" applyFill="1" applyBorder="1" applyAlignment="1">
      <alignment horizontal="left" vertical="top" wrapText="1"/>
    </xf>
    <xf numFmtId="0" fontId="4" fillId="4" borderId="98" xfId="0" applyFont="1" applyFill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24" borderId="21" xfId="0" applyFont="1" applyFill="1" applyBorder="1" applyAlignment="1">
      <alignment horizontal="center" vertical="top" wrapText="1"/>
    </xf>
    <xf numFmtId="0" fontId="5" fillId="24" borderId="44" xfId="0" applyFont="1" applyFill="1" applyBorder="1" applyAlignment="1">
      <alignment horizontal="center" vertical="top" wrapText="1"/>
    </xf>
    <xf numFmtId="0" fontId="5" fillId="24" borderId="22" xfId="0" applyFont="1" applyFill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/>
    </xf>
    <xf numFmtId="49" fontId="4" fillId="4" borderId="42" xfId="0" applyNumberFormat="1" applyFont="1" applyFill="1" applyBorder="1" applyAlignment="1">
      <alignment horizontal="center" vertical="top"/>
    </xf>
    <xf numFmtId="49" fontId="4" fillId="4" borderId="31" xfId="0" applyNumberFormat="1" applyFont="1" applyFill="1" applyBorder="1" applyAlignment="1">
      <alignment horizontal="center" vertical="top"/>
    </xf>
    <xf numFmtId="0" fontId="5" fillId="0" borderId="42" xfId="0" applyNumberFormat="1" applyFont="1" applyBorder="1" applyAlignment="1">
      <alignment horizontal="center" vertical="top"/>
    </xf>
    <xf numFmtId="0" fontId="5" fillId="0" borderId="42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49" fontId="4" fillId="8" borderId="28" xfId="0" applyNumberFormat="1" applyFont="1" applyFill="1" applyBorder="1" applyAlignment="1">
      <alignment horizontal="center" vertical="top"/>
    </xf>
    <xf numFmtId="49" fontId="4" fillId="4" borderId="59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72" xfId="0" applyNumberFormat="1" applyFont="1" applyBorder="1" applyAlignment="1">
      <alignment horizontal="center" vertical="top"/>
    </xf>
    <xf numFmtId="0" fontId="4" fillId="24" borderId="21" xfId="0" applyFont="1" applyFill="1" applyBorder="1" applyAlignment="1">
      <alignment horizontal="left" vertical="top" wrapText="1"/>
    </xf>
    <xf numFmtId="0" fontId="4" fillId="24" borderId="44" xfId="0" applyFont="1" applyFill="1" applyBorder="1" applyAlignment="1">
      <alignment horizontal="left" vertical="top" wrapText="1"/>
    </xf>
    <xf numFmtId="0" fontId="4" fillId="24" borderId="2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top" wrapText="1"/>
    </xf>
    <xf numFmtId="49" fontId="4" fillId="0" borderId="59" xfId="0" applyNumberFormat="1" applyFont="1" applyFill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20" xfId="0" applyNumberFormat="1" applyFont="1" applyFill="1" applyBorder="1" applyAlignment="1">
      <alignment horizontal="right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0" fontId="5" fillId="0" borderId="7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8" fillId="0" borderId="78" xfId="0" applyNumberFormat="1" applyFont="1" applyBorder="1" applyAlignment="1">
      <alignment horizontal="center" vertical="top" wrapText="1"/>
    </xf>
    <xf numFmtId="49" fontId="8" fillId="0" borderId="80" xfId="0" applyNumberFormat="1" applyFont="1" applyBorder="1" applyAlignment="1">
      <alignment horizontal="center" vertical="top" wrapText="1"/>
    </xf>
    <xf numFmtId="49" fontId="4" fillId="4" borderId="26" xfId="0" applyNumberFormat="1" applyFont="1" applyFill="1" applyBorder="1" applyAlignment="1">
      <alignment horizontal="center" vertical="top"/>
    </xf>
    <xf numFmtId="49" fontId="4" fillId="4" borderId="34" xfId="0" applyNumberFormat="1" applyFont="1" applyFill="1" applyBorder="1" applyAlignment="1">
      <alignment horizontal="center" vertical="top"/>
    </xf>
    <xf numFmtId="49" fontId="4" fillId="4" borderId="29" xfId="0" applyNumberFormat="1" applyFont="1" applyFill="1" applyBorder="1" applyAlignment="1">
      <alignment horizontal="center" vertical="top"/>
    </xf>
    <xf numFmtId="0" fontId="4" fillId="0" borderId="73" xfId="39" applyNumberFormat="1" applyFont="1" applyBorder="1" applyAlignment="1">
      <alignment horizontal="center" vertical="top"/>
    </xf>
    <xf numFmtId="0" fontId="4" fillId="0" borderId="85" xfId="39" applyNumberFormat="1" applyFont="1" applyBorder="1" applyAlignment="1">
      <alignment horizontal="center" vertical="top"/>
    </xf>
    <xf numFmtId="0" fontId="8" fillId="0" borderId="42" xfId="0" applyNumberFormat="1" applyFont="1" applyBorder="1" applyAlignment="1">
      <alignment horizontal="center" vertical="top"/>
    </xf>
    <xf numFmtId="0" fontId="8" fillId="0" borderId="59" xfId="0" applyNumberFormat="1" applyFont="1" applyBorder="1" applyAlignment="1">
      <alignment horizontal="center" vertical="top"/>
    </xf>
    <xf numFmtId="49" fontId="4" fillId="0" borderId="66" xfId="0" applyNumberFormat="1" applyFont="1" applyFill="1" applyBorder="1" applyAlignment="1">
      <alignment horizontal="center" vertical="top"/>
    </xf>
    <xf numFmtId="49" fontId="4" fillId="0" borderId="67" xfId="0" applyNumberFormat="1" applyFont="1" applyFill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49" fontId="5" fillId="0" borderId="4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24" borderId="46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center" vertical="center" textRotation="90" wrapText="1"/>
    </xf>
    <xf numFmtId="49" fontId="5" fillId="0" borderId="44" xfId="0" applyNumberFormat="1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49" fontId="4" fillId="0" borderId="4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5" fillId="24" borderId="46" xfId="0" applyNumberFormat="1" applyFont="1" applyFill="1" applyBorder="1" applyAlignment="1">
      <alignment vertical="top" wrapText="1"/>
    </xf>
    <xf numFmtId="49" fontId="5" fillId="24" borderId="48" xfId="0" applyNumberFormat="1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vertical="top" wrapText="1"/>
    </xf>
    <xf numFmtId="49" fontId="4" fillId="8" borderId="25" xfId="0" applyNumberFormat="1" applyFont="1" applyFill="1" applyBorder="1" applyAlignment="1">
      <alignment horizontal="center" vertical="top"/>
    </xf>
    <xf numFmtId="49" fontId="4" fillId="8" borderId="41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49" fontId="4" fillId="8" borderId="39" xfId="0" applyNumberFormat="1" applyFont="1" applyFill="1" applyBorder="1" applyAlignment="1">
      <alignment horizontal="center" vertical="top"/>
    </xf>
    <xf numFmtId="49" fontId="4" fillId="4" borderId="38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49" fontId="4" fillId="0" borderId="66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49" fontId="4" fillId="8" borderId="33" xfId="0" applyNumberFormat="1" applyFont="1" applyFill="1" applyBorder="1" applyAlignment="1">
      <alignment horizontal="center" vertical="top"/>
    </xf>
    <xf numFmtId="49" fontId="4" fillId="8" borderId="30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 textRotation="90"/>
    </xf>
    <xf numFmtId="49" fontId="5" fillId="0" borderId="0" xfId="0" applyNumberFormat="1" applyFont="1" applyFill="1" applyBorder="1" applyAlignment="1">
      <alignment horizontal="center" vertical="center" textRotation="90"/>
    </xf>
    <xf numFmtId="49" fontId="5" fillId="0" borderId="20" xfId="0" applyNumberFormat="1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top" wrapText="1"/>
    </xf>
    <xf numFmtId="49" fontId="5" fillId="0" borderId="44" xfId="0" applyNumberFormat="1" applyFont="1" applyFill="1" applyBorder="1" applyAlignment="1">
      <alignment horizontal="center" vertical="top"/>
    </xf>
    <xf numFmtId="49" fontId="4" fillId="4" borderId="85" xfId="0" applyNumberFormat="1" applyFont="1" applyFill="1" applyBorder="1" applyAlignment="1">
      <alignment horizontal="right" vertical="top"/>
    </xf>
    <xf numFmtId="49" fontId="4" fillId="4" borderId="19" xfId="0" applyNumberFormat="1" applyFont="1" applyFill="1" applyBorder="1" applyAlignment="1">
      <alignment horizontal="left" vertical="top"/>
    </xf>
    <xf numFmtId="49" fontId="4" fillId="4" borderId="84" xfId="0" applyNumberFormat="1" applyFont="1" applyFill="1" applyBorder="1" applyAlignment="1">
      <alignment horizontal="left" vertical="top"/>
    </xf>
    <xf numFmtId="49" fontId="4" fillId="0" borderId="44" xfId="0" applyNumberFormat="1" applyFont="1" applyBorder="1" applyAlignment="1">
      <alignment horizontal="center" vertical="top"/>
    </xf>
    <xf numFmtId="0" fontId="2" fillId="0" borderId="84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85" xfId="0" applyFont="1" applyFill="1" applyBorder="1" applyAlignment="1">
      <alignment horizontal="center" vertical="center" textRotation="90" wrapText="1"/>
    </xf>
    <xf numFmtId="164" fontId="4" fillId="4" borderId="68" xfId="0" applyNumberFormat="1" applyFont="1" applyFill="1" applyBorder="1" applyAlignment="1">
      <alignment horizontal="center" vertical="top"/>
    </xf>
    <xf numFmtId="164" fontId="4" fillId="4" borderId="90" xfId="0" applyNumberFormat="1" applyFont="1" applyFill="1" applyBorder="1" applyAlignment="1">
      <alignment horizontal="center" vertical="top"/>
    </xf>
    <xf numFmtId="164" fontId="4" fillId="4" borderId="98" xfId="0" applyNumberFormat="1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5" fillId="0" borderId="44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24" borderId="13" xfId="0" applyNumberFormat="1" applyFont="1" applyFill="1" applyBorder="1" applyAlignment="1">
      <alignment horizontal="center" vertical="top"/>
    </xf>
    <xf numFmtId="0" fontId="5" fillId="24" borderId="3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164" fontId="5" fillId="0" borderId="49" xfId="0" applyNumberFormat="1" applyFont="1" applyFill="1" applyBorder="1" applyAlignment="1">
      <alignment horizontal="center" vertical="top" wrapText="1"/>
    </xf>
    <xf numFmtId="164" fontId="5" fillId="0" borderId="64" xfId="0" applyNumberFormat="1" applyFont="1" applyFill="1" applyBorder="1" applyAlignment="1">
      <alignment horizontal="center" vertical="top" wrapText="1"/>
    </xf>
    <xf numFmtId="164" fontId="5" fillId="0" borderId="74" xfId="0" applyNumberFormat="1" applyFont="1" applyBorder="1" applyAlignment="1">
      <alignment horizontal="center" vertical="top" wrapText="1"/>
    </xf>
    <xf numFmtId="164" fontId="5" fillId="0" borderId="83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25" borderId="90" xfId="0" applyNumberFormat="1" applyFont="1" applyFill="1" applyBorder="1" applyAlignment="1">
      <alignment horizontal="right" vertical="top"/>
    </xf>
    <xf numFmtId="49" fontId="4" fillId="25" borderId="98" xfId="0" applyNumberFormat="1" applyFont="1" applyFill="1" applyBorder="1" applyAlignment="1">
      <alignment horizontal="right" vertical="top"/>
    </xf>
    <xf numFmtId="164" fontId="5" fillId="0" borderId="75" xfId="0" applyNumberFormat="1" applyFont="1" applyBorder="1" applyAlignment="1">
      <alignment horizontal="center" vertical="top" wrapText="1"/>
    </xf>
    <xf numFmtId="164" fontId="5" fillId="0" borderId="92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vertical="top" wrapText="1"/>
    </xf>
    <xf numFmtId="0" fontId="5" fillId="0" borderId="69" xfId="0" applyFont="1" applyBorder="1" applyAlignment="1">
      <alignment vertical="top" wrapText="1"/>
    </xf>
    <xf numFmtId="0" fontId="2" fillId="0" borderId="19" xfId="0" applyFont="1" applyFill="1" applyBorder="1" applyAlignment="1">
      <alignment horizontal="center" vertical="top"/>
    </xf>
    <xf numFmtId="0" fontId="5" fillId="0" borderId="59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horizontal="left" vertical="top" wrapText="1"/>
    </xf>
    <xf numFmtId="0" fontId="5" fillId="0" borderId="86" xfId="0" applyFont="1" applyBorder="1" applyAlignment="1">
      <alignment horizontal="left" vertical="top" wrapText="1"/>
    </xf>
    <xf numFmtId="0" fontId="5" fillId="0" borderId="94" xfId="0" applyFont="1" applyBorder="1" applyAlignment="1">
      <alignment horizontal="left" vertical="top" wrapText="1"/>
    </xf>
    <xf numFmtId="164" fontId="5" fillId="0" borderId="50" xfId="0" applyNumberFormat="1" applyFont="1" applyBorder="1" applyAlignment="1">
      <alignment horizontal="center" vertical="top" wrapText="1"/>
    </xf>
    <xf numFmtId="164" fontId="5" fillId="0" borderId="86" xfId="0" applyNumberFormat="1" applyFont="1" applyBorder="1" applyAlignment="1">
      <alignment horizontal="center" vertical="top" wrapText="1"/>
    </xf>
    <xf numFmtId="0" fontId="4" fillId="16" borderId="39" xfId="0" applyFont="1" applyFill="1" applyBorder="1" applyAlignment="1">
      <alignment vertical="top" wrapText="1"/>
    </xf>
    <xf numFmtId="0" fontId="4" fillId="16" borderId="0" xfId="0" applyFont="1" applyFill="1" applyBorder="1" applyAlignment="1">
      <alignment vertical="top" wrapText="1"/>
    </xf>
    <xf numFmtId="164" fontId="4" fillId="25" borderId="68" xfId="0" applyNumberFormat="1" applyFont="1" applyFill="1" applyBorder="1" applyAlignment="1">
      <alignment horizontal="center" vertical="top"/>
    </xf>
    <xf numFmtId="164" fontId="4" fillId="25" borderId="90" xfId="0" applyNumberFormat="1" applyFont="1" applyFill="1" applyBorder="1" applyAlignment="1">
      <alignment horizontal="center" vertical="top"/>
    </xf>
    <xf numFmtId="164" fontId="4" fillId="25" borderId="98" xfId="0" applyNumberFormat="1" applyFont="1" applyFill="1" applyBorder="1" applyAlignment="1">
      <alignment horizontal="center" vertical="top"/>
    </xf>
    <xf numFmtId="0" fontId="8" fillId="0" borderId="19" xfId="0" applyNumberFormat="1" applyFont="1" applyBorder="1" applyAlignment="1">
      <alignment vertical="top" wrapText="1"/>
    </xf>
    <xf numFmtId="164" fontId="5" fillId="16" borderId="50" xfId="0" applyNumberFormat="1" applyFont="1" applyFill="1" applyBorder="1" applyAlignment="1">
      <alignment horizontal="center" vertical="top" wrapText="1"/>
    </xf>
    <xf numFmtId="164" fontId="5" fillId="16" borderId="86" xfId="0" applyNumberFormat="1" applyFont="1" applyFill="1" applyBorder="1" applyAlignment="1">
      <alignment horizontal="center" vertical="top" wrapText="1"/>
    </xf>
    <xf numFmtId="164" fontId="5" fillId="0" borderId="20" xfId="0" applyNumberFormat="1" applyFont="1" applyFill="1" applyBorder="1" applyAlignment="1">
      <alignment horizontal="right" vertical="top" wrapText="1"/>
    </xf>
    <xf numFmtId="164" fontId="4" fillId="16" borderId="12" xfId="0" applyNumberFormat="1" applyFont="1" applyFill="1" applyBorder="1" applyAlignment="1">
      <alignment horizontal="center" vertical="top" wrapText="1"/>
    </xf>
    <xf numFmtId="164" fontId="4" fillId="16" borderId="65" xfId="0" applyNumberFormat="1" applyFont="1" applyFill="1" applyBorder="1" applyAlignment="1">
      <alignment horizontal="center" vertical="top" wrapText="1"/>
    </xf>
    <xf numFmtId="0" fontId="5" fillId="0" borderId="75" xfId="0" applyFont="1" applyBorder="1" applyAlignment="1">
      <alignment horizontal="left" vertical="top" wrapText="1"/>
    </xf>
    <xf numFmtId="0" fontId="5" fillId="0" borderId="92" xfId="0" applyFont="1" applyBorder="1" applyAlignment="1">
      <alignment horizontal="left" vertical="top" wrapText="1"/>
    </xf>
    <xf numFmtId="0" fontId="5" fillId="0" borderId="93" xfId="0" applyFont="1" applyBorder="1" applyAlignment="1">
      <alignment horizontal="left" vertical="top" wrapText="1"/>
    </xf>
    <xf numFmtId="0" fontId="5" fillId="24" borderId="49" xfId="0" applyFont="1" applyFill="1" applyBorder="1" applyAlignment="1">
      <alignment horizontal="left" vertical="top" wrapText="1"/>
    </xf>
    <xf numFmtId="0" fontId="5" fillId="24" borderId="64" xfId="0" applyFont="1" applyFill="1" applyBorder="1" applyAlignment="1">
      <alignment horizontal="left" vertical="top" wrapText="1"/>
    </xf>
    <xf numFmtId="0" fontId="4" fillId="0" borderId="68" xfId="0" applyFont="1" applyBorder="1" applyAlignment="1">
      <alignment horizontal="center" vertical="center" wrapText="1"/>
    </xf>
    <xf numFmtId="0" fontId="5" fillId="0" borderId="90" xfId="0" applyFont="1" applyBorder="1" applyAlignment="1">
      <alignment vertical="center" wrapText="1"/>
    </xf>
    <xf numFmtId="0" fontId="5" fillId="0" borderId="98" xfId="0" applyFont="1" applyBorder="1" applyAlignment="1">
      <alignment vertical="center" wrapText="1"/>
    </xf>
    <xf numFmtId="0" fontId="4" fillId="25" borderId="23" xfId="0" applyFont="1" applyFill="1" applyBorder="1" applyAlignment="1">
      <alignment horizontal="right" vertical="top" wrapText="1"/>
    </xf>
    <xf numFmtId="0" fontId="5" fillId="25" borderId="45" xfId="0" applyFont="1" applyFill="1" applyBorder="1" applyAlignment="1">
      <alignment vertical="top" wrapText="1"/>
    </xf>
    <xf numFmtId="0" fontId="5" fillId="25" borderId="77" xfId="0" applyFont="1" applyFill="1" applyBorder="1" applyAlignment="1">
      <alignment vertical="top" wrapText="1"/>
    </xf>
    <xf numFmtId="0" fontId="4" fillId="16" borderId="12" xfId="0" applyFont="1" applyFill="1" applyBorder="1" applyAlignment="1">
      <alignment horizontal="right" vertical="top" wrapText="1"/>
    </xf>
    <xf numFmtId="0" fontId="4" fillId="16" borderId="65" xfId="0" applyFont="1" applyFill="1" applyBorder="1" applyAlignment="1">
      <alignment horizontal="right" vertical="top" wrapText="1"/>
    </xf>
    <xf numFmtId="0" fontId="4" fillId="16" borderId="80" xfId="0" applyFont="1" applyFill="1" applyBorder="1" applyAlignment="1">
      <alignment horizontal="right" vertical="top" wrapText="1"/>
    </xf>
    <xf numFmtId="164" fontId="4" fillId="25" borderId="68" xfId="0" applyNumberFormat="1" applyFont="1" applyFill="1" applyBorder="1" applyAlignment="1">
      <alignment horizontal="center" vertical="top" wrapText="1"/>
    </xf>
    <xf numFmtId="164" fontId="4" fillId="25" borderId="90" xfId="0" applyNumberFormat="1" applyFont="1" applyFill="1" applyBorder="1" applyAlignment="1">
      <alignment horizontal="center" vertical="top" wrapText="1"/>
    </xf>
    <xf numFmtId="164" fontId="5" fillId="16" borderId="49" xfId="0" applyNumberFormat="1" applyFont="1" applyFill="1" applyBorder="1" applyAlignment="1">
      <alignment horizontal="center" vertical="top" wrapText="1"/>
    </xf>
    <xf numFmtId="164" fontId="5" fillId="16" borderId="64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38" xfId="0" applyFont="1" applyBorder="1" applyAlignment="1">
      <alignment vertical="top" wrapText="1"/>
    </xf>
    <xf numFmtId="0" fontId="5" fillId="0" borderId="67" xfId="0" applyFont="1" applyBorder="1" applyAlignment="1">
      <alignment vertical="top" wrapText="1"/>
    </xf>
    <xf numFmtId="49" fontId="4" fillId="8" borderId="77" xfId="0" applyNumberFormat="1" applyFont="1" applyFill="1" applyBorder="1" applyAlignment="1">
      <alignment horizontal="right" vertical="top"/>
    </xf>
    <xf numFmtId="0" fontId="5" fillId="8" borderId="90" xfId="0" applyFont="1" applyFill="1" applyBorder="1" applyAlignment="1">
      <alignment horizontal="right" vertical="top"/>
    </xf>
    <xf numFmtId="0" fontId="5" fillId="8" borderId="98" xfId="0" applyFont="1" applyFill="1" applyBorder="1" applyAlignment="1">
      <alignment horizontal="right" vertical="top"/>
    </xf>
    <xf numFmtId="164" fontId="4" fillId="8" borderId="68" xfId="0" applyNumberFormat="1" applyFont="1" applyFill="1" applyBorder="1" applyAlignment="1">
      <alignment horizontal="center" vertical="top"/>
    </xf>
    <xf numFmtId="164" fontId="4" fillId="8" borderId="90" xfId="0" applyNumberFormat="1" applyFont="1" applyFill="1" applyBorder="1" applyAlignment="1">
      <alignment horizontal="center" vertical="top"/>
    </xf>
    <xf numFmtId="164" fontId="4" fillId="8" borderId="98" xfId="0" applyNumberFormat="1" applyFont="1" applyFill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0" fontId="4" fillId="16" borderId="33" xfId="0" applyFont="1" applyFill="1" applyBorder="1" applyAlignment="1">
      <alignment horizontal="left" vertical="top" wrapText="1"/>
    </xf>
    <xf numFmtId="0" fontId="4" fillId="16" borderId="34" xfId="0" applyFont="1" applyFill="1" applyBorder="1" applyAlignment="1">
      <alignment vertical="top" wrapText="1"/>
    </xf>
    <xf numFmtId="0" fontId="4" fillId="16" borderId="69" xfId="0" applyFont="1" applyFill="1" applyBorder="1" applyAlignment="1">
      <alignment vertical="top" wrapText="1"/>
    </xf>
    <xf numFmtId="0" fontId="5" fillId="24" borderId="44" xfId="0" applyFont="1" applyFill="1" applyBorder="1" applyAlignment="1">
      <alignment horizontal="left" vertical="top" wrapText="1"/>
    </xf>
    <xf numFmtId="49" fontId="4" fillId="8" borderId="37" xfId="0" applyNumberFormat="1" applyFont="1" applyFill="1" applyBorder="1" applyAlignment="1">
      <alignment horizontal="center" vertical="top"/>
    </xf>
    <xf numFmtId="49" fontId="4" fillId="8" borderId="40" xfId="0" applyNumberFormat="1" applyFont="1" applyFill="1" applyBorder="1" applyAlignment="1">
      <alignment horizontal="center" vertical="top"/>
    </xf>
    <xf numFmtId="49" fontId="4" fillId="0" borderId="76" xfId="0" applyNumberFormat="1" applyFont="1" applyBorder="1" applyAlignment="1">
      <alignment horizontal="center" vertical="top"/>
    </xf>
    <xf numFmtId="49" fontId="5" fillId="17" borderId="72" xfId="0" applyNumberFormat="1" applyFont="1" applyFill="1" applyBorder="1" applyAlignment="1">
      <alignment horizontal="center" vertical="top"/>
    </xf>
    <xf numFmtId="49" fontId="5" fillId="17" borderId="7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49" fontId="5" fillId="17" borderId="35" xfId="0" applyNumberFormat="1" applyFont="1" applyFill="1" applyBorder="1" applyAlignment="1">
      <alignment horizontal="center" vertical="top"/>
    </xf>
    <xf numFmtId="49" fontId="5" fillId="0" borderId="76" xfId="0" applyNumberFormat="1" applyFont="1" applyBorder="1" applyAlignment="1">
      <alignment horizontal="center" vertical="top"/>
    </xf>
    <xf numFmtId="0" fontId="3" fillId="0" borderId="86" xfId="0" applyFont="1" applyFill="1" applyBorder="1" applyAlignment="1">
      <alignment horizontal="center" vertical="top" wrapText="1"/>
    </xf>
    <xf numFmtId="0" fontId="3" fillId="0" borderId="83" xfId="0" applyFont="1" applyFill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/>
    </xf>
    <xf numFmtId="0" fontId="5" fillId="0" borderId="84" xfId="0" applyFont="1" applyFill="1" applyBorder="1" applyAlignment="1">
      <alignment horizontal="left" vertical="top" wrapText="1"/>
    </xf>
    <xf numFmtId="0" fontId="5" fillId="0" borderId="73" xfId="0" applyFont="1" applyFill="1" applyBorder="1" applyAlignment="1">
      <alignment horizontal="left" vertical="top" wrapText="1"/>
    </xf>
    <xf numFmtId="0" fontId="5" fillId="0" borderId="85" xfId="0" applyFont="1" applyFill="1" applyBorder="1" applyAlignment="1">
      <alignment horizontal="left" vertical="top" wrapText="1"/>
    </xf>
    <xf numFmtId="49" fontId="4" fillId="4" borderId="68" xfId="0" applyNumberFormat="1" applyFont="1" applyFill="1" applyBorder="1" applyAlignment="1">
      <alignment horizontal="left" vertical="top"/>
    </xf>
    <xf numFmtId="49" fontId="4" fillId="4" borderId="16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71" xfId="0" applyFont="1" applyFill="1" applyBorder="1" applyAlignment="1">
      <alignment horizontal="center" vertical="center" textRotation="90" wrapText="1"/>
    </xf>
    <xf numFmtId="0" fontId="5" fillId="0" borderId="42" xfId="0" applyNumberFormat="1" applyFont="1" applyBorder="1" applyAlignment="1">
      <alignment horizontal="center" vertical="top" wrapText="1"/>
    </xf>
    <xf numFmtId="0" fontId="4" fillId="4" borderId="19" xfId="0" applyFont="1" applyFill="1" applyBorder="1" applyAlignment="1">
      <alignment horizontal="left" vertical="top" wrapText="1"/>
    </xf>
    <xf numFmtId="0" fontId="4" fillId="4" borderId="84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74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/>
    </xf>
    <xf numFmtId="0" fontId="2" fillId="0" borderId="74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43" xfId="0" applyNumberFormat="1" applyFont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center" textRotation="90"/>
    </xf>
    <xf numFmtId="49" fontId="4" fillId="0" borderId="44" xfId="0" applyNumberFormat="1" applyFont="1" applyFill="1" applyBorder="1" applyAlignment="1">
      <alignment horizontal="center" vertical="center" textRotation="90"/>
    </xf>
    <xf numFmtId="49" fontId="4" fillId="0" borderId="22" xfId="0" applyNumberFormat="1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left" vertical="top" wrapText="1"/>
    </xf>
    <xf numFmtId="49" fontId="4" fillId="4" borderId="66" xfId="0" applyNumberFormat="1" applyFont="1" applyFill="1" applyBorder="1" applyAlignment="1">
      <alignment horizontal="center" vertical="top"/>
    </xf>
    <xf numFmtId="49" fontId="4" fillId="4" borderId="63" xfId="0" applyNumberFormat="1" applyFont="1" applyFill="1" applyBorder="1" applyAlignment="1">
      <alignment horizontal="center" vertical="top"/>
    </xf>
    <xf numFmtId="0" fontId="4" fillId="16" borderId="68" xfId="0" applyFont="1" applyFill="1" applyBorder="1" applyAlignment="1">
      <alignment horizontal="right" vertical="top" wrapText="1"/>
    </xf>
    <xf numFmtId="0" fontId="4" fillId="16" borderId="90" xfId="0" applyFont="1" applyFill="1" applyBorder="1" applyAlignment="1">
      <alignment horizontal="right" vertical="top" wrapText="1"/>
    </xf>
    <xf numFmtId="0" fontId="4" fillId="16" borderId="98" xfId="0" applyFont="1" applyFill="1" applyBorder="1" applyAlignment="1">
      <alignment horizontal="right" vertical="top" wrapText="1"/>
    </xf>
    <xf numFmtId="0" fontId="5" fillId="0" borderId="62" xfId="0" applyFont="1" applyBorder="1" applyAlignment="1">
      <alignment horizontal="left" vertical="top" wrapText="1"/>
    </xf>
    <xf numFmtId="164" fontId="5" fillId="0" borderId="78" xfId="0" applyNumberFormat="1" applyFont="1" applyBorder="1" applyAlignment="1">
      <alignment horizontal="center" vertical="top" wrapText="1"/>
    </xf>
    <xf numFmtId="164" fontId="4" fillId="16" borderId="68" xfId="0" applyNumberFormat="1" applyFont="1" applyFill="1" applyBorder="1" applyAlignment="1">
      <alignment horizontal="center" vertical="top" wrapText="1"/>
    </xf>
    <xf numFmtId="164" fontId="4" fillId="16" borderId="90" xfId="0" applyNumberFormat="1" applyFont="1" applyFill="1" applyBorder="1" applyAlignment="1">
      <alignment horizontal="center" vertical="top" wrapText="1"/>
    </xf>
    <xf numFmtId="164" fontId="4" fillId="16" borderId="98" xfId="0" applyNumberFormat="1" applyFont="1" applyFill="1" applyBorder="1" applyAlignment="1">
      <alignment horizontal="center" vertical="top" wrapText="1"/>
    </xf>
    <xf numFmtId="0" fontId="5" fillId="0" borderId="82" xfId="0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65" xfId="0" applyNumberFormat="1" applyFont="1" applyBorder="1" applyAlignment="1">
      <alignment horizontal="center" vertical="top" wrapText="1"/>
    </xf>
    <xf numFmtId="164" fontId="5" fillId="0" borderId="80" xfId="0" applyNumberFormat="1" applyFont="1" applyBorder="1" applyAlignment="1">
      <alignment horizontal="center" vertical="top" wrapText="1"/>
    </xf>
    <xf numFmtId="164" fontId="4" fillId="25" borderId="98" xfId="0" applyNumberFormat="1" applyFont="1" applyFill="1" applyBorder="1" applyAlignment="1">
      <alignment horizontal="center" vertical="top" wrapText="1"/>
    </xf>
    <xf numFmtId="164" fontId="5" fillId="0" borderId="97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65" xfId="0" applyFont="1" applyBorder="1" applyAlignment="1">
      <alignment horizontal="left" vertical="top" wrapText="1"/>
    </xf>
    <xf numFmtId="0" fontId="5" fillId="0" borderId="80" xfId="0" applyFont="1" applyBorder="1" applyAlignment="1">
      <alignment horizontal="left" vertical="top" wrapText="1"/>
    </xf>
    <xf numFmtId="0" fontId="4" fillId="25" borderId="89" xfId="0" applyFont="1" applyFill="1" applyBorder="1" applyAlignment="1">
      <alignment horizontal="right" vertical="top" wrapText="1"/>
    </xf>
    <xf numFmtId="164" fontId="5" fillId="16" borderId="94" xfId="0" applyNumberFormat="1" applyFont="1" applyFill="1" applyBorder="1" applyAlignment="1">
      <alignment horizontal="center" vertical="top" wrapText="1"/>
    </xf>
    <xf numFmtId="164" fontId="5" fillId="0" borderId="93" xfId="0" applyNumberFormat="1" applyFont="1" applyBorder="1" applyAlignment="1">
      <alignment horizontal="center" vertical="top" wrapText="1"/>
    </xf>
    <xf numFmtId="164" fontId="5" fillId="16" borderId="97" xfId="0" applyNumberFormat="1" applyFont="1" applyFill="1" applyBorder="1" applyAlignment="1">
      <alignment horizontal="center" vertical="top" wrapText="1"/>
    </xf>
    <xf numFmtId="0" fontId="4" fillId="16" borderId="62" xfId="0" applyFont="1" applyFill="1" applyBorder="1" applyAlignment="1">
      <alignment horizontal="left" vertical="top" wrapText="1"/>
    </xf>
    <xf numFmtId="0" fontId="4" fillId="0" borderId="90" xfId="0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44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left" vertical="top" wrapText="1"/>
    </xf>
    <xf numFmtId="49" fontId="5" fillId="0" borderId="39" xfId="0" applyNumberFormat="1" applyFont="1" applyBorder="1" applyAlignment="1">
      <alignment horizontal="center" vertical="top"/>
    </xf>
    <xf numFmtId="0" fontId="5" fillId="24" borderId="76" xfId="0" applyFont="1" applyFill="1" applyBorder="1" applyAlignment="1">
      <alignment horizontal="left" vertical="top" wrapText="1"/>
    </xf>
    <xf numFmtId="0" fontId="12" fillId="25" borderId="68" xfId="0" applyFont="1" applyFill="1" applyBorder="1" applyAlignment="1">
      <alignment horizontal="left" vertical="top" wrapText="1"/>
    </xf>
    <xf numFmtId="0" fontId="12" fillId="25" borderId="90" xfId="0" applyFont="1" applyFill="1" applyBorder="1" applyAlignment="1">
      <alignment horizontal="left" vertical="top" wrapText="1"/>
    </xf>
    <xf numFmtId="0" fontId="12" fillId="25" borderId="98" xfId="0" applyFont="1" applyFill="1" applyBorder="1" applyAlignment="1">
      <alignment horizontal="left" vertical="top" wrapText="1"/>
    </xf>
    <xf numFmtId="49" fontId="4" fillId="14" borderId="28" xfId="0" applyNumberFormat="1" applyFont="1" applyFill="1" applyBorder="1" applyAlignment="1">
      <alignment horizontal="center" vertical="top"/>
    </xf>
    <xf numFmtId="0" fontId="5" fillId="0" borderId="28" xfId="0" applyFont="1" applyBorder="1" applyAlignment="1">
      <alignment horizontal="center" vertical="center" textRotation="90" wrapText="1"/>
    </xf>
    <xf numFmtId="49" fontId="4" fillId="0" borderId="43" xfId="0" applyNumberFormat="1" applyFont="1" applyBorder="1" applyAlignment="1">
      <alignment horizontal="center" vertical="top"/>
    </xf>
    <xf numFmtId="49" fontId="4" fillId="0" borderId="7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 wrapText="1"/>
    </xf>
    <xf numFmtId="49" fontId="5" fillId="24" borderId="44" xfId="0" applyNumberFormat="1" applyFont="1" applyFill="1" applyBorder="1" applyAlignment="1">
      <alignment vertical="top" wrapText="1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71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0" fontId="5" fillId="24" borderId="97" xfId="0" applyFont="1" applyFill="1" applyBorder="1" applyAlignment="1">
      <alignment horizontal="left" vertical="top" wrapText="1"/>
    </xf>
    <xf numFmtId="0" fontId="5" fillId="24" borderId="78" xfId="0" applyFont="1" applyFill="1" applyBorder="1" applyAlignment="1">
      <alignment horizontal="left" vertical="top" wrapText="1"/>
    </xf>
    <xf numFmtId="0" fontId="5" fillId="24" borderId="80" xfId="0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0" borderId="20" xfId="0" applyNumberFormat="1" applyFont="1" applyFill="1" applyBorder="1" applyAlignment="1">
      <alignment horizontal="center" vertical="center" textRotation="90"/>
    </xf>
    <xf numFmtId="0" fontId="5" fillId="0" borderId="74" xfId="0" applyFont="1" applyBorder="1" applyAlignment="1">
      <alignment horizontal="left" vertical="top" wrapText="1"/>
    </xf>
    <xf numFmtId="0" fontId="4" fillId="0" borderId="44" xfId="39" applyNumberFormat="1" applyFont="1" applyBorder="1" applyAlignment="1">
      <alignment horizontal="center" vertical="top"/>
    </xf>
    <xf numFmtId="0" fontId="5" fillId="0" borderId="34" xfId="0" applyNumberFormat="1" applyFont="1" applyBorder="1" applyAlignment="1">
      <alignment horizontal="center" vertical="top"/>
    </xf>
    <xf numFmtId="0" fontId="5" fillId="0" borderId="35" xfId="0" applyNumberFormat="1" applyFont="1" applyBorder="1" applyAlignment="1">
      <alignment horizontal="center" vertical="top"/>
    </xf>
    <xf numFmtId="0" fontId="5" fillId="24" borderId="42" xfId="0" applyNumberFormat="1" applyFont="1" applyFill="1" applyBorder="1" applyAlignment="1">
      <alignment horizontal="center" vertical="top"/>
    </xf>
    <xf numFmtId="0" fontId="0" fillId="0" borderId="99" xfId="0" applyBorder="1" applyAlignment="1">
      <alignment horizontal="center" vertical="top" wrapText="1"/>
    </xf>
    <xf numFmtId="0" fontId="0" fillId="0" borderId="100" xfId="0" applyBorder="1" applyAlignment="1">
      <alignment horizontal="center" vertical="top" wrapText="1"/>
    </xf>
    <xf numFmtId="49" fontId="11" fillId="0" borderId="99" xfId="0" applyNumberFormat="1" applyFont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 wrapText="1"/>
    </xf>
    <xf numFmtId="49" fontId="2" fillId="8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24" borderId="43" xfId="0" applyFont="1" applyFill="1" applyBorder="1" applyAlignment="1">
      <alignment horizontal="left" vertical="top" wrapText="1"/>
    </xf>
    <xf numFmtId="0" fontId="0" fillId="24" borderId="32" xfId="0" applyFont="1" applyFill="1" applyBorder="1" applyAlignment="1">
      <alignment horizontal="left" vertical="top" wrapText="1"/>
    </xf>
    <xf numFmtId="49" fontId="2" fillId="4" borderId="42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 wrapText="1"/>
    </xf>
    <xf numFmtId="0" fontId="5" fillId="25" borderId="43" xfId="0" applyFont="1" applyFill="1" applyBorder="1" applyAlignment="1">
      <alignment horizontal="left" vertical="top" wrapText="1"/>
    </xf>
    <xf numFmtId="0" fontId="0" fillId="25" borderId="32" xfId="0" applyFont="1" applyFill="1" applyBorder="1" applyAlignment="1">
      <alignment horizontal="left" vertical="top" wrapText="1"/>
    </xf>
    <xf numFmtId="0" fontId="13" fillId="24" borderId="43" xfId="0" applyFont="1" applyFill="1" applyBorder="1" applyAlignment="1">
      <alignment horizontal="left" vertical="top" wrapText="1"/>
    </xf>
    <xf numFmtId="0" fontId="14" fillId="24" borderId="32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5" fillId="25" borderId="14" xfId="0" applyFont="1" applyFill="1" applyBorder="1" applyAlignment="1">
      <alignment horizontal="left" vertical="top" wrapText="1"/>
    </xf>
    <xf numFmtId="0" fontId="5" fillId="25" borderId="15" xfId="0" applyFont="1" applyFill="1" applyBorder="1" applyAlignment="1">
      <alignment horizontal="left" vertical="top" wrapText="1"/>
    </xf>
    <xf numFmtId="49" fontId="8" fillId="0" borderId="46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1" fillId="0" borderId="64" xfId="0" applyNumberFormat="1" applyFont="1" applyBorder="1" applyAlignment="1">
      <alignment horizontal="center" vertical="top"/>
    </xf>
    <xf numFmtId="49" fontId="8" fillId="0" borderId="65" xfId="0" applyNumberFormat="1" applyFont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/>
    </xf>
    <xf numFmtId="0" fontId="4" fillId="24" borderId="43" xfId="0" applyFont="1" applyFill="1" applyBorder="1" applyAlignment="1">
      <alignment horizontal="left" vertical="top" wrapText="1"/>
    </xf>
    <xf numFmtId="0" fontId="10" fillId="24" borderId="32" xfId="0" applyFont="1" applyFill="1" applyBorder="1" applyAlignment="1">
      <alignment horizontal="left" vertical="top" wrapText="1"/>
    </xf>
    <xf numFmtId="49" fontId="11" fillId="0" borderId="100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4" fillId="25" borderId="77" xfId="0" applyNumberFormat="1" applyFont="1" applyFill="1" applyBorder="1" applyAlignment="1">
      <alignment horizontal="right" vertical="top"/>
    </xf>
    <xf numFmtId="49" fontId="8" fillId="0" borderId="44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49" fontId="2" fillId="8" borderId="25" xfId="0" applyNumberFormat="1" applyFont="1" applyFill="1" applyBorder="1" applyAlignment="1">
      <alignment horizontal="center" vertical="top"/>
    </xf>
    <xf numFmtId="49" fontId="2" fillId="8" borderId="30" xfId="0" applyNumberFormat="1" applyFont="1" applyFill="1" applyBorder="1" applyAlignment="1">
      <alignment horizontal="center" vertical="top"/>
    </xf>
    <xf numFmtId="49" fontId="2" fillId="4" borderId="26" xfId="0" applyNumberFormat="1" applyFont="1" applyFill="1" applyBorder="1" applyAlignment="1">
      <alignment horizontal="center" vertical="top"/>
    </xf>
    <xf numFmtId="49" fontId="2" fillId="4" borderId="29" xfId="0" applyNumberFormat="1" applyFont="1" applyFill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8" borderId="18" xfId="0" applyNumberFormat="1" applyFont="1" applyFill="1" applyBorder="1" applyAlignment="1">
      <alignment horizontal="center" vertical="top" wrapText="1"/>
    </xf>
    <xf numFmtId="49" fontId="2" fillId="4" borderId="31" xfId="0" applyNumberFormat="1" applyFont="1" applyFill="1" applyBorder="1" applyAlignment="1">
      <alignment horizontal="center" vertical="top" wrapText="1"/>
    </xf>
    <xf numFmtId="0" fontId="4" fillId="24" borderId="32" xfId="0" applyFont="1" applyFill="1" applyBorder="1" applyAlignment="1">
      <alignment horizontal="left" vertical="top" wrapText="1"/>
    </xf>
    <xf numFmtId="49" fontId="2" fillId="0" borderId="59" xfId="0" applyNumberFormat="1" applyFont="1" applyBorder="1" applyAlignment="1">
      <alignment horizontal="center" vertical="top"/>
    </xf>
    <xf numFmtId="49" fontId="2" fillId="8" borderId="28" xfId="0" applyNumberFormat="1" applyFont="1" applyFill="1" applyBorder="1" applyAlignment="1">
      <alignment horizontal="center" vertical="top"/>
    </xf>
    <xf numFmtId="49" fontId="2" fillId="4" borderId="59" xfId="0" applyNumberFormat="1" applyFont="1" applyFill="1" applyBorder="1" applyAlignment="1">
      <alignment horizontal="center" vertical="top"/>
    </xf>
    <xf numFmtId="49" fontId="2" fillId="8" borderId="37" xfId="0" applyNumberFormat="1" applyFont="1" applyFill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49" fontId="4" fillId="25" borderId="68" xfId="0" applyNumberFormat="1" applyFont="1" applyFill="1" applyBorder="1" applyAlignment="1">
      <alignment horizontal="left" vertical="top"/>
    </xf>
    <xf numFmtId="49" fontId="4" fillId="25" borderId="90" xfId="0" applyNumberFormat="1" applyFont="1" applyFill="1" applyBorder="1" applyAlignment="1">
      <alignment horizontal="left" vertical="top"/>
    </xf>
    <xf numFmtId="49" fontId="4" fillId="25" borderId="98" xfId="0" applyNumberFormat="1" applyFont="1" applyFill="1" applyBorder="1" applyAlignment="1">
      <alignment horizontal="left" vertical="top"/>
    </xf>
    <xf numFmtId="0" fontId="5" fillId="24" borderId="14" xfId="0" applyFont="1" applyFill="1" applyBorder="1" applyAlignment="1">
      <alignment horizontal="left" vertical="top" wrapText="1"/>
    </xf>
    <xf numFmtId="0" fontId="0" fillId="24" borderId="15" xfId="0" applyFill="1" applyBorder="1" applyAlignment="1">
      <alignment horizontal="left" vertical="top" wrapText="1"/>
    </xf>
    <xf numFmtId="49" fontId="2" fillId="25" borderId="37" xfId="46" applyNumberFormat="1" applyFont="1" applyFill="1" applyBorder="1" applyAlignment="1">
      <alignment horizontal="left" vertical="top"/>
      <protection/>
    </xf>
    <xf numFmtId="49" fontId="2" fillId="25" borderId="19" xfId="46" applyNumberFormat="1" applyFont="1" applyFill="1" applyBorder="1" applyAlignment="1">
      <alignment horizontal="left" vertical="top"/>
      <protection/>
    </xf>
    <xf numFmtId="49" fontId="2" fillId="25" borderId="84" xfId="46" applyNumberFormat="1" applyFont="1" applyFill="1" applyBorder="1" applyAlignment="1">
      <alignment horizontal="left" vertical="top"/>
      <protection/>
    </xf>
    <xf numFmtId="49" fontId="11" fillId="0" borderId="21" xfId="0" applyNumberFormat="1" applyFont="1" applyBorder="1" applyAlignment="1">
      <alignment horizontal="center" vertical="top" wrapText="1"/>
    </xf>
    <xf numFmtId="49" fontId="4" fillId="4" borderId="20" xfId="0" applyNumberFormat="1" applyFont="1" applyFill="1" applyBorder="1" applyAlignment="1">
      <alignment horizontal="right" vertical="top"/>
    </xf>
    <xf numFmtId="49" fontId="2" fillId="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25" xfId="46" applyFont="1" applyBorder="1" applyAlignment="1">
      <alignment horizontal="center" vertical="center" textRotation="90" wrapText="1"/>
      <protection/>
    </xf>
    <xf numFmtId="0" fontId="8" fillId="0" borderId="41" xfId="46" applyFont="1" applyBorder="1" applyAlignment="1">
      <alignment horizontal="center" vertical="center" textRotation="90" wrapText="1"/>
      <protection/>
    </xf>
    <xf numFmtId="0" fontId="8" fillId="0" borderId="61" xfId="46" applyFont="1" applyBorder="1" applyAlignment="1">
      <alignment horizontal="center" vertical="center" textRotation="90" wrapText="1"/>
      <protection/>
    </xf>
    <xf numFmtId="0" fontId="8" fillId="0" borderId="26" xfId="46" applyFont="1" applyBorder="1" applyAlignment="1">
      <alignment horizontal="center" vertical="center" textRotation="90" wrapText="1"/>
      <protection/>
    </xf>
    <xf numFmtId="0" fontId="8" fillId="0" borderId="38" xfId="46" applyFont="1" applyBorder="1" applyAlignment="1">
      <alignment horizontal="center" vertical="center" textRotation="90" wrapText="1"/>
      <protection/>
    </xf>
    <xf numFmtId="0" fontId="8" fillId="0" borderId="13" xfId="46" applyFont="1" applyBorder="1" applyAlignment="1">
      <alignment horizontal="center" vertical="center" textRotation="90" wrapText="1"/>
      <protection/>
    </xf>
    <xf numFmtId="49" fontId="3" fillId="0" borderId="71" xfId="46" applyNumberFormat="1" applyFont="1" applyBorder="1" applyAlignment="1">
      <alignment horizontal="center" vertical="top"/>
      <protection/>
    </xf>
    <xf numFmtId="49" fontId="3" fillId="0" borderId="32" xfId="46" applyNumberFormat="1" applyFont="1" applyBorder="1" applyAlignment="1">
      <alignment horizontal="center" vertical="top"/>
      <protection/>
    </xf>
    <xf numFmtId="49" fontId="2" fillId="25" borderId="68" xfId="46" applyNumberFormat="1" applyFont="1" applyFill="1" applyBorder="1" applyAlignment="1">
      <alignment horizontal="left" vertical="top"/>
      <protection/>
    </xf>
    <xf numFmtId="49" fontId="2" fillId="25" borderId="90" xfId="46" applyNumberFormat="1" applyFont="1" applyFill="1" applyBorder="1" applyAlignment="1">
      <alignment horizontal="left" vertical="top"/>
      <protection/>
    </xf>
    <xf numFmtId="49" fontId="2" fillId="25" borderId="98" xfId="46" applyNumberFormat="1" applyFont="1" applyFill="1" applyBorder="1" applyAlignment="1">
      <alignment horizontal="left" vertical="top"/>
      <protection/>
    </xf>
    <xf numFmtId="49" fontId="2" fillId="8" borderId="28" xfId="46" applyNumberFormat="1" applyFont="1" applyFill="1" applyBorder="1" applyAlignment="1">
      <alignment horizontal="center" vertical="top"/>
      <protection/>
    </xf>
    <xf numFmtId="49" fontId="2" fillId="8" borderId="18" xfId="46" applyNumberFormat="1" applyFont="1" applyFill="1" applyBorder="1" applyAlignment="1">
      <alignment horizontal="center" vertical="top"/>
      <protection/>
    </xf>
    <xf numFmtId="0" fontId="5" fillId="0" borderId="42" xfId="46" applyFont="1" applyBorder="1" applyAlignment="1">
      <alignment horizontal="center" vertical="center" wrapText="1"/>
      <protection/>
    </xf>
    <xf numFmtId="0" fontId="5" fillId="0" borderId="59" xfId="46" applyFont="1" applyBorder="1" applyAlignment="1">
      <alignment horizontal="center" vertical="center" wrapText="1"/>
      <protection/>
    </xf>
    <xf numFmtId="49" fontId="2" fillId="4" borderId="14" xfId="46" applyNumberFormat="1" applyFont="1" applyFill="1" applyBorder="1" applyAlignment="1">
      <alignment horizontal="center" vertical="top"/>
      <protection/>
    </xf>
    <xf numFmtId="49" fontId="2" fillId="4" borderId="16" xfId="46" applyNumberFormat="1" applyFont="1" applyFill="1" applyBorder="1" applyAlignment="1">
      <alignment horizontal="center" vertical="top"/>
      <protection/>
    </xf>
    <xf numFmtId="49" fontId="2" fillId="4" borderId="15" xfId="46" applyNumberFormat="1" applyFont="1" applyFill="1" applyBorder="1" applyAlignment="1">
      <alignment horizontal="center" vertical="top"/>
      <protection/>
    </xf>
    <xf numFmtId="0" fontId="8" fillId="0" borderId="72" xfId="46" applyFont="1" applyFill="1" applyBorder="1" applyAlignment="1">
      <alignment horizontal="center" vertical="center" textRotation="90" wrapText="1"/>
      <protection/>
    </xf>
    <xf numFmtId="0" fontId="8" fillId="0" borderId="71" xfId="46" applyFont="1" applyFill="1" applyBorder="1" applyAlignment="1">
      <alignment horizontal="center" vertical="center" textRotation="90" wrapText="1"/>
      <protection/>
    </xf>
    <xf numFmtId="0" fontId="2" fillId="0" borderId="25" xfId="46" applyFont="1" applyBorder="1" applyAlignment="1">
      <alignment horizontal="center" vertical="center" wrapText="1"/>
      <protection/>
    </xf>
    <xf numFmtId="0" fontId="2" fillId="0" borderId="26" xfId="46" applyFont="1" applyBorder="1" applyAlignment="1">
      <alignment horizontal="center" vertical="center" wrapText="1"/>
      <protection/>
    </xf>
    <xf numFmtId="0" fontId="2" fillId="0" borderId="27" xfId="46" applyFont="1" applyBorder="1" applyAlignment="1">
      <alignment horizontal="center" vertical="center" wrapText="1"/>
      <protection/>
    </xf>
    <xf numFmtId="0" fontId="8" fillId="0" borderId="38" xfId="46" applyFont="1" applyBorder="1" applyAlignment="1">
      <alignment horizontal="center" vertical="center"/>
      <protection/>
    </xf>
    <xf numFmtId="0" fontId="8" fillId="0" borderId="21" xfId="46" applyNumberFormat="1" applyFont="1" applyBorder="1" applyAlignment="1">
      <alignment horizontal="center" vertical="center" textRotation="90" wrapText="1"/>
      <protection/>
    </xf>
    <xf numFmtId="0" fontId="8" fillId="0" borderId="44" xfId="46" applyNumberFormat="1" applyFont="1" applyBorder="1" applyAlignment="1">
      <alignment horizontal="center" vertical="center" textRotation="90" wrapText="1"/>
      <protection/>
    </xf>
    <xf numFmtId="0" fontId="8" fillId="0" borderId="21" xfId="46" applyFont="1" applyBorder="1" applyAlignment="1">
      <alignment horizontal="center" vertical="center" textRotation="90" wrapText="1"/>
      <protection/>
    </xf>
    <xf numFmtId="0" fontId="8" fillId="0" borderId="44" xfId="46" applyFont="1" applyBorder="1" applyAlignment="1">
      <alignment horizontal="center" vertical="center" textRotation="90" wrapText="1"/>
      <protection/>
    </xf>
    <xf numFmtId="0" fontId="6" fillId="25" borderId="68" xfId="46" applyFont="1" applyFill="1" applyBorder="1" applyAlignment="1">
      <alignment horizontal="left" vertical="center" wrapText="1"/>
      <protection/>
    </xf>
    <xf numFmtId="0" fontId="6" fillId="25" borderId="90" xfId="46" applyFont="1" applyFill="1" applyBorder="1" applyAlignment="1">
      <alignment horizontal="left" vertical="center" wrapText="1"/>
      <protection/>
    </xf>
    <xf numFmtId="0" fontId="6" fillId="25" borderId="98" xfId="46" applyFont="1" applyFill="1" applyBorder="1" applyAlignment="1">
      <alignment horizontal="left" vertical="center" wrapText="1"/>
      <protection/>
    </xf>
    <xf numFmtId="0" fontId="8" fillId="0" borderId="28" xfId="46" applyFont="1" applyBorder="1" applyAlignment="1">
      <alignment horizontal="center" vertical="center" textRotation="90" wrapText="1"/>
      <protection/>
    </xf>
    <xf numFmtId="0" fontId="8" fillId="0" borderId="42" xfId="46" applyFont="1" applyBorder="1" applyAlignment="1">
      <alignment horizontal="center" vertical="center" textRotation="90" wrapText="1"/>
      <protection/>
    </xf>
    <xf numFmtId="0" fontId="8" fillId="0" borderId="59" xfId="46" applyFont="1" applyBorder="1" applyAlignment="1">
      <alignment horizontal="center" vertical="center" textRotation="90" wrapText="1"/>
      <protection/>
    </xf>
    <xf numFmtId="0" fontId="8" fillId="0" borderId="66" xfId="46" applyFont="1" applyBorder="1" applyAlignment="1">
      <alignment horizontal="center" vertical="center" textRotation="90" wrapText="1"/>
      <protection/>
    </xf>
    <xf numFmtId="0" fontId="8" fillId="0" borderId="67" xfId="46" applyFont="1" applyBorder="1" applyAlignment="1">
      <alignment horizontal="center" vertical="center" textRotation="90" wrapText="1"/>
      <protection/>
    </xf>
    <xf numFmtId="0" fontId="8" fillId="0" borderId="70" xfId="46" applyFont="1" applyBorder="1" applyAlignment="1">
      <alignment horizontal="center" vertical="center" textRotation="90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8" xfId="46" applyFont="1" applyFill="1" applyBorder="1" applyAlignment="1">
      <alignment horizontal="center" vertical="top" wrapText="1"/>
      <protection/>
    </xf>
    <xf numFmtId="0" fontId="8" fillId="0" borderId="28" xfId="46" applyFont="1" applyFill="1" applyBorder="1" applyAlignment="1">
      <alignment horizontal="center" vertical="top" wrapText="1"/>
      <protection/>
    </xf>
    <xf numFmtId="0" fontId="8" fillId="0" borderId="18" xfId="46" applyFont="1" applyFill="1" applyBorder="1" applyAlignment="1">
      <alignment horizontal="center" vertical="top" wrapText="1"/>
      <protection/>
    </xf>
    <xf numFmtId="49" fontId="2" fillId="0" borderId="59" xfId="46" applyNumberFormat="1" applyFont="1" applyBorder="1" applyAlignment="1">
      <alignment horizontal="center" vertical="top"/>
      <protection/>
    </xf>
    <xf numFmtId="49" fontId="2" fillId="0" borderId="31" xfId="46" applyNumberFormat="1" applyFont="1" applyBorder="1" applyAlignment="1">
      <alignment horizontal="center" vertical="top"/>
      <protection/>
    </xf>
    <xf numFmtId="0" fontId="5" fillId="0" borderId="16" xfId="46" applyFont="1" applyFill="1" applyBorder="1" applyAlignment="1">
      <alignment horizontal="left" vertical="top" wrapText="1"/>
      <protection/>
    </xf>
    <xf numFmtId="0" fontId="5" fillId="0" borderId="15" xfId="46" applyFont="1" applyFill="1" applyBorder="1" applyAlignment="1">
      <alignment horizontal="left" vertical="top" wrapText="1"/>
      <protection/>
    </xf>
    <xf numFmtId="49" fontId="2" fillId="0" borderId="42" xfId="46" applyNumberFormat="1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vertical="top" wrapText="1"/>
      <protection/>
    </xf>
    <xf numFmtId="0" fontId="5" fillId="0" borderId="16" xfId="46" applyFont="1" applyFill="1" applyBorder="1" applyAlignment="1">
      <alignment vertical="top" wrapText="1"/>
      <protection/>
    </xf>
    <xf numFmtId="0" fontId="0" fillId="0" borderId="16" xfId="46" applyFont="1" applyBorder="1" applyAlignment="1">
      <alignment vertical="top" wrapText="1"/>
      <protection/>
    </xf>
    <xf numFmtId="49" fontId="3" fillId="0" borderId="43" xfId="46" applyNumberFormat="1" applyFont="1" applyBorder="1" applyAlignment="1">
      <alignment horizontal="center" vertical="top"/>
      <protection/>
    </xf>
    <xf numFmtId="0" fontId="3" fillId="0" borderId="37" xfId="46" applyFont="1" applyBorder="1" applyAlignment="1">
      <alignment horizontal="center" vertical="top"/>
      <protection/>
    </xf>
    <xf numFmtId="0" fontId="3" fillId="0" borderId="39" xfId="46" applyFont="1" applyBorder="1" applyAlignment="1">
      <alignment horizontal="center" vertical="top"/>
      <protection/>
    </xf>
    <xf numFmtId="0" fontId="3" fillId="0" borderId="4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left" vertical="top" wrapText="1"/>
      <protection/>
    </xf>
    <xf numFmtId="49" fontId="4" fillId="0" borderId="44" xfId="46" applyNumberFormat="1" applyFont="1" applyBorder="1" applyAlignment="1">
      <alignment horizontal="center" vertical="top"/>
      <protection/>
    </xf>
    <xf numFmtId="49" fontId="4" fillId="0" borderId="22" xfId="46" applyNumberFormat="1" applyFont="1" applyBorder="1" applyAlignment="1">
      <alignment horizontal="center" vertical="top"/>
      <protection/>
    </xf>
    <xf numFmtId="49" fontId="4" fillId="0" borderId="21" xfId="46" applyNumberFormat="1" applyFont="1" applyBorder="1" applyAlignment="1">
      <alignment horizontal="center" vertical="top"/>
      <protection/>
    </xf>
    <xf numFmtId="0" fontId="15" fillId="0" borderId="3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prastas 2" xfId="46"/>
    <cellStyle name="Įprastas 3" xfId="47"/>
    <cellStyle name="Įprastas 4" xfId="48"/>
    <cellStyle name="Įspėjimo tekstas" xfId="49"/>
    <cellStyle name="Išvestis" xfId="50"/>
    <cellStyle name="Įvestis" xfId="51"/>
    <cellStyle name="Neutralus" xfId="52"/>
    <cellStyle name="Normal 2" xfId="53"/>
    <cellStyle name="Paryškinimas 1" xfId="54"/>
    <cellStyle name="Paryškinimas 2" xfId="55"/>
    <cellStyle name="Paryškinimas 3" xfId="56"/>
    <cellStyle name="Paryškinimas 4" xfId="57"/>
    <cellStyle name="Paryškinimas 5" xfId="58"/>
    <cellStyle name="Paryškinimas 6" xfId="59"/>
    <cellStyle name="Pastaba" xfId="60"/>
    <cellStyle name="Pavadinimas" xfId="61"/>
    <cellStyle name="Percent" xfId="62"/>
    <cellStyle name="Skaičiavimas" xfId="63"/>
    <cellStyle name="Suma" xfId="64"/>
    <cellStyle name="Susietas langelis" xfId="65"/>
    <cellStyle name="Tikrinimo langelis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zoomScaleSheetLayoutView="90" zoomScalePageLayoutView="0" workbookViewId="0" topLeftCell="A76">
      <selection activeCell="A1" sqref="A1:R1"/>
    </sheetView>
  </sheetViews>
  <sheetFormatPr defaultColWidth="9.140625" defaultRowHeight="12.75"/>
  <cols>
    <col min="1" max="1" width="3.00390625" style="1" customWidth="1"/>
    <col min="2" max="3" width="2.421875" style="1" customWidth="1"/>
    <col min="4" max="4" width="39.28125" style="4" customWidth="1"/>
    <col min="5" max="5" width="4.8515625" style="195" customWidth="1"/>
    <col min="6" max="6" width="3.8515625" style="1" customWidth="1"/>
    <col min="7" max="7" width="4.00390625" style="14" customWidth="1"/>
    <col min="8" max="8" width="6.7109375" style="1" customWidth="1"/>
    <col min="9" max="10" width="7.140625" style="1" customWidth="1"/>
    <col min="11" max="11" width="7.7109375" style="1" customWidth="1"/>
    <col min="12" max="12" width="7.8515625" style="1" customWidth="1"/>
    <col min="13" max="13" width="7.28125" style="1" customWidth="1"/>
    <col min="14" max="14" width="7.7109375" style="1" customWidth="1"/>
    <col min="15" max="15" width="25.8515625" style="1" customWidth="1"/>
    <col min="16" max="16" width="3.57421875" style="355" customWidth="1"/>
    <col min="17" max="17" width="3.28125" style="355" customWidth="1"/>
    <col min="18" max="18" width="3.421875" style="355" customWidth="1"/>
    <col min="19" max="23" width="9.140625" style="1" hidden="1" customWidth="1"/>
    <col min="24" max="16384" width="9.140625" style="184" customWidth="1"/>
  </cols>
  <sheetData>
    <row r="1" spans="1:23" s="84" customFormat="1" ht="26.25" customHeight="1">
      <c r="A1" s="876" t="s">
        <v>279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4"/>
      <c r="T1" s="4"/>
      <c r="U1" s="4"/>
      <c r="V1" s="4"/>
      <c r="W1" s="4"/>
    </row>
    <row r="2" spans="1:23" s="84" customFormat="1" ht="12.75">
      <c r="A2" s="876" t="s">
        <v>172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4"/>
      <c r="T2" s="4"/>
      <c r="U2" s="4"/>
      <c r="V2" s="4"/>
      <c r="W2" s="4"/>
    </row>
    <row r="3" spans="1:23" s="84" customFormat="1" ht="13.5" thickBot="1">
      <c r="A3" s="4"/>
      <c r="B3" s="4"/>
      <c r="C3" s="4"/>
      <c r="D3" s="4"/>
      <c r="E3" s="195"/>
      <c r="F3" s="4"/>
      <c r="G3" s="404"/>
      <c r="H3" s="4"/>
      <c r="I3" s="4"/>
      <c r="J3" s="4"/>
      <c r="K3" s="4"/>
      <c r="L3" s="4"/>
      <c r="M3" s="4"/>
      <c r="N3" s="877" t="s">
        <v>0</v>
      </c>
      <c r="O3" s="877"/>
      <c r="P3" s="877"/>
      <c r="Q3" s="877"/>
      <c r="R3" s="877"/>
      <c r="S3" s="4"/>
      <c r="T3" s="4"/>
      <c r="U3" s="4"/>
      <c r="V3" s="4"/>
      <c r="W3" s="4"/>
    </row>
    <row r="4" spans="1:18" s="84" customFormat="1" ht="29.25" customHeight="1">
      <c r="A4" s="878" t="s">
        <v>1</v>
      </c>
      <c r="B4" s="803" t="s">
        <v>2</v>
      </c>
      <c r="C4" s="803" t="s">
        <v>3</v>
      </c>
      <c r="D4" s="887" t="s">
        <v>22</v>
      </c>
      <c r="E4" s="874" t="s">
        <v>4</v>
      </c>
      <c r="F4" s="827" t="s">
        <v>240</v>
      </c>
      <c r="G4" s="806" t="s">
        <v>5</v>
      </c>
      <c r="H4" s="825" t="s">
        <v>6</v>
      </c>
      <c r="I4" s="808" t="s">
        <v>195</v>
      </c>
      <c r="J4" s="809"/>
      <c r="K4" s="809"/>
      <c r="L4" s="810"/>
      <c r="M4" s="825" t="s">
        <v>161</v>
      </c>
      <c r="N4" s="825" t="s">
        <v>196</v>
      </c>
      <c r="O4" s="814" t="s">
        <v>239</v>
      </c>
      <c r="P4" s="815"/>
      <c r="Q4" s="815"/>
      <c r="R4" s="816"/>
    </row>
    <row r="5" spans="1:18" s="84" customFormat="1" ht="12.75" customHeight="1">
      <c r="A5" s="879"/>
      <c r="B5" s="804"/>
      <c r="C5" s="804"/>
      <c r="D5" s="888"/>
      <c r="E5" s="875"/>
      <c r="F5" s="828"/>
      <c r="G5" s="807"/>
      <c r="H5" s="826"/>
      <c r="I5" s="838" t="s">
        <v>7</v>
      </c>
      <c r="J5" s="832" t="s">
        <v>8</v>
      </c>
      <c r="K5" s="832"/>
      <c r="L5" s="823" t="s">
        <v>29</v>
      </c>
      <c r="M5" s="826"/>
      <c r="N5" s="826"/>
      <c r="O5" s="882" t="s">
        <v>22</v>
      </c>
      <c r="P5" s="849" t="s">
        <v>202</v>
      </c>
      <c r="Q5" s="849"/>
      <c r="R5" s="850"/>
    </row>
    <row r="6" spans="1:18" s="84" customFormat="1" ht="104.25" customHeight="1" thickBot="1">
      <c r="A6" s="880"/>
      <c r="B6" s="805"/>
      <c r="C6" s="805"/>
      <c r="D6" s="888"/>
      <c r="E6" s="875"/>
      <c r="F6" s="817"/>
      <c r="G6" s="807"/>
      <c r="H6" s="826"/>
      <c r="I6" s="829"/>
      <c r="J6" s="550" t="s">
        <v>7</v>
      </c>
      <c r="K6" s="187" t="s">
        <v>23</v>
      </c>
      <c r="L6" s="824"/>
      <c r="M6" s="826"/>
      <c r="N6" s="826"/>
      <c r="O6" s="883"/>
      <c r="P6" s="454" t="s">
        <v>203</v>
      </c>
      <c r="Q6" s="454" t="s">
        <v>204</v>
      </c>
      <c r="R6" s="455" t="s">
        <v>205</v>
      </c>
    </row>
    <row r="7" spans="1:23" s="84" customFormat="1" ht="13.5" thickBot="1">
      <c r="A7" s="800" t="s">
        <v>33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  <c r="Q7" s="801"/>
      <c r="R7" s="802"/>
      <c r="S7" s="4"/>
      <c r="T7" s="4"/>
      <c r="U7" s="4"/>
      <c r="V7" s="4"/>
      <c r="W7" s="4"/>
    </row>
    <row r="8" spans="1:23" s="84" customFormat="1" ht="13.5" thickBot="1">
      <c r="A8" s="884" t="s">
        <v>175</v>
      </c>
      <c r="B8" s="885"/>
      <c r="C8" s="885"/>
      <c r="D8" s="885"/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5"/>
      <c r="Q8" s="885"/>
      <c r="R8" s="886"/>
      <c r="S8" s="4"/>
      <c r="T8" s="4"/>
      <c r="U8" s="4"/>
      <c r="V8" s="4"/>
      <c r="W8" s="4"/>
    </row>
    <row r="9" spans="1:23" s="84" customFormat="1" ht="15" customHeight="1" thickBot="1">
      <c r="A9" s="466" t="s">
        <v>9</v>
      </c>
      <c r="B9" s="811" t="s">
        <v>159</v>
      </c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3"/>
      <c r="S9" s="468"/>
      <c r="T9" s="468"/>
      <c r="U9" s="468"/>
      <c r="V9" s="468"/>
      <c r="W9" s="468"/>
    </row>
    <row r="10" spans="1:23" s="84" customFormat="1" ht="13.5" thickBot="1">
      <c r="A10" s="312" t="s">
        <v>9</v>
      </c>
      <c r="B10" s="459" t="s">
        <v>9</v>
      </c>
      <c r="C10" s="896" t="s">
        <v>165</v>
      </c>
      <c r="D10" s="897"/>
      <c r="E10" s="897"/>
      <c r="F10" s="897"/>
      <c r="G10" s="897"/>
      <c r="H10" s="897"/>
      <c r="I10" s="897"/>
      <c r="J10" s="897"/>
      <c r="K10" s="897"/>
      <c r="L10" s="897"/>
      <c r="M10" s="897"/>
      <c r="N10" s="897"/>
      <c r="O10" s="897"/>
      <c r="P10" s="897"/>
      <c r="Q10" s="897"/>
      <c r="R10" s="898"/>
      <c r="S10" s="467"/>
      <c r="T10" s="467"/>
      <c r="U10" s="467"/>
      <c r="V10" s="467"/>
      <c r="W10" s="467"/>
    </row>
    <row r="11" spans="1:23" s="84" customFormat="1" ht="12.75">
      <c r="A11" s="743" t="s">
        <v>9</v>
      </c>
      <c r="B11" s="371" t="s">
        <v>9</v>
      </c>
      <c r="C11" s="402" t="s">
        <v>9</v>
      </c>
      <c r="D11" s="917" t="s">
        <v>264</v>
      </c>
      <c r="E11" s="900" t="s">
        <v>290</v>
      </c>
      <c r="F11" s="894" t="s">
        <v>21</v>
      </c>
      <c r="G11" s="818">
        <v>1</v>
      </c>
      <c r="H11" s="180" t="s">
        <v>13</v>
      </c>
      <c r="I11" s="680">
        <f>J11+L11</f>
        <v>13073.8</v>
      </c>
      <c r="J11" s="681">
        <v>13031.8</v>
      </c>
      <c r="K11" s="681">
        <v>8345</v>
      </c>
      <c r="L11" s="682">
        <v>42</v>
      </c>
      <c r="M11" s="272">
        <f>12929.1+1225.4+21+156+72+100+50.8+64.4+52.6+105+85+124.4+55</f>
        <v>15040.699999999999</v>
      </c>
      <c r="N11" s="272">
        <f>12929.1+1225.4+21+156+72+100+50.8+64.4+52.6+105+85+124.4+15</f>
        <v>15000.699999999999</v>
      </c>
      <c r="O11" s="323" t="s">
        <v>206</v>
      </c>
      <c r="P11" s="451">
        <v>260</v>
      </c>
      <c r="Q11" s="451">
        <v>260</v>
      </c>
      <c r="R11" s="500">
        <v>260</v>
      </c>
      <c r="S11" s="460"/>
      <c r="T11" s="460"/>
      <c r="U11" s="460"/>
      <c r="V11" s="460"/>
      <c r="W11" s="460"/>
    </row>
    <row r="12" spans="1:18" s="84" customFormat="1" ht="25.5" customHeight="1">
      <c r="A12" s="744"/>
      <c r="B12" s="456"/>
      <c r="D12" s="918"/>
      <c r="E12" s="901"/>
      <c r="F12" s="903"/>
      <c r="G12" s="819"/>
      <c r="H12" s="180" t="s">
        <v>156</v>
      </c>
      <c r="I12" s="656">
        <f>J12+L12</f>
        <v>3069.9</v>
      </c>
      <c r="J12" s="657">
        <v>3069.9</v>
      </c>
      <c r="K12" s="657">
        <v>1927.7</v>
      </c>
      <c r="L12" s="682"/>
      <c r="M12" s="272">
        <v>3069.9</v>
      </c>
      <c r="N12" s="272">
        <v>3069.9</v>
      </c>
      <c r="O12" s="332" t="s">
        <v>238</v>
      </c>
      <c r="P12" s="526">
        <v>116</v>
      </c>
      <c r="Q12" s="526">
        <v>116</v>
      </c>
      <c r="R12" s="528">
        <v>116</v>
      </c>
    </row>
    <row r="13" spans="1:18" s="84" customFormat="1" ht="15" customHeight="1">
      <c r="A13" s="744"/>
      <c r="B13" s="372"/>
      <c r="C13" s="403"/>
      <c r="D13" s="918"/>
      <c r="E13" s="901"/>
      <c r="F13" s="903"/>
      <c r="G13" s="819"/>
      <c r="H13" s="181" t="s">
        <v>174</v>
      </c>
      <c r="I13" s="656">
        <f>J13+L13</f>
        <v>40.5</v>
      </c>
      <c r="J13" s="683">
        <v>40.5</v>
      </c>
      <c r="K13" s="683"/>
      <c r="L13" s="684"/>
      <c r="M13" s="273">
        <v>40.5</v>
      </c>
      <c r="N13" s="273">
        <v>40.5</v>
      </c>
      <c r="O13" s="899" t="s">
        <v>257</v>
      </c>
      <c r="P13" s="881">
        <v>6</v>
      </c>
      <c r="Q13" s="881">
        <v>6</v>
      </c>
      <c r="R13" s="916">
        <v>6</v>
      </c>
    </row>
    <row r="14" spans="1:18" s="84" customFormat="1" ht="15" customHeight="1" thickBot="1">
      <c r="A14" s="745"/>
      <c r="B14" s="372"/>
      <c r="C14" s="403"/>
      <c r="D14" s="919"/>
      <c r="E14" s="902"/>
      <c r="F14" s="895"/>
      <c r="G14" s="820"/>
      <c r="H14" s="784" t="s">
        <v>16</v>
      </c>
      <c r="I14" s="685">
        <f>J14+L14</f>
        <v>16184.199999999999</v>
      </c>
      <c r="J14" s="686">
        <f>SUM(J11:J13)</f>
        <v>16142.199999999999</v>
      </c>
      <c r="K14" s="686">
        <f>SUM(K11:K13)</f>
        <v>10272.7</v>
      </c>
      <c r="L14" s="686">
        <f>SUM(L11:L13)</f>
        <v>42</v>
      </c>
      <c r="M14" s="716">
        <f>SUM(M11:M13)</f>
        <v>18151.1</v>
      </c>
      <c r="N14" s="716">
        <f>SUM(N11:N13)</f>
        <v>18111.1</v>
      </c>
      <c r="O14" s="865"/>
      <c r="P14" s="867"/>
      <c r="Q14" s="867"/>
      <c r="R14" s="869"/>
    </row>
    <row r="15" spans="1:23" s="84" customFormat="1" ht="15.75" customHeight="1">
      <c r="A15" s="369" t="s">
        <v>9</v>
      </c>
      <c r="B15" s="891" t="s">
        <v>9</v>
      </c>
      <c r="C15" s="893" t="s">
        <v>10</v>
      </c>
      <c r="D15" s="855" t="s">
        <v>157</v>
      </c>
      <c r="E15" s="821"/>
      <c r="F15" s="894" t="s">
        <v>9</v>
      </c>
      <c r="G15" s="830" t="s">
        <v>167</v>
      </c>
      <c r="H15" s="83" t="s">
        <v>13</v>
      </c>
      <c r="I15" s="687">
        <f>+J15+L15</f>
        <v>692.3</v>
      </c>
      <c r="J15" s="688">
        <v>692.3</v>
      </c>
      <c r="K15" s="688">
        <v>231.3</v>
      </c>
      <c r="L15" s="689"/>
      <c r="M15" s="269">
        <v>693</v>
      </c>
      <c r="N15" s="269">
        <v>693</v>
      </c>
      <c r="O15" s="323"/>
      <c r="P15" s="357"/>
      <c r="Q15" s="357"/>
      <c r="R15" s="358"/>
      <c r="S15" s="4"/>
      <c r="T15" s="4"/>
      <c r="U15" s="4"/>
      <c r="V15" s="4"/>
      <c r="W15" s="4"/>
    </row>
    <row r="16" spans="1:23" s="84" customFormat="1" ht="15.75" customHeight="1" thickBot="1">
      <c r="A16" s="434"/>
      <c r="B16" s="892"/>
      <c r="C16" s="833"/>
      <c r="D16" s="848"/>
      <c r="E16" s="822"/>
      <c r="F16" s="895"/>
      <c r="G16" s="831"/>
      <c r="H16" s="717" t="s">
        <v>16</v>
      </c>
      <c r="I16" s="690">
        <f aca="true" t="shared" si="0" ref="I16:N16">I15</f>
        <v>692.3</v>
      </c>
      <c r="J16" s="691">
        <f t="shared" si="0"/>
        <v>692.3</v>
      </c>
      <c r="K16" s="691">
        <f t="shared" si="0"/>
        <v>231.3</v>
      </c>
      <c r="L16" s="691">
        <f t="shared" si="0"/>
        <v>0</v>
      </c>
      <c r="M16" s="718">
        <f t="shared" si="0"/>
        <v>693</v>
      </c>
      <c r="N16" s="718">
        <f t="shared" si="0"/>
        <v>693</v>
      </c>
      <c r="O16" s="325"/>
      <c r="P16" s="361"/>
      <c r="Q16" s="361"/>
      <c r="R16" s="362"/>
      <c r="S16" s="4"/>
      <c r="T16" s="4"/>
      <c r="U16" s="4"/>
      <c r="V16" s="4"/>
      <c r="W16" s="4"/>
    </row>
    <row r="17" spans="1:23" s="84" customFormat="1" ht="18" customHeight="1">
      <c r="A17" s="889" t="s">
        <v>9</v>
      </c>
      <c r="B17" s="904" t="s">
        <v>9</v>
      </c>
      <c r="C17" s="893" t="s">
        <v>11</v>
      </c>
      <c r="D17" s="910" t="s">
        <v>155</v>
      </c>
      <c r="E17" s="913"/>
      <c r="F17" s="894" t="s">
        <v>9</v>
      </c>
      <c r="G17" s="830" t="s">
        <v>167</v>
      </c>
      <c r="H17" s="86" t="s">
        <v>13</v>
      </c>
      <c r="I17" s="680">
        <f>+J17+L17</f>
        <v>24.9</v>
      </c>
      <c r="J17" s="681">
        <v>24.9</v>
      </c>
      <c r="K17" s="681"/>
      <c r="L17" s="682"/>
      <c r="M17" s="269">
        <v>24.9</v>
      </c>
      <c r="N17" s="269">
        <v>24.9</v>
      </c>
      <c r="O17" s="323"/>
      <c r="P17" s="357"/>
      <c r="Q17" s="357"/>
      <c r="R17" s="358"/>
      <c r="S17" s="4"/>
      <c r="T17" s="4"/>
      <c r="U17" s="4"/>
      <c r="V17" s="4"/>
      <c r="W17" s="4"/>
    </row>
    <row r="18" spans="1:23" s="84" customFormat="1" ht="13.5" customHeight="1" thickBot="1">
      <c r="A18" s="890"/>
      <c r="B18" s="905"/>
      <c r="C18" s="833"/>
      <c r="D18" s="835"/>
      <c r="E18" s="914"/>
      <c r="F18" s="895"/>
      <c r="G18" s="831"/>
      <c r="H18" s="717" t="s">
        <v>16</v>
      </c>
      <c r="I18" s="690">
        <f aca="true" t="shared" si="1" ref="I18:N18">I17</f>
        <v>24.9</v>
      </c>
      <c r="J18" s="691">
        <f t="shared" si="1"/>
        <v>24.9</v>
      </c>
      <c r="K18" s="691">
        <f t="shared" si="1"/>
        <v>0</v>
      </c>
      <c r="L18" s="691">
        <f t="shared" si="1"/>
        <v>0</v>
      </c>
      <c r="M18" s="718">
        <f t="shared" si="1"/>
        <v>24.9</v>
      </c>
      <c r="N18" s="718">
        <f t="shared" si="1"/>
        <v>24.9</v>
      </c>
      <c r="O18" s="325"/>
      <c r="P18" s="361"/>
      <c r="Q18" s="361"/>
      <c r="R18" s="362"/>
      <c r="S18" s="4"/>
      <c r="T18" s="4"/>
      <c r="U18" s="4"/>
      <c r="V18" s="4"/>
      <c r="W18" s="4"/>
    </row>
    <row r="19" spans="1:23" s="84" customFormat="1" ht="14.25" customHeight="1">
      <c r="A19" s="889" t="s">
        <v>9</v>
      </c>
      <c r="B19" s="904" t="s">
        <v>9</v>
      </c>
      <c r="C19" s="893" t="s">
        <v>12</v>
      </c>
      <c r="D19" s="910" t="s">
        <v>289</v>
      </c>
      <c r="E19" s="821"/>
      <c r="F19" s="894" t="s">
        <v>9</v>
      </c>
      <c r="G19" s="830" t="s">
        <v>167</v>
      </c>
      <c r="H19" s="179" t="s">
        <v>13</v>
      </c>
      <c r="I19" s="687">
        <f>+J19+L19</f>
        <v>278.2</v>
      </c>
      <c r="J19" s="688">
        <v>278.2</v>
      </c>
      <c r="K19" s="688">
        <v>203.2</v>
      </c>
      <c r="L19" s="689"/>
      <c r="M19" s="277">
        <v>290</v>
      </c>
      <c r="N19" s="277">
        <v>290</v>
      </c>
      <c r="O19" s="915" t="s">
        <v>229</v>
      </c>
      <c r="P19" s="907">
        <v>8</v>
      </c>
      <c r="Q19" s="906">
        <v>8</v>
      </c>
      <c r="R19" s="851">
        <v>8</v>
      </c>
      <c r="S19" s="4"/>
      <c r="T19" s="4"/>
      <c r="U19" s="4"/>
      <c r="V19" s="4"/>
      <c r="W19" s="4"/>
    </row>
    <row r="20" spans="1:23" s="84" customFormat="1" ht="14.25" customHeight="1" thickBot="1">
      <c r="A20" s="890"/>
      <c r="B20" s="905"/>
      <c r="C20" s="833"/>
      <c r="D20" s="835"/>
      <c r="E20" s="822"/>
      <c r="F20" s="895"/>
      <c r="G20" s="831"/>
      <c r="H20" s="719" t="s">
        <v>16</v>
      </c>
      <c r="I20" s="685">
        <f aca="true" t="shared" si="2" ref="I20:N20">I19</f>
        <v>278.2</v>
      </c>
      <c r="J20" s="686">
        <f t="shared" si="2"/>
        <v>278.2</v>
      </c>
      <c r="K20" s="686">
        <f t="shared" si="2"/>
        <v>203.2</v>
      </c>
      <c r="L20" s="686">
        <f t="shared" si="2"/>
        <v>0</v>
      </c>
      <c r="M20" s="716">
        <f t="shared" si="2"/>
        <v>290</v>
      </c>
      <c r="N20" s="716">
        <f t="shared" si="2"/>
        <v>290</v>
      </c>
      <c r="O20" s="865"/>
      <c r="P20" s="908"/>
      <c r="Q20" s="867"/>
      <c r="R20" s="869"/>
      <c r="S20" s="4"/>
      <c r="T20" s="4"/>
      <c r="U20" s="4"/>
      <c r="V20" s="4"/>
      <c r="W20" s="4"/>
    </row>
    <row r="21" spans="1:23" s="84" customFormat="1" ht="17.25" customHeight="1">
      <c r="A21" s="889" t="s">
        <v>9</v>
      </c>
      <c r="B21" s="904" t="s">
        <v>9</v>
      </c>
      <c r="C21" s="893" t="s">
        <v>38</v>
      </c>
      <c r="D21" s="910" t="s">
        <v>304</v>
      </c>
      <c r="E21" s="920"/>
      <c r="F21" s="894" t="s">
        <v>9</v>
      </c>
      <c r="G21" s="909" t="s">
        <v>167</v>
      </c>
      <c r="H21" s="338" t="s">
        <v>13</v>
      </c>
      <c r="I21" s="692">
        <f>J21</f>
        <v>113.9</v>
      </c>
      <c r="J21" s="693">
        <f>110.4+3.5</f>
        <v>113.9</v>
      </c>
      <c r="K21" s="693"/>
      <c r="L21" s="694"/>
      <c r="M21" s="344">
        <v>104.4</v>
      </c>
      <c r="N21" s="345">
        <v>104.4</v>
      </c>
      <c r="O21" s="323" t="s">
        <v>287</v>
      </c>
      <c r="P21" s="357">
        <v>1</v>
      </c>
      <c r="Q21" s="357">
        <v>1</v>
      </c>
      <c r="R21" s="358">
        <v>1</v>
      </c>
      <c r="S21" s="4"/>
      <c r="T21" s="4"/>
      <c r="U21" s="4"/>
      <c r="V21" s="4"/>
      <c r="W21" s="4"/>
    </row>
    <row r="22" spans="1:23" s="84" customFormat="1" ht="17.25" customHeight="1">
      <c r="A22" s="911"/>
      <c r="B22" s="912"/>
      <c r="C22" s="847"/>
      <c r="D22" s="928"/>
      <c r="E22" s="921"/>
      <c r="F22" s="903"/>
      <c r="G22" s="856"/>
      <c r="H22" s="96" t="s">
        <v>13</v>
      </c>
      <c r="I22" s="695">
        <f>J22</f>
        <v>77.4</v>
      </c>
      <c r="J22" s="683">
        <v>77.4</v>
      </c>
      <c r="K22" s="683"/>
      <c r="L22" s="684"/>
      <c r="M22" s="236">
        <v>77.4</v>
      </c>
      <c r="N22" s="236">
        <v>77.4</v>
      </c>
      <c r="O22" s="899" t="s">
        <v>232</v>
      </c>
      <c r="P22" s="881">
        <v>7</v>
      </c>
      <c r="Q22" s="881">
        <v>7</v>
      </c>
      <c r="R22" s="916">
        <v>7</v>
      </c>
      <c r="S22" s="4"/>
      <c r="T22" s="4"/>
      <c r="U22" s="4"/>
      <c r="V22" s="4"/>
      <c r="W22" s="4"/>
    </row>
    <row r="23" spans="1:23" s="84" customFormat="1" ht="17.25" customHeight="1">
      <c r="A23" s="911"/>
      <c r="B23" s="912"/>
      <c r="C23" s="847"/>
      <c r="D23" s="928"/>
      <c r="E23" s="921"/>
      <c r="F23" s="903"/>
      <c r="G23" s="856"/>
      <c r="H23" s="96"/>
      <c r="I23" s="656"/>
      <c r="J23" s="683"/>
      <c r="K23" s="683"/>
      <c r="L23" s="684"/>
      <c r="M23" s="240"/>
      <c r="N23" s="240"/>
      <c r="O23" s="864"/>
      <c r="P23" s="866"/>
      <c r="Q23" s="866"/>
      <c r="R23" s="868"/>
      <c r="S23" s="4"/>
      <c r="T23" s="4"/>
      <c r="U23" s="4"/>
      <c r="V23" s="4"/>
      <c r="W23" s="4"/>
    </row>
    <row r="24" spans="1:23" s="84" customFormat="1" ht="13.5" customHeight="1" thickBot="1">
      <c r="A24" s="890"/>
      <c r="B24" s="905"/>
      <c r="C24" s="833"/>
      <c r="D24" s="835"/>
      <c r="E24" s="922"/>
      <c r="F24" s="895"/>
      <c r="G24" s="857"/>
      <c r="H24" s="720" t="s">
        <v>16</v>
      </c>
      <c r="I24" s="685">
        <f aca="true" t="shared" si="3" ref="I24:N24">SUM(I21:I23)</f>
        <v>191.3</v>
      </c>
      <c r="J24" s="686">
        <f t="shared" si="3"/>
        <v>191.3</v>
      </c>
      <c r="K24" s="686">
        <f t="shared" si="3"/>
        <v>0</v>
      </c>
      <c r="L24" s="686">
        <f t="shared" si="3"/>
        <v>0</v>
      </c>
      <c r="M24" s="721">
        <f t="shared" si="3"/>
        <v>181.8</v>
      </c>
      <c r="N24" s="721">
        <f t="shared" si="3"/>
        <v>181.8</v>
      </c>
      <c r="O24" s="865"/>
      <c r="P24" s="867"/>
      <c r="Q24" s="867"/>
      <c r="R24" s="869"/>
      <c r="S24" s="4"/>
      <c r="T24" s="4"/>
      <c r="U24" s="4"/>
      <c r="V24" s="4"/>
      <c r="W24" s="4"/>
    </row>
    <row r="25" spans="1:18" s="84" customFormat="1" ht="12.75" customHeight="1">
      <c r="A25" s="889" t="s">
        <v>9</v>
      </c>
      <c r="B25" s="904" t="s">
        <v>9</v>
      </c>
      <c r="C25" s="924" t="s">
        <v>40</v>
      </c>
      <c r="D25" s="926" t="s">
        <v>30</v>
      </c>
      <c r="E25" s="929"/>
      <c r="F25" s="931" t="s">
        <v>9</v>
      </c>
      <c r="G25" s="909" t="s">
        <v>167</v>
      </c>
      <c r="H25" s="547" t="s">
        <v>13</v>
      </c>
      <c r="I25" s="692">
        <f>J25+L25</f>
        <v>11862.9</v>
      </c>
      <c r="J25" s="693">
        <v>4682.5</v>
      </c>
      <c r="K25" s="693"/>
      <c r="L25" s="694">
        <v>7180.4</v>
      </c>
      <c r="M25" s="286">
        <v>15354.688</v>
      </c>
      <c r="N25" s="314">
        <v>16393.292</v>
      </c>
      <c r="O25" s="319"/>
      <c r="P25" s="357"/>
      <c r="Q25" s="357"/>
      <c r="R25" s="358"/>
    </row>
    <row r="26" spans="1:18" s="84" customFormat="1" ht="12.75" customHeight="1" thickBot="1">
      <c r="A26" s="890"/>
      <c r="B26" s="905"/>
      <c r="C26" s="925"/>
      <c r="D26" s="927"/>
      <c r="E26" s="930"/>
      <c r="F26" s="932"/>
      <c r="G26" s="857"/>
      <c r="H26" s="722" t="s">
        <v>16</v>
      </c>
      <c r="I26" s="696">
        <f aca="true" t="shared" si="4" ref="I26:N26">SUM(I25:I25)</f>
        <v>11862.9</v>
      </c>
      <c r="J26" s="697">
        <f t="shared" si="4"/>
        <v>4682.5</v>
      </c>
      <c r="K26" s="697">
        <f t="shared" si="4"/>
        <v>0</v>
      </c>
      <c r="L26" s="698">
        <f t="shared" si="4"/>
        <v>7180.4</v>
      </c>
      <c r="M26" s="721">
        <f t="shared" si="4"/>
        <v>15354.688</v>
      </c>
      <c r="N26" s="716">
        <f t="shared" si="4"/>
        <v>16393.292</v>
      </c>
      <c r="O26" s="321"/>
      <c r="P26" s="361"/>
      <c r="Q26" s="361"/>
      <c r="R26" s="362"/>
    </row>
    <row r="27" spans="1:18" s="84" customFormat="1" ht="12.75" customHeight="1">
      <c r="A27" s="889" t="s">
        <v>9</v>
      </c>
      <c r="B27" s="904" t="s">
        <v>9</v>
      </c>
      <c r="C27" s="924" t="s">
        <v>43</v>
      </c>
      <c r="D27" s="926" t="s">
        <v>236</v>
      </c>
      <c r="E27" s="929"/>
      <c r="F27" s="931" t="s">
        <v>9</v>
      </c>
      <c r="G27" s="909" t="s">
        <v>167</v>
      </c>
      <c r="H27" s="547" t="s">
        <v>13</v>
      </c>
      <c r="I27" s="692">
        <f>J27+L27</f>
        <v>200</v>
      </c>
      <c r="J27" s="693">
        <v>200</v>
      </c>
      <c r="K27" s="693"/>
      <c r="L27" s="694"/>
      <c r="M27" s="286">
        <v>200</v>
      </c>
      <c r="N27" s="314">
        <v>200</v>
      </c>
      <c r="O27" s="319"/>
      <c r="P27" s="357"/>
      <c r="Q27" s="357"/>
      <c r="R27" s="358"/>
    </row>
    <row r="28" spans="1:18" s="84" customFormat="1" ht="12.75" customHeight="1" thickBot="1">
      <c r="A28" s="890"/>
      <c r="B28" s="905"/>
      <c r="C28" s="925"/>
      <c r="D28" s="927"/>
      <c r="E28" s="930"/>
      <c r="F28" s="932"/>
      <c r="G28" s="857"/>
      <c r="H28" s="722" t="s">
        <v>16</v>
      </c>
      <c r="I28" s="696">
        <f aca="true" t="shared" si="5" ref="I28:N28">SUM(I27:I27)</f>
        <v>200</v>
      </c>
      <c r="J28" s="697">
        <f t="shared" si="5"/>
        <v>200</v>
      </c>
      <c r="K28" s="697">
        <f t="shared" si="5"/>
        <v>0</v>
      </c>
      <c r="L28" s="698">
        <f t="shared" si="5"/>
        <v>0</v>
      </c>
      <c r="M28" s="721">
        <f t="shared" si="5"/>
        <v>200</v>
      </c>
      <c r="N28" s="716">
        <f t="shared" si="5"/>
        <v>200</v>
      </c>
      <c r="O28" s="321"/>
      <c r="P28" s="361"/>
      <c r="Q28" s="361"/>
      <c r="R28" s="362"/>
    </row>
    <row r="29" spans="1:23" s="84" customFormat="1" ht="39.75" customHeight="1">
      <c r="A29" s="369" t="s">
        <v>9</v>
      </c>
      <c r="B29" s="371" t="s">
        <v>9</v>
      </c>
      <c r="C29" s="494" t="s">
        <v>44</v>
      </c>
      <c r="D29" s="493" t="s">
        <v>160</v>
      </c>
      <c r="E29" s="568"/>
      <c r="F29" s="570" t="s">
        <v>9</v>
      </c>
      <c r="G29" s="545">
        <v>1</v>
      </c>
      <c r="H29" s="83" t="s">
        <v>13</v>
      </c>
      <c r="I29" s="687">
        <f>J29+L29</f>
        <v>472.4</v>
      </c>
      <c r="J29" s="688">
        <f>120+174.4+22.5+5.5+20+22+4+54+50</f>
        <v>472.4</v>
      </c>
      <c r="K29" s="688"/>
      <c r="L29" s="699"/>
      <c r="M29" s="256">
        <v>472.4</v>
      </c>
      <c r="N29" s="256">
        <v>472.4</v>
      </c>
      <c r="O29" s="319"/>
      <c r="P29" s="357"/>
      <c r="Q29" s="357"/>
      <c r="R29" s="358"/>
      <c r="S29" s="4"/>
      <c r="T29" s="4"/>
      <c r="U29" s="4"/>
      <c r="V29" s="4"/>
      <c r="W29" s="4"/>
    </row>
    <row r="30" spans="1:23" s="84" customFormat="1" ht="27" customHeight="1" thickBot="1">
      <c r="A30" s="434"/>
      <c r="B30" s="435"/>
      <c r="C30" s="575"/>
      <c r="D30" s="772" t="s">
        <v>294</v>
      </c>
      <c r="E30" s="792"/>
      <c r="F30" s="793"/>
      <c r="G30" s="787"/>
      <c r="H30" s="438" t="s">
        <v>142</v>
      </c>
      <c r="I30" s="794">
        <f>J30+L30</f>
        <v>100</v>
      </c>
      <c r="J30" s="795">
        <v>100</v>
      </c>
      <c r="K30" s="795"/>
      <c r="L30" s="796"/>
      <c r="M30" s="448">
        <f>100</f>
        <v>100</v>
      </c>
      <c r="N30" s="797">
        <v>100</v>
      </c>
      <c r="O30" s="325" t="s">
        <v>230</v>
      </c>
      <c r="P30" s="798">
        <v>100</v>
      </c>
      <c r="Q30" s="798">
        <v>100</v>
      </c>
      <c r="R30" s="799">
        <v>100</v>
      </c>
      <c r="S30" s="4"/>
      <c r="T30" s="4"/>
      <c r="U30" s="4"/>
      <c r="V30" s="4"/>
      <c r="W30" s="4"/>
    </row>
    <row r="31" spans="1:23" s="84" customFormat="1" ht="29.25" customHeight="1">
      <c r="A31" s="370"/>
      <c r="B31" s="372"/>
      <c r="C31" s="495"/>
      <c r="D31" s="431" t="s">
        <v>163</v>
      </c>
      <c r="E31" s="521"/>
      <c r="F31" s="498"/>
      <c r="G31" s="411"/>
      <c r="H31" s="86" t="s">
        <v>14</v>
      </c>
      <c r="I31" s="680">
        <f>J31+L31</f>
        <v>19.5</v>
      </c>
      <c r="J31" s="681">
        <v>19.5</v>
      </c>
      <c r="K31" s="681"/>
      <c r="L31" s="705"/>
      <c r="M31" s="264">
        <v>19.5</v>
      </c>
      <c r="N31" s="264">
        <v>19.5</v>
      </c>
      <c r="O31" s="375" t="s">
        <v>269</v>
      </c>
      <c r="P31" s="551">
        <v>26</v>
      </c>
      <c r="Q31" s="551">
        <v>19</v>
      </c>
      <c r="R31" s="552">
        <v>12</v>
      </c>
      <c r="S31" s="4"/>
      <c r="T31" s="4"/>
      <c r="U31" s="4"/>
      <c r="V31" s="4"/>
      <c r="W31" s="4"/>
    </row>
    <row r="32" spans="1:23" s="84" customFormat="1" ht="42" customHeight="1">
      <c r="A32" s="370"/>
      <c r="B32" s="372"/>
      <c r="C32" s="520"/>
      <c r="D32" s="433" t="s">
        <v>234</v>
      </c>
      <c r="E32" s="521"/>
      <c r="F32" s="498"/>
      <c r="G32" s="411"/>
      <c r="H32" s="517"/>
      <c r="I32" s="696"/>
      <c r="J32" s="697"/>
      <c r="K32" s="697"/>
      <c r="L32" s="701"/>
      <c r="M32" s="518"/>
      <c r="N32" s="519"/>
      <c r="O32" s="377" t="s">
        <v>271</v>
      </c>
      <c r="P32" s="526">
        <v>6</v>
      </c>
      <c r="Q32" s="526">
        <v>13</v>
      </c>
      <c r="R32" s="528">
        <v>8</v>
      </c>
      <c r="S32" s="4"/>
      <c r="T32" s="4"/>
      <c r="U32" s="4"/>
      <c r="V32" s="4"/>
      <c r="W32" s="4"/>
    </row>
    <row r="33" spans="1:23" s="84" customFormat="1" ht="42" customHeight="1">
      <c r="A33" s="370"/>
      <c r="B33" s="372"/>
      <c r="C33" s="495"/>
      <c r="D33" s="514" t="s">
        <v>189</v>
      </c>
      <c r="E33" s="521"/>
      <c r="F33" s="498"/>
      <c r="G33" s="411"/>
      <c r="H33" s="93"/>
      <c r="I33" s="656"/>
      <c r="J33" s="683"/>
      <c r="K33" s="683"/>
      <c r="L33" s="700"/>
      <c r="M33" s="240"/>
      <c r="N33" s="510"/>
      <c r="O33" s="324" t="s">
        <v>273</v>
      </c>
      <c r="P33" s="359">
        <v>5</v>
      </c>
      <c r="Q33" s="359">
        <v>6</v>
      </c>
      <c r="R33" s="360">
        <v>6</v>
      </c>
      <c r="S33" s="4"/>
      <c r="T33" s="4"/>
      <c r="U33" s="4"/>
      <c r="V33" s="4"/>
      <c r="W33" s="4"/>
    </row>
    <row r="34" spans="1:23" s="84" customFormat="1" ht="30" customHeight="1">
      <c r="A34" s="370"/>
      <c r="B34" s="372"/>
      <c r="C34" s="495"/>
      <c r="D34" s="487" t="s">
        <v>295</v>
      </c>
      <c r="E34" s="521"/>
      <c r="F34" s="498"/>
      <c r="G34" s="411"/>
      <c r="H34" s="182"/>
      <c r="I34" s="702"/>
      <c r="J34" s="703"/>
      <c r="K34" s="703"/>
      <c r="L34" s="704"/>
      <c r="M34" s="490"/>
      <c r="N34" s="178"/>
      <c r="O34" s="491"/>
      <c r="P34" s="538"/>
      <c r="Q34" s="538"/>
      <c r="R34" s="540"/>
      <c r="S34" s="4"/>
      <c r="T34" s="4"/>
      <c r="U34" s="4"/>
      <c r="V34" s="4"/>
      <c r="W34" s="4"/>
    </row>
    <row r="35" spans="1:23" s="84" customFormat="1" ht="21" customHeight="1">
      <c r="A35" s="370"/>
      <c r="B35" s="372"/>
      <c r="C35" s="495"/>
      <c r="D35" s="933" t="s">
        <v>190</v>
      </c>
      <c r="E35" s="521"/>
      <c r="F35" s="498"/>
      <c r="G35" s="411"/>
      <c r="H35" s="93"/>
      <c r="I35" s="656"/>
      <c r="J35" s="683"/>
      <c r="K35" s="683"/>
      <c r="L35" s="700"/>
      <c r="M35" s="240"/>
      <c r="N35" s="515"/>
      <c r="O35" s="492" t="s">
        <v>274</v>
      </c>
      <c r="P35" s="359">
        <v>13</v>
      </c>
      <c r="Q35" s="359">
        <v>4</v>
      </c>
      <c r="R35" s="360">
        <v>4</v>
      </c>
      <c r="S35" s="4"/>
      <c r="T35" s="100"/>
      <c r="U35" s="4"/>
      <c r="V35" s="4"/>
      <c r="W35" s="4"/>
    </row>
    <row r="36" spans="1:23" s="84" customFormat="1" ht="21" customHeight="1">
      <c r="A36" s="370"/>
      <c r="B36" s="372"/>
      <c r="C36" s="495"/>
      <c r="D36" s="934"/>
      <c r="E36" s="521"/>
      <c r="F36" s="498"/>
      <c r="G36" s="411"/>
      <c r="H36" s="86"/>
      <c r="I36" s="680"/>
      <c r="J36" s="681"/>
      <c r="K36" s="681"/>
      <c r="L36" s="705"/>
      <c r="M36" s="264"/>
      <c r="N36" s="516"/>
      <c r="O36" s="320" t="s">
        <v>241</v>
      </c>
      <c r="P36" s="359">
        <v>9</v>
      </c>
      <c r="Q36" s="359">
        <v>9</v>
      </c>
      <c r="R36" s="360">
        <v>9</v>
      </c>
      <c r="S36" s="4"/>
      <c r="T36" s="100"/>
      <c r="U36" s="4"/>
      <c r="V36" s="4"/>
      <c r="W36" s="4"/>
    </row>
    <row r="37" spans="1:23" s="84" customFormat="1" ht="42" customHeight="1">
      <c r="A37" s="370"/>
      <c r="B37" s="372"/>
      <c r="C37" s="495"/>
      <c r="D37" s="514" t="s">
        <v>296</v>
      </c>
      <c r="E37" s="852"/>
      <c r="F37" s="498"/>
      <c r="G37" s="411"/>
      <c r="H37" s="93"/>
      <c r="I37" s="656"/>
      <c r="J37" s="683"/>
      <c r="K37" s="683"/>
      <c r="L37" s="700"/>
      <c r="M37" s="240"/>
      <c r="N37" s="515"/>
      <c r="O37" s="501" t="s">
        <v>275</v>
      </c>
      <c r="P37" s="551">
        <v>20</v>
      </c>
      <c r="Q37" s="551">
        <v>20</v>
      </c>
      <c r="R37" s="552">
        <v>20</v>
      </c>
      <c r="S37" s="4"/>
      <c r="T37" s="4"/>
      <c r="U37" s="4"/>
      <c r="V37" s="4"/>
      <c r="W37" s="4"/>
    </row>
    <row r="38" spans="1:23" s="84" customFormat="1" ht="17.25" customHeight="1">
      <c r="A38" s="370"/>
      <c r="B38" s="372"/>
      <c r="C38" s="495"/>
      <c r="D38" s="522" t="s">
        <v>164</v>
      </c>
      <c r="E38" s="852"/>
      <c r="F38" s="498"/>
      <c r="G38" s="411"/>
      <c r="H38" s="86"/>
      <c r="I38" s="680"/>
      <c r="J38" s="681"/>
      <c r="K38" s="681"/>
      <c r="L38" s="705"/>
      <c r="M38" s="264"/>
      <c r="N38" s="422"/>
      <c r="O38" s="377" t="s">
        <v>276</v>
      </c>
      <c r="P38" s="526">
        <v>1</v>
      </c>
      <c r="Q38" s="481"/>
      <c r="R38" s="482"/>
      <c r="S38" s="4"/>
      <c r="T38" s="4"/>
      <c r="U38" s="4"/>
      <c r="V38" s="4"/>
      <c r="W38" s="4"/>
    </row>
    <row r="39" spans="1:23" s="84" customFormat="1" ht="12.75" customHeight="1">
      <c r="A39" s="370"/>
      <c r="B39" s="372"/>
      <c r="C39" s="495"/>
      <c r="D39" s="566" t="s">
        <v>188</v>
      </c>
      <c r="E39" s="853"/>
      <c r="F39" s="498"/>
      <c r="G39" s="411"/>
      <c r="H39" s="183"/>
      <c r="I39" s="695"/>
      <c r="J39" s="706"/>
      <c r="K39" s="706"/>
      <c r="L39" s="707"/>
      <c r="M39" s="376"/>
      <c r="N39" s="569"/>
      <c r="O39" s="377" t="s">
        <v>272</v>
      </c>
      <c r="P39" s="526">
        <v>1</v>
      </c>
      <c r="Q39" s="488"/>
      <c r="R39" s="489"/>
      <c r="S39" s="4"/>
      <c r="T39" s="4"/>
      <c r="U39" s="4"/>
      <c r="V39" s="4"/>
      <c r="W39" s="4"/>
    </row>
    <row r="40" spans="1:23" s="84" customFormat="1" ht="27" customHeight="1">
      <c r="A40" s="911"/>
      <c r="B40" s="912"/>
      <c r="C40" s="847"/>
      <c r="D40" s="834" t="s">
        <v>166</v>
      </c>
      <c r="E40" s="923"/>
      <c r="F40" s="903"/>
      <c r="G40" s="942"/>
      <c r="H40" s="93"/>
      <c r="I40" s="708"/>
      <c r="J40" s="706"/>
      <c r="K40" s="706"/>
      <c r="L40" s="707"/>
      <c r="M40" s="376"/>
      <c r="N40" s="509"/>
      <c r="O40" s="899" t="s">
        <v>251</v>
      </c>
      <c r="P40" s="526"/>
      <c r="Q40" s="526"/>
      <c r="R40" s="528"/>
      <c r="S40" s="4"/>
      <c r="T40" s="4"/>
      <c r="U40" s="4"/>
      <c r="V40" s="4"/>
      <c r="W40" s="4"/>
    </row>
    <row r="41" spans="1:23" s="84" customFormat="1" ht="15.75" customHeight="1" thickBot="1">
      <c r="A41" s="890"/>
      <c r="B41" s="905"/>
      <c r="C41" s="833"/>
      <c r="D41" s="835"/>
      <c r="E41" s="914"/>
      <c r="F41" s="895"/>
      <c r="G41" s="943"/>
      <c r="H41" s="723" t="s">
        <v>16</v>
      </c>
      <c r="I41" s="686">
        <f aca="true" t="shared" si="6" ref="I41:N41">SUM(I29:I40)</f>
        <v>591.9</v>
      </c>
      <c r="J41" s="686">
        <f t="shared" si="6"/>
        <v>591.9</v>
      </c>
      <c r="K41" s="686">
        <f t="shared" si="6"/>
        <v>0</v>
      </c>
      <c r="L41" s="709">
        <f t="shared" si="6"/>
        <v>0</v>
      </c>
      <c r="M41" s="721">
        <f>SUM(M29:M40)</f>
        <v>591.9</v>
      </c>
      <c r="N41" s="724">
        <f t="shared" si="6"/>
        <v>591.9</v>
      </c>
      <c r="O41" s="865"/>
      <c r="P41" s="527"/>
      <c r="Q41" s="527"/>
      <c r="R41" s="529"/>
      <c r="S41" s="4"/>
      <c r="U41" s="4"/>
      <c r="V41" s="4"/>
      <c r="W41" s="4"/>
    </row>
    <row r="42" spans="1:23" ht="23.25" customHeight="1">
      <c r="A42" s="967" t="s">
        <v>9</v>
      </c>
      <c r="B42" s="912" t="s">
        <v>9</v>
      </c>
      <c r="C42" s="836" t="s">
        <v>45</v>
      </c>
      <c r="D42" s="870" t="s">
        <v>168</v>
      </c>
      <c r="E42" s="935"/>
      <c r="F42" s="937" t="s">
        <v>9</v>
      </c>
      <c r="G42" s="845" t="s">
        <v>167</v>
      </c>
      <c r="H42" s="197" t="s">
        <v>13</v>
      </c>
      <c r="I42" s="710">
        <f>J42+L42</f>
        <v>15</v>
      </c>
      <c r="J42" s="711">
        <v>15</v>
      </c>
      <c r="K42" s="711"/>
      <c r="L42" s="712"/>
      <c r="M42" s="294">
        <v>15</v>
      </c>
      <c r="N42" s="294">
        <v>15</v>
      </c>
      <c r="O42" s="915" t="s">
        <v>252</v>
      </c>
      <c r="P42" s="944"/>
      <c r="Q42" s="944"/>
      <c r="R42" s="854"/>
      <c r="S42" s="184"/>
      <c r="T42" s="184"/>
      <c r="U42" s="184"/>
      <c r="V42" s="184"/>
      <c r="W42" s="184"/>
    </row>
    <row r="43" spans="1:23" ht="18" customHeight="1" thickBot="1">
      <c r="A43" s="967"/>
      <c r="B43" s="912"/>
      <c r="C43" s="837"/>
      <c r="D43" s="871"/>
      <c r="E43" s="936"/>
      <c r="F43" s="938"/>
      <c r="G43" s="846"/>
      <c r="H43" s="723" t="s">
        <v>16</v>
      </c>
      <c r="I43" s="713">
        <f aca="true" t="shared" si="7" ref="I43:N43">I42</f>
        <v>15</v>
      </c>
      <c r="J43" s="714">
        <f t="shared" si="7"/>
        <v>15</v>
      </c>
      <c r="K43" s="714">
        <f t="shared" si="7"/>
        <v>0</v>
      </c>
      <c r="L43" s="715">
        <f t="shared" si="7"/>
        <v>0</v>
      </c>
      <c r="M43" s="725">
        <f t="shared" si="7"/>
        <v>15</v>
      </c>
      <c r="N43" s="725">
        <f t="shared" si="7"/>
        <v>15</v>
      </c>
      <c r="O43" s="864"/>
      <c r="P43" s="945"/>
      <c r="Q43" s="945"/>
      <c r="R43" s="839"/>
      <c r="S43" s="379"/>
      <c r="T43" s="184"/>
      <c r="U43" s="184"/>
      <c r="V43" s="184"/>
      <c r="W43" s="184"/>
    </row>
    <row r="44" spans="1:23" ht="12.75" customHeight="1">
      <c r="A44" s="1072" t="s">
        <v>9</v>
      </c>
      <c r="B44" s="904" t="s">
        <v>9</v>
      </c>
      <c r="C44" s="1066" t="s">
        <v>39</v>
      </c>
      <c r="D44" s="870" t="s">
        <v>293</v>
      </c>
      <c r="E44" s="935"/>
      <c r="F44" s="937" t="s">
        <v>9</v>
      </c>
      <c r="G44" s="845" t="s">
        <v>167</v>
      </c>
      <c r="H44" s="197" t="s">
        <v>156</v>
      </c>
      <c r="I44" s="710">
        <f>J44+L44</f>
        <v>976.5</v>
      </c>
      <c r="J44" s="711">
        <v>976.5</v>
      </c>
      <c r="K44" s="711"/>
      <c r="L44" s="712"/>
      <c r="M44" s="294">
        <v>976.5</v>
      </c>
      <c r="N44" s="294">
        <v>976.5</v>
      </c>
      <c r="O44" s="470"/>
      <c r="P44" s="944"/>
      <c r="Q44" s="944"/>
      <c r="R44" s="854"/>
      <c r="S44" s="184"/>
      <c r="T44" s="184"/>
      <c r="U44" s="184"/>
      <c r="V44" s="184"/>
      <c r="W44" s="184"/>
    </row>
    <row r="45" spans="1:23" ht="18" customHeight="1" thickBot="1">
      <c r="A45" s="1073"/>
      <c r="B45" s="905"/>
      <c r="C45" s="1067"/>
      <c r="D45" s="871"/>
      <c r="E45" s="936"/>
      <c r="F45" s="938"/>
      <c r="G45" s="846"/>
      <c r="H45" s="723" t="s">
        <v>16</v>
      </c>
      <c r="I45" s="713">
        <f aca="true" t="shared" si="8" ref="I45:N45">I44</f>
        <v>976.5</v>
      </c>
      <c r="J45" s="714">
        <f t="shared" si="8"/>
        <v>976.5</v>
      </c>
      <c r="K45" s="714">
        <f t="shared" si="8"/>
        <v>0</v>
      </c>
      <c r="L45" s="715">
        <f t="shared" si="8"/>
        <v>0</v>
      </c>
      <c r="M45" s="725">
        <f t="shared" si="8"/>
        <v>976.5</v>
      </c>
      <c r="N45" s="725">
        <f t="shared" si="8"/>
        <v>976.5</v>
      </c>
      <c r="O45" s="562"/>
      <c r="P45" s="945"/>
      <c r="Q45" s="945"/>
      <c r="R45" s="839"/>
      <c r="S45" s="379"/>
      <c r="T45" s="184"/>
      <c r="U45" s="184"/>
      <c r="V45" s="184"/>
      <c r="W45" s="184"/>
    </row>
    <row r="46" spans="1:23" s="84" customFormat="1" ht="13.5" thickBot="1">
      <c r="A46" s="81" t="s">
        <v>9</v>
      </c>
      <c r="B46" s="82" t="s">
        <v>9</v>
      </c>
      <c r="C46" s="842" t="s">
        <v>17</v>
      </c>
      <c r="D46" s="843"/>
      <c r="E46" s="843"/>
      <c r="F46" s="843"/>
      <c r="G46" s="843"/>
      <c r="H46" s="844"/>
      <c r="I46" s="241">
        <f aca="true" t="shared" si="9" ref="I46:N46">I43+I41+I26+I24+I20+I18+I16+I28+I14+I45</f>
        <v>31017.199999999997</v>
      </c>
      <c r="J46" s="241">
        <f t="shared" si="9"/>
        <v>23794.8</v>
      </c>
      <c r="K46" s="241">
        <f t="shared" si="9"/>
        <v>10707.2</v>
      </c>
      <c r="L46" s="241">
        <f t="shared" si="9"/>
        <v>7222.4</v>
      </c>
      <c r="M46" s="241">
        <f t="shared" si="9"/>
        <v>36478.888</v>
      </c>
      <c r="N46" s="241">
        <f t="shared" si="9"/>
        <v>37477.492</v>
      </c>
      <c r="O46" s="469"/>
      <c r="P46" s="527"/>
      <c r="Q46" s="527"/>
      <c r="R46" s="529"/>
      <c r="S46" s="4"/>
      <c r="T46" s="4"/>
      <c r="U46" s="4"/>
      <c r="V46" s="4"/>
      <c r="W46" s="4"/>
    </row>
    <row r="47" spans="1:23" s="84" customFormat="1" ht="13.5" thickBot="1">
      <c r="A47" s="81" t="s">
        <v>9</v>
      </c>
      <c r="B47" s="82" t="s">
        <v>10</v>
      </c>
      <c r="C47" s="840" t="s">
        <v>179</v>
      </c>
      <c r="D47" s="840"/>
      <c r="E47" s="840"/>
      <c r="F47" s="840"/>
      <c r="G47" s="840"/>
      <c r="H47" s="840"/>
      <c r="I47" s="840"/>
      <c r="J47" s="840"/>
      <c r="K47" s="840"/>
      <c r="L47" s="840"/>
      <c r="M47" s="840"/>
      <c r="N47" s="840"/>
      <c r="O47" s="840"/>
      <c r="P47" s="840"/>
      <c r="Q47" s="840"/>
      <c r="R47" s="841"/>
      <c r="S47" s="4"/>
      <c r="T47" s="4"/>
      <c r="U47" s="4"/>
      <c r="V47" s="4"/>
      <c r="W47" s="4"/>
    </row>
    <row r="48" spans="1:23" s="84" customFormat="1" ht="21" customHeight="1">
      <c r="A48" s="889" t="s">
        <v>9</v>
      </c>
      <c r="B48" s="904" t="s">
        <v>10</v>
      </c>
      <c r="C48" s="978" t="s">
        <v>9</v>
      </c>
      <c r="D48" s="855" t="s">
        <v>64</v>
      </c>
      <c r="E48" s="980"/>
      <c r="F48" s="986" t="s">
        <v>9</v>
      </c>
      <c r="G48" s="856" t="s">
        <v>167</v>
      </c>
      <c r="H48" s="322" t="s">
        <v>13</v>
      </c>
      <c r="I48" s="680">
        <f>J48+L48</f>
        <v>406.90000000000003</v>
      </c>
      <c r="J48" s="681">
        <f>347.3+9.6</f>
        <v>356.90000000000003</v>
      </c>
      <c r="K48" s="681"/>
      <c r="L48" s="682">
        <v>50</v>
      </c>
      <c r="M48" s="425">
        <f>400+9.6</f>
        <v>409.6</v>
      </c>
      <c r="N48" s="425">
        <v>400</v>
      </c>
      <c r="O48" s="319" t="s">
        <v>231</v>
      </c>
      <c r="P48" s="357">
        <v>2</v>
      </c>
      <c r="Q48" s="357">
        <v>60</v>
      </c>
      <c r="R48" s="358">
        <v>60</v>
      </c>
      <c r="S48" s="4"/>
      <c r="T48" s="4"/>
      <c r="U48" s="4"/>
      <c r="V48" s="4"/>
      <c r="W48" s="4"/>
    </row>
    <row r="49" spans="1:23" s="84" customFormat="1" ht="27.75" customHeight="1" thickBot="1">
      <c r="A49" s="890"/>
      <c r="B49" s="905"/>
      <c r="C49" s="979"/>
      <c r="D49" s="848"/>
      <c r="E49" s="981"/>
      <c r="F49" s="932"/>
      <c r="G49" s="857"/>
      <c r="H49" s="728" t="s">
        <v>16</v>
      </c>
      <c r="I49" s="685">
        <f aca="true" t="shared" si="10" ref="I49:N49">I48</f>
        <v>406.90000000000003</v>
      </c>
      <c r="J49" s="686">
        <f t="shared" si="10"/>
        <v>356.90000000000003</v>
      </c>
      <c r="K49" s="686">
        <f t="shared" si="10"/>
        <v>0</v>
      </c>
      <c r="L49" s="726">
        <f t="shared" si="10"/>
        <v>50</v>
      </c>
      <c r="M49" s="716">
        <f t="shared" si="10"/>
        <v>409.6</v>
      </c>
      <c r="N49" s="716">
        <f t="shared" si="10"/>
        <v>400</v>
      </c>
      <c r="O49" s="325" t="s">
        <v>292</v>
      </c>
      <c r="P49" s="361">
        <v>2</v>
      </c>
      <c r="Q49" s="361"/>
      <c r="R49" s="362"/>
      <c r="S49" s="4"/>
      <c r="T49" s="4"/>
      <c r="U49" s="4"/>
      <c r="V49" s="4"/>
      <c r="W49" s="4"/>
    </row>
    <row r="50" spans="1:23" s="84" customFormat="1" ht="22.5" customHeight="1">
      <c r="A50" s="964" t="s">
        <v>9</v>
      </c>
      <c r="B50" s="939" t="s">
        <v>10</v>
      </c>
      <c r="C50" s="970" t="s">
        <v>10</v>
      </c>
      <c r="D50" s="952" t="s">
        <v>32</v>
      </c>
      <c r="E50" s="955"/>
      <c r="F50" s="949" t="s">
        <v>9</v>
      </c>
      <c r="G50" s="958" t="s">
        <v>167</v>
      </c>
      <c r="H50" s="83" t="s">
        <v>13</v>
      </c>
      <c r="I50" s="687">
        <f>J50+L50</f>
        <v>258.4</v>
      </c>
      <c r="J50" s="688">
        <v>190.7</v>
      </c>
      <c r="K50" s="688">
        <v>9</v>
      </c>
      <c r="L50" s="689">
        <v>67.7</v>
      </c>
      <c r="M50" s="248"/>
      <c r="N50" s="269"/>
      <c r="O50" s="915" t="s">
        <v>255</v>
      </c>
      <c r="P50" s="906">
        <v>2</v>
      </c>
      <c r="Q50" s="906"/>
      <c r="R50" s="851"/>
      <c r="S50" s="4"/>
      <c r="T50" s="4"/>
      <c r="U50" s="4"/>
      <c r="V50" s="4"/>
      <c r="W50" s="4"/>
    </row>
    <row r="51" spans="1:23" s="84" customFormat="1" ht="22.5" customHeight="1">
      <c r="A51" s="973"/>
      <c r="B51" s="940"/>
      <c r="C51" s="971"/>
      <c r="D51" s="953"/>
      <c r="E51" s="956"/>
      <c r="F51" s="950"/>
      <c r="G51" s="959"/>
      <c r="H51" s="93" t="s">
        <v>15</v>
      </c>
      <c r="I51" s="656">
        <f>J51+L51</f>
        <v>0</v>
      </c>
      <c r="J51" s="683"/>
      <c r="K51" s="683"/>
      <c r="L51" s="684"/>
      <c r="M51" s="236"/>
      <c r="N51" s="273"/>
      <c r="O51" s="864"/>
      <c r="P51" s="866"/>
      <c r="Q51" s="866"/>
      <c r="R51" s="868"/>
      <c r="S51" s="4"/>
      <c r="T51" s="4"/>
      <c r="U51" s="4"/>
      <c r="V51" s="4"/>
      <c r="W51" s="4"/>
    </row>
    <row r="52" spans="1:23" s="84" customFormat="1" ht="22.5" customHeight="1" thickBot="1">
      <c r="A52" s="974"/>
      <c r="B52" s="941"/>
      <c r="C52" s="972"/>
      <c r="D52" s="954"/>
      <c r="E52" s="957"/>
      <c r="F52" s="951"/>
      <c r="G52" s="960"/>
      <c r="H52" s="719" t="s">
        <v>16</v>
      </c>
      <c r="I52" s="716">
        <f aca="true" t="shared" si="11" ref="I52:N52">SUM(I50:I51)</f>
        <v>258.4</v>
      </c>
      <c r="J52" s="686">
        <f t="shared" si="11"/>
        <v>190.7</v>
      </c>
      <c r="K52" s="686">
        <f t="shared" si="11"/>
        <v>9</v>
      </c>
      <c r="L52" s="727">
        <f t="shared" si="11"/>
        <v>67.7</v>
      </c>
      <c r="M52" s="721">
        <f t="shared" si="11"/>
        <v>0</v>
      </c>
      <c r="N52" s="716">
        <f t="shared" si="11"/>
        <v>0</v>
      </c>
      <c r="O52" s="865"/>
      <c r="P52" s="867"/>
      <c r="Q52" s="867"/>
      <c r="R52" s="869"/>
      <c r="S52" s="4"/>
      <c r="T52" s="4"/>
      <c r="U52" s="4"/>
      <c r="V52" s="4"/>
      <c r="W52" s="4"/>
    </row>
    <row r="53" spans="1:23" s="84" customFormat="1" ht="13.5" customHeight="1">
      <c r="A53" s="964" t="s">
        <v>9</v>
      </c>
      <c r="B53" s="939" t="s">
        <v>10</v>
      </c>
      <c r="C53" s="946" t="s">
        <v>11</v>
      </c>
      <c r="D53" s="961" t="s">
        <v>34</v>
      </c>
      <c r="E53" s="982"/>
      <c r="F53" s="859" t="s">
        <v>9</v>
      </c>
      <c r="G53" s="872" t="s">
        <v>167</v>
      </c>
      <c r="H53" s="542" t="s">
        <v>13</v>
      </c>
      <c r="I53" s="680">
        <v>92.315</v>
      </c>
      <c r="J53" s="681">
        <v>92.315</v>
      </c>
      <c r="K53" s="681">
        <v>4.5</v>
      </c>
      <c r="L53" s="682"/>
      <c r="M53" s="202"/>
      <c r="N53" s="202"/>
      <c r="O53" s="915" t="s">
        <v>253</v>
      </c>
      <c r="P53" s="906">
        <v>1</v>
      </c>
      <c r="Q53" s="906"/>
      <c r="R53" s="851"/>
      <c r="S53" s="4"/>
      <c r="T53" s="4"/>
      <c r="U53" s="4"/>
      <c r="V53" s="4"/>
      <c r="W53" s="4"/>
    </row>
    <row r="54" spans="1:23" s="84" customFormat="1" ht="13.5" customHeight="1">
      <c r="A54" s="965"/>
      <c r="B54" s="968"/>
      <c r="C54" s="947"/>
      <c r="D54" s="962"/>
      <c r="E54" s="983"/>
      <c r="F54" s="860"/>
      <c r="G54" s="873"/>
      <c r="H54" s="543" t="s">
        <v>15</v>
      </c>
      <c r="I54" s="656">
        <v>611.452</v>
      </c>
      <c r="J54" s="683">
        <v>509.452</v>
      </c>
      <c r="K54" s="683">
        <f>27.2+14.4</f>
        <v>41.6</v>
      </c>
      <c r="L54" s="684">
        <v>102</v>
      </c>
      <c r="M54" s="239"/>
      <c r="N54" s="239"/>
      <c r="O54" s="864"/>
      <c r="P54" s="866"/>
      <c r="Q54" s="866"/>
      <c r="R54" s="868"/>
      <c r="S54" s="4"/>
      <c r="T54" s="4"/>
      <c r="U54" s="4"/>
      <c r="V54" s="4"/>
      <c r="W54" s="4"/>
    </row>
    <row r="55" spans="1:23" s="84" customFormat="1" ht="13.5" customHeight="1" thickBot="1">
      <c r="A55" s="966"/>
      <c r="B55" s="969"/>
      <c r="C55" s="948"/>
      <c r="D55" s="963"/>
      <c r="E55" s="984"/>
      <c r="F55" s="861"/>
      <c r="G55" s="858"/>
      <c r="H55" s="729" t="s">
        <v>16</v>
      </c>
      <c r="I55" s="685">
        <f aca="true" t="shared" si="12" ref="I55:N55">SUM(I53:I54)</f>
        <v>703.767</v>
      </c>
      <c r="J55" s="686">
        <f>SUM(J53:J54)</f>
        <v>601.767</v>
      </c>
      <c r="K55" s="686">
        <f>SUM(K53:K54)</f>
        <v>46.1</v>
      </c>
      <c r="L55" s="686">
        <f t="shared" si="12"/>
        <v>102</v>
      </c>
      <c r="M55" s="716">
        <f t="shared" si="12"/>
        <v>0</v>
      </c>
      <c r="N55" s="716">
        <f t="shared" si="12"/>
        <v>0</v>
      </c>
      <c r="O55" s="864"/>
      <c r="P55" s="866"/>
      <c r="Q55" s="866"/>
      <c r="R55" s="868"/>
      <c r="S55" s="4"/>
      <c r="T55" s="4"/>
      <c r="U55" s="4"/>
      <c r="V55" s="4"/>
      <c r="W55" s="4"/>
    </row>
    <row r="56" spans="1:23" s="84" customFormat="1" ht="13.5" thickBot="1">
      <c r="A56" s="81" t="s">
        <v>9</v>
      </c>
      <c r="B56" s="82" t="s">
        <v>10</v>
      </c>
      <c r="C56" s="842" t="s">
        <v>17</v>
      </c>
      <c r="D56" s="843"/>
      <c r="E56" s="843"/>
      <c r="F56" s="843"/>
      <c r="G56" s="843"/>
      <c r="H56" s="987"/>
      <c r="I56" s="420">
        <f aca="true" t="shared" si="13" ref="I56:N56">SUM(I49,I52,I55)</f>
        <v>1369.067</v>
      </c>
      <c r="J56" s="242">
        <f t="shared" si="13"/>
        <v>1149.3670000000002</v>
      </c>
      <c r="K56" s="242">
        <f t="shared" si="13"/>
        <v>55.1</v>
      </c>
      <c r="L56" s="242">
        <f t="shared" si="13"/>
        <v>219.7</v>
      </c>
      <c r="M56" s="242">
        <f t="shared" si="13"/>
        <v>409.6</v>
      </c>
      <c r="N56" s="242">
        <f t="shared" si="13"/>
        <v>400</v>
      </c>
      <c r="O56" s="333"/>
      <c r="P56" s="527"/>
      <c r="Q56" s="527"/>
      <c r="R56" s="529"/>
      <c r="S56" s="4"/>
      <c r="T56" s="4"/>
      <c r="U56" s="4"/>
      <c r="V56" s="4"/>
      <c r="W56" s="4"/>
    </row>
    <row r="57" spans="1:23" s="84" customFormat="1" ht="13.5" thickBot="1">
      <c r="A57" s="532" t="s">
        <v>9</v>
      </c>
      <c r="B57" s="574" t="s">
        <v>11</v>
      </c>
      <c r="C57" s="988" t="s">
        <v>63</v>
      </c>
      <c r="D57" s="988"/>
      <c r="E57" s="988"/>
      <c r="F57" s="988"/>
      <c r="G57" s="988"/>
      <c r="H57" s="988"/>
      <c r="I57" s="988"/>
      <c r="J57" s="988"/>
      <c r="K57" s="988"/>
      <c r="L57" s="988"/>
      <c r="M57" s="988"/>
      <c r="N57" s="988"/>
      <c r="O57" s="988"/>
      <c r="P57" s="988"/>
      <c r="Q57" s="988"/>
      <c r="R57" s="989"/>
      <c r="S57" s="4"/>
      <c r="T57" s="4"/>
      <c r="U57" s="4"/>
      <c r="V57" s="4"/>
      <c r="W57" s="4"/>
    </row>
    <row r="58" spans="1:18" s="84" customFormat="1" ht="18" customHeight="1">
      <c r="A58" s="889" t="s">
        <v>9</v>
      </c>
      <c r="B58" s="904" t="s">
        <v>11</v>
      </c>
      <c r="C58" s="997" t="s">
        <v>9</v>
      </c>
      <c r="D58" s="910" t="s">
        <v>177</v>
      </c>
      <c r="E58" s="913"/>
      <c r="F58" s="975" t="s">
        <v>9</v>
      </c>
      <c r="G58" s="830" t="s">
        <v>167</v>
      </c>
      <c r="H58" s="83" t="s">
        <v>13</v>
      </c>
      <c r="I58" s="730">
        <v>0</v>
      </c>
      <c r="J58" s="731"/>
      <c r="K58" s="731"/>
      <c r="L58" s="732"/>
      <c r="M58" s="590">
        <v>4</v>
      </c>
      <c r="N58" s="590"/>
      <c r="O58" s="319" t="s">
        <v>223</v>
      </c>
      <c r="P58" s="357"/>
      <c r="Q58" s="357"/>
      <c r="R58" s="358"/>
    </row>
    <row r="59" spans="1:18" s="84" customFormat="1" ht="18" customHeight="1">
      <c r="A59" s="911"/>
      <c r="B59" s="912"/>
      <c r="C59" s="998"/>
      <c r="D59" s="1000"/>
      <c r="E59" s="985"/>
      <c r="F59" s="976"/>
      <c r="G59" s="990"/>
      <c r="H59" s="182" t="s">
        <v>15</v>
      </c>
      <c r="I59" s="733">
        <v>0</v>
      </c>
      <c r="J59" s="734"/>
      <c r="K59" s="734"/>
      <c r="L59" s="735"/>
      <c r="M59" s="302">
        <v>133</v>
      </c>
      <c r="N59" s="302"/>
      <c r="O59" s="320" t="s">
        <v>209</v>
      </c>
      <c r="P59" s="359"/>
      <c r="Q59" s="359"/>
      <c r="R59" s="360"/>
    </row>
    <row r="60" spans="1:18" s="84" customFormat="1" ht="18" customHeight="1" thickBot="1">
      <c r="A60" s="890"/>
      <c r="B60" s="905"/>
      <c r="C60" s="999"/>
      <c r="D60" s="1001"/>
      <c r="E60" s="914"/>
      <c r="F60" s="977"/>
      <c r="G60" s="831"/>
      <c r="H60" s="723" t="s">
        <v>16</v>
      </c>
      <c r="I60" s="685">
        <f aca="true" t="shared" si="14" ref="I60:N60">SUM(I58:I59)</f>
        <v>0</v>
      </c>
      <c r="J60" s="686">
        <f t="shared" si="14"/>
        <v>0</v>
      </c>
      <c r="K60" s="686">
        <f t="shared" si="14"/>
        <v>0</v>
      </c>
      <c r="L60" s="727">
        <f t="shared" si="14"/>
        <v>0</v>
      </c>
      <c r="M60" s="716">
        <f t="shared" si="14"/>
        <v>137</v>
      </c>
      <c r="N60" s="716">
        <f t="shared" si="14"/>
        <v>0</v>
      </c>
      <c r="O60" s="474"/>
      <c r="P60" s="363"/>
      <c r="Q60" s="363"/>
      <c r="R60" s="364"/>
    </row>
    <row r="61" spans="1:23" s="84" customFormat="1" ht="17.25" customHeight="1">
      <c r="A61" s="889" t="s">
        <v>9</v>
      </c>
      <c r="B61" s="904" t="s">
        <v>11</v>
      </c>
      <c r="C61" s="893" t="s">
        <v>10</v>
      </c>
      <c r="D61" s="910" t="s">
        <v>305</v>
      </c>
      <c r="E61" s="991"/>
      <c r="F61" s="894" t="s">
        <v>9</v>
      </c>
      <c r="G61" s="830" t="s">
        <v>167</v>
      </c>
      <c r="H61" s="83" t="s">
        <v>13</v>
      </c>
      <c r="I61" s="687">
        <f>J61</f>
        <v>30.3</v>
      </c>
      <c r="J61" s="688">
        <v>30.3</v>
      </c>
      <c r="K61" s="688"/>
      <c r="L61" s="689"/>
      <c r="M61" s="269"/>
      <c r="N61" s="269"/>
      <c r="O61" s="319" t="s">
        <v>224</v>
      </c>
      <c r="P61" s="357">
        <v>1</v>
      </c>
      <c r="Q61" s="357"/>
      <c r="R61" s="358"/>
      <c r="S61" s="465"/>
      <c r="T61" s="465"/>
      <c r="U61" s="465"/>
      <c r="V61" s="465"/>
      <c r="W61" s="465"/>
    </row>
    <row r="62" spans="1:23" s="84" customFormat="1" ht="13.5" customHeight="1">
      <c r="A62" s="911"/>
      <c r="B62" s="912"/>
      <c r="C62" s="847"/>
      <c r="D62" s="928"/>
      <c r="E62" s="992"/>
      <c r="F62" s="903"/>
      <c r="G62" s="990"/>
      <c r="H62" s="182" t="s">
        <v>15</v>
      </c>
      <c r="I62" s="702">
        <f>J62</f>
        <v>171.3</v>
      </c>
      <c r="J62" s="703">
        <v>171.3</v>
      </c>
      <c r="K62" s="736"/>
      <c r="L62" s="737"/>
      <c r="M62" s="464"/>
      <c r="N62" s="464"/>
      <c r="O62" s="1002" t="s">
        <v>256</v>
      </c>
      <c r="P62" s="1004">
        <v>600</v>
      </c>
      <c r="Q62" s="881"/>
      <c r="R62" s="916"/>
      <c r="S62" s="4"/>
      <c r="T62" s="4"/>
      <c r="U62" s="4"/>
      <c r="V62" s="4"/>
      <c r="W62" s="4"/>
    </row>
    <row r="63" spans="1:23" s="84" customFormat="1" ht="12.75" customHeight="1" thickBot="1">
      <c r="A63" s="890"/>
      <c r="B63" s="905"/>
      <c r="C63" s="833"/>
      <c r="D63" s="835"/>
      <c r="E63" s="993"/>
      <c r="F63" s="895"/>
      <c r="G63" s="831"/>
      <c r="H63" s="719" t="s">
        <v>16</v>
      </c>
      <c r="I63" s="685">
        <f aca="true" t="shared" si="15" ref="I63:N63">SUM(I61:I62)</f>
        <v>201.60000000000002</v>
      </c>
      <c r="J63" s="686">
        <f t="shared" si="15"/>
        <v>201.60000000000002</v>
      </c>
      <c r="K63" s="686">
        <f t="shared" si="15"/>
        <v>0</v>
      </c>
      <c r="L63" s="686">
        <f t="shared" si="15"/>
        <v>0</v>
      </c>
      <c r="M63" s="716">
        <f t="shared" si="15"/>
        <v>0</v>
      </c>
      <c r="N63" s="716">
        <f t="shared" si="15"/>
        <v>0</v>
      </c>
      <c r="O63" s="1003"/>
      <c r="P63" s="1005"/>
      <c r="Q63" s="867"/>
      <c r="R63" s="869"/>
      <c r="S63" s="4"/>
      <c r="T63" s="4"/>
      <c r="U63" s="4"/>
      <c r="V63" s="4"/>
      <c r="W63" s="4"/>
    </row>
    <row r="64" spans="1:23" s="84" customFormat="1" ht="13.5" thickBot="1">
      <c r="A64" s="81" t="s">
        <v>9</v>
      </c>
      <c r="B64" s="82" t="s">
        <v>11</v>
      </c>
      <c r="C64" s="842" t="s">
        <v>17</v>
      </c>
      <c r="D64" s="843"/>
      <c r="E64" s="843"/>
      <c r="F64" s="843"/>
      <c r="G64" s="843"/>
      <c r="H64" s="844"/>
      <c r="I64" s="429">
        <f aca="true" t="shared" si="16" ref="I64:N64">SUM(I60,I63)</f>
        <v>201.60000000000002</v>
      </c>
      <c r="J64" s="429">
        <f t="shared" si="16"/>
        <v>201.60000000000002</v>
      </c>
      <c r="K64" s="429">
        <f t="shared" si="16"/>
        <v>0</v>
      </c>
      <c r="L64" s="475">
        <f t="shared" si="16"/>
        <v>0</v>
      </c>
      <c r="M64" s="476">
        <f t="shared" si="16"/>
        <v>137</v>
      </c>
      <c r="N64" s="429">
        <f t="shared" si="16"/>
        <v>0</v>
      </c>
      <c r="O64" s="994"/>
      <c r="P64" s="995"/>
      <c r="Q64" s="995"/>
      <c r="R64" s="996"/>
      <c r="S64" s="4"/>
      <c r="T64" s="4"/>
      <c r="U64" s="4"/>
      <c r="V64" s="4"/>
      <c r="W64" s="4"/>
    </row>
    <row r="65" spans="1:23" s="84" customFormat="1" ht="13.5" thickBot="1">
      <c r="A65" s="81" t="s">
        <v>9</v>
      </c>
      <c r="B65" s="82" t="s">
        <v>12</v>
      </c>
      <c r="C65" s="840" t="s">
        <v>178</v>
      </c>
      <c r="D65" s="840"/>
      <c r="E65" s="840"/>
      <c r="F65" s="840"/>
      <c r="G65" s="840"/>
      <c r="H65" s="840"/>
      <c r="I65" s="988"/>
      <c r="J65" s="988"/>
      <c r="K65" s="988"/>
      <c r="L65" s="988"/>
      <c r="M65" s="840"/>
      <c r="N65" s="840"/>
      <c r="O65" s="988"/>
      <c r="P65" s="988"/>
      <c r="Q65" s="988"/>
      <c r="R65" s="989"/>
      <c r="S65" s="4"/>
      <c r="T65" s="4"/>
      <c r="U65" s="4"/>
      <c r="V65" s="4"/>
      <c r="W65" s="4"/>
    </row>
    <row r="66" spans="1:23" s="84" customFormat="1" ht="27" customHeight="1">
      <c r="A66" s="889" t="s">
        <v>9</v>
      </c>
      <c r="B66" s="904" t="s">
        <v>12</v>
      </c>
      <c r="C66" s="998" t="s">
        <v>9</v>
      </c>
      <c r="D66" s="928" t="s">
        <v>282</v>
      </c>
      <c r="E66" s="1006"/>
      <c r="F66" s="903" t="s">
        <v>9</v>
      </c>
      <c r="G66" s="990" t="s">
        <v>167</v>
      </c>
      <c r="H66" s="180" t="s">
        <v>13</v>
      </c>
      <c r="I66" s="687">
        <f>J66+L66</f>
        <v>22.4</v>
      </c>
      <c r="J66" s="688">
        <v>18.9</v>
      </c>
      <c r="K66" s="688">
        <v>2</v>
      </c>
      <c r="L66" s="689">
        <v>3.5</v>
      </c>
      <c r="M66" s="563"/>
      <c r="N66" s="272"/>
      <c r="O66" s="470" t="s">
        <v>283</v>
      </c>
      <c r="P66" s="537"/>
      <c r="Q66" s="477"/>
      <c r="R66" s="478"/>
      <c r="S66" s="4"/>
      <c r="T66" s="4"/>
      <c r="U66" s="4"/>
      <c r="V66" s="4"/>
      <c r="W66" s="4"/>
    </row>
    <row r="67" spans="1:23" s="84" customFormat="1" ht="28.5" customHeight="1">
      <c r="A67" s="911"/>
      <c r="B67" s="912"/>
      <c r="C67" s="998"/>
      <c r="D67" s="928"/>
      <c r="E67" s="1006"/>
      <c r="F67" s="903"/>
      <c r="G67" s="990"/>
      <c r="H67" s="180" t="s">
        <v>15</v>
      </c>
      <c r="I67" s="656">
        <f>J67+L67</f>
        <v>200.6</v>
      </c>
      <c r="J67" s="683">
        <v>169.6</v>
      </c>
      <c r="K67" s="683">
        <v>17.3</v>
      </c>
      <c r="L67" s="684">
        <v>31</v>
      </c>
      <c r="M67" s="563"/>
      <c r="N67" s="272"/>
      <c r="O67" s="562" t="s">
        <v>298</v>
      </c>
      <c r="P67" s="538">
        <v>267</v>
      </c>
      <c r="Q67" s="502"/>
      <c r="R67" s="503"/>
      <c r="S67" s="4"/>
      <c r="T67" s="4"/>
      <c r="U67" s="4"/>
      <c r="V67" s="4"/>
      <c r="W67" s="4"/>
    </row>
    <row r="68" spans="1:23" s="84" customFormat="1" ht="15" customHeight="1">
      <c r="A68" s="911"/>
      <c r="B68" s="912"/>
      <c r="C68" s="998"/>
      <c r="D68" s="928"/>
      <c r="E68" s="1006"/>
      <c r="F68" s="903"/>
      <c r="G68" s="990"/>
      <c r="I68" s="738"/>
      <c r="J68" s="657"/>
      <c r="K68" s="657"/>
      <c r="L68" s="739"/>
      <c r="M68" s="563"/>
      <c r="N68" s="272"/>
      <c r="O68" s="864" t="s">
        <v>302</v>
      </c>
      <c r="P68" s="866">
        <v>2</v>
      </c>
      <c r="Q68" s="866"/>
      <c r="R68" s="868"/>
      <c r="S68" s="4"/>
      <c r="T68" s="4"/>
      <c r="U68" s="4"/>
      <c r="V68" s="4"/>
      <c r="W68" s="4"/>
    </row>
    <row r="69" spans="1:23" s="84" customFormat="1" ht="17.25" customHeight="1" thickBot="1">
      <c r="A69" s="890"/>
      <c r="B69" s="905"/>
      <c r="C69" s="999"/>
      <c r="D69" s="835"/>
      <c r="E69" s="1007"/>
      <c r="F69" s="895"/>
      <c r="G69" s="831"/>
      <c r="H69" s="784" t="s">
        <v>16</v>
      </c>
      <c r="I69" s="685">
        <f>SUM(I66:I67)</f>
        <v>223</v>
      </c>
      <c r="J69" s="686">
        <f>SUM(J66:J67)</f>
        <v>188.5</v>
      </c>
      <c r="K69" s="686">
        <f>SUM(K66:K67)</f>
        <v>19.3</v>
      </c>
      <c r="L69" s="726">
        <f>SUM(L66:L67)</f>
        <v>34.5</v>
      </c>
      <c r="M69" s="727">
        <f>SUM(M66:M68)</f>
        <v>0</v>
      </c>
      <c r="N69" s="716">
        <f>SUM(N66:N68)</f>
        <v>0</v>
      </c>
      <c r="O69" s="865"/>
      <c r="P69" s="867"/>
      <c r="Q69" s="867"/>
      <c r="R69" s="869"/>
      <c r="S69" s="4"/>
      <c r="T69" s="4"/>
      <c r="U69" s="4"/>
      <c r="V69" s="4"/>
      <c r="W69" s="4"/>
    </row>
    <row r="70" spans="1:23" s="84" customFormat="1" ht="29.25" customHeight="1">
      <c r="A70" s="889" t="s">
        <v>9</v>
      </c>
      <c r="B70" s="904" t="s">
        <v>12</v>
      </c>
      <c r="C70" s="997" t="s">
        <v>10</v>
      </c>
      <c r="D70" s="910" t="s">
        <v>181</v>
      </c>
      <c r="E70" s="1020"/>
      <c r="F70" s="894" t="s">
        <v>9</v>
      </c>
      <c r="G70" s="830" t="s">
        <v>167</v>
      </c>
      <c r="H70" s="83" t="s">
        <v>13</v>
      </c>
      <c r="I70" s="680">
        <f>J70+L70</f>
        <v>0</v>
      </c>
      <c r="J70" s="681"/>
      <c r="K70" s="681"/>
      <c r="L70" s="682"/>
      <c r="M70" s="256">
        <v>52.5</v>
      </c>
      <c r="N70" s="269">
        <v>30</v>
      </c>
      <c r="O70" s="864" t="s">
        <v>281</v>
      </c>
      <c r="P70" s="1021"/>
      <c r="Q70" s="1021">
        <v>50</v>
      </c>
      <c r="R70" s="791">
        <v>100</v>
      </c>
      <c r="S70" s="4"/>
      <c r="T70" s="4"/>
      <c r="U70" s="4"/>
      <c r="V70" s="4"/>
      <c r="W70" s="4"/>
    </row>
    <row r="71" spans="1:23" s="84" customFormat="1" ht="13.5" thickBot="1">
      <c r="A71" s="890"/>
      <c r="B71" s="905"/>
      <c r="C71" s="999"/>
      <c r="D71" s="835"/>
      <c r="E71" s="1007"/>
      <c r="F71" s="895"/>
      <c r="G71" s="831"/>
      <c r="H71" s="719" t="s">
        <v>16</v>
      </c>
      <c r="I71" s="685">
        <f aca="true" t="shared" si="17" ref="I71:N71">SUM(I70:I70)</f>
        <v>0</v>
      </c>
      <c r="J71" s="686">
        <f t="shared" si="17"/>
        <v>0</v>
      </c>
      <c r="K71" s="686">
        <f t="shared" si="17"/>
        <v>0</v>
      </c>
      <c r="L71" s="686">
        <f t="shared" si="17"/>
        <v>0</v>
      </c>
      <c r="M71" s="721">
        <f t="shared" si="17"/>
        <v>52.5</v>
      </c>
      <c r="N71" s="716">
        <f t="shared" si="17"/>
        <v>30</v>
      </c>
      <c r="O71" s="865"/>
      <c r="P71" s="1022"/>
      <c r="Q71" s="1022"/>
      <c r="R71" s="523"/>
      <c r="S71" s="4"/>
      <c r="T71" s="4"/>
      <c r="U71" s="4"/>
      <c r="V71" s="4"/>
      <c r="W71" s="4"/>
    </row>
    <row r="72" spans="1:23" s="84" customFormat="1" ht="25.5" customHeight="1">
      <c r="A72" s="889" t="s">
        <v>9</v>
      </c>
      <c r="B72" s="904" t="s">
        <v>12</v>
      </c>
      <c r="C72" s="997" t="s">
        <v>11</v>
      </c>
      <c r="D72" s="855" t="s">
        <v>297</v>
      </c>
      <c r="E72" s="1020" t="s">
        <v>222</v>
      </c>
      <c r="F72" s="894" t="s">
        <v>9</v>
      </c>
      <c r="G72" s="830" t="s">
        <v>167</v>
      </c>
      <c r="H72" s="83" t="s">
        <v>13</v>
      </c>
      <c r="I72" s="687">
        <f>J72+L72</f>
        <v>30</v>
      </c>
      <c r="J72" s="688"/>
      <c r="K72" s="688"/>
      <c r="L72" s="689">
        <v>30</v>
      </c>
      <c r="M72" s="256">
        <v>70</v>
      </c>
      <c r="N72" s="269">
        <v>1500</v>
      </c>
      <c r="O72" s="790" t="s">
        <v>300</v>
      </c>
      <c r="P72" s="477"/>
      <c r="Q72" s="477">
        <v>1</v>
      </c>
      <c r="R72" s="478"/>
      <c r="S72" s="4"/>
      <c r="T72" s="4"/>
      <c r="U72" s="4"/>
      <c r="V72" s="4"/>
      <c r="W72" s="4"/>
    </row>
    <row r="73" spans="1:23" s="84" customFormat="1" ht="16.5" customHeight="1">
      <c r="A73" s="911"/>
      <c r="B73" s="912"/>
      <c r="C73" s="998"/>
      <c r="D73" s="1071"/>
      <c r="E73" s="1006"/>
      <c r="F73" s="903"/>
      <c r="G73" s="990"/>
      <c r="H73" s="86"/>
      <c r="I73" s="680">
        <f>J73</f>
        <v>0</v>
      </c>
      <c r="J73" s="681"/>
      <c r="K73" s="681"/>
      <c r="L73" s="682"/>
      <c r="M73" s="264"/>
      <c r="N73" s="272"/>
      <c r="O73" s="862" t="s">
        <v>301</v>
      </c>
      <c r="P73" s="502"/>
      <c r="Q73" s="502"/>
      <c r="R73" s="503">
        <v>45</v>
      </c>
      <c r="S73" s="4"/>
      <c r="T73" s="4"/>
      <c r="U73" s="4"/>
      <c r="V73" s="4"/>
      <c r="W73" s="4"/>
    </row>
    <row r="74" spans="1:23" s="84" customFormat="1" ht="13.5" customHeight="1" thickBot="1">
      <c r="A74" s="890"/>
      <c r="B74" s="905"/>
      <c r="C74" s="999"/>
      <c r="D74" s="848"/>
      <c r="E74" s="1007"/>
      <c r="F74" s="895"/>
      <c r="G74" s="831"/>
      <c r="H74" s="719" t="s">
        <v>16</v>
      </c>
      <c r="I74" s="685">
        <f aca="true" t="shared" si="18" ref="I74:N74">SUM(I72:I73)</f>
        <v>30</v>
      </c>
      <c r="J74" s="686">
        <f t="shared" si="18"/>
        <v>0</v>
      </c>
      <c r="K74" s="686">
        <f t="shared" si="18"/>
        <v>0</v>
      </c>
      <c r="L74" s="686">
        <f t="shared" si="18"/>
        <v>30</v>
      </c>
      <c r="M74" s="721">
        <f t="shared" si="18"/>
        <v>70</v>
      </c>
      <c r="N74" s="716">
        <f t="shared" si="18"/>
        <v>1500</v>
      </c>
      <c r="O74" s="863"/>
      <c r="P74" s="479"/>
      <c r="Q74" s="479"/>
      <c r="R74" s="480"/>
      <c r="S74" s="4"/>
      <c r="T74" s="4"/>
      <c r="U74" s="4"/>
      <c r="V74" s="4"/>
      <c r="W74" s="4"/>
    </row>
    <row r="75" spans="1:23" s="84" customFormat="1" ht="13.5" thickBot="1">
      <c r="A75" s="81" t="s">
        <v>9</v>
      </c>
      <c r="B75" s="82" t="s">
        <v>12</v>
      </c>
      <c r="C75" s="842" t="s">
        <v>17</v>
      </c>
      <c r="D75" s="843"/>
      <c r="E75" s="843"/>
      <c r="F75" s="843"/>
      <c r="G75" s="843"/>
      <c r="H75" s="843"/>
      <c r="I75" s="259">
        <f aca="true" t="shared" si="19" ref="I75:N75">I74+I71+I69</f>
        <v>253</v>
      </c>
      <c r="J75" s="259">
        <f t="shared" si="19"/>
        <v>188.5</v>
      </c>
      <c r="K75" s="259">
        <f t="shared" si="19"/>
        <v>19.3</v>
      </c>
      <c r="L75" s="259">
        <f t="shared" si="19"/>
        <v>64.5</v>
      </c>
      <c r="M75" s="259">
        <f t="shared" si="19"/>
        <v>122.5</v>
      </c>
      <c r="N75" s="259">
        <f t="shared" si="19"/>
        <v>1530</v>
      </c>
      <c r="O75" s="994"/>
      <c r="P75" s="995"/>
      <c r="Q75" s="995"/>
      <c r="R75" s="996"/>
      <c r="S75" s="4"/>
      <c r="T75" s="4"/>
      <c r="U75" s="4"/>
      <c r="V75" s="4"/>
      <c r="W75" s="4"/>
    </row>
    <row r="76" spans="1:18" s="84" customFormat="1" ht="13.5" thickBot="1">
      <c r="A76" s="81" t="s">
        <v>9</v>
      </c>
      <c r="B76" s="1060" t="s">
        <v>19</v>
      </c>
      <c r="C76" s="1061"/>
      <c r="D76" s="1061"/>
      <c r="E76" s="1061"/>
      <c r="F76" s="1061"/>
      <c r="G76" s="1061"/>
      <c r="H76" s="1062"/>
      <c r="I76" s="267">
        <f>J76+L76</f>
        <v>32840.867</v>
      </c>
      <c r="J76" s="268">
        <f>SUM(J75,J64,J56,J46)</f>
        <v>25334.267</v>
      </c>
      <c r="K76" s="268">
        <f>SUM(K75,K64,K56,K46)</f>
        <v>10781.6</v>
      </c>
      <c r="L76" s="268">
        <f>SUM(L75,L64,L56,L46)</f>
        <v>7506.599999999999</v>
      </c>
      <c r="M76" s="268">
        <f>SUM(M75,M64,M56,M46)</f>
        <v>37147.988</v>
      </c>
      <c r="N76" s="346">
        <f>SUM(N75,N64,N56,N46)</f>
        <v>39407.492</v>
      </c>
      <c r="O76" s="1063"/>
      <c r="P76" s="1064"/>
      <c r="Q76" s="1064"/>
      <c r="R76" s="1065"/>
    </row>
    <row r="77" spans="1:18" s="84" customFormat="1" ht="13.5" thickBot="1">
      <c r="A77" s="97" t="s">
        <v>11</v>
      </c>
      <c r="B77" s="1013" t="s">
        <v>18</v>
      </c>
      <c r="C77" s="1013"/>
      <c r="D77" s="1013"/>
      <c r="E77" s="1013"/>
      <c r="F77" s="1013"/>
      <c r="G77" s="1013"/>
      <c r="H77" s="1014"/>
      <c r="I77" s="337">
        <f aca="true" t="shared" si="20" ref="I77:N77">I76</f>
        <v>32840.867</v>
      </c>
      <c r="J77" s="337">
        <f t="shared" si="20"/>
        <v>25334.267</v>
      </c>
      <c r="K77" s="337">
        <f t="shared" si="20"/>
        <v>10781.6</v>
      </c>
      <c r="L77" s="337">
        <f t="shared" si="20"/>
        <v>7506.599999999999</v>
      </c>
      <c r="M77" s="337">
        <f t="shared" si="20"/>
        <v>37147.988</v>
      </c>
      <c r="N77" s="337">
        <f t="shared" si="20"/>
        <v>39407.492</v>
      </c>
      <c r="O77" s="1030"/>
      <c r="P77" s="1031"/>
      <c r="Q77" s="1031"/>
      <c r="R77" s="1032"/>
    </row>
    <row r="78" spans="1:18" s="84" customFormat="1" ht="24.75" customHeight="1">
      <c r="A78" s="1033" t="s">
        <v>254</v>
      </c>
      <c r="B78" s="1033"/>
      <c r="C78" s="1033"/>
      <c r="D78" s="1033"/>
      <c r="E78" s="1033"/>
      <c r="F78" s="1033"/>
      <c r="G78" s="1033"/>
      <c r="H78" s="1033"/>
      <c r="I78" s="1033"/>
      <c r="J78" s="1033"/>
      <c r="K78" s="1033"/>
      <c r="L78" s="1033"/>
      <c r="M78" s="1033"/>
      <c r="N78" s="1033"/>
      <c r="O78" s="1033"/>
      <c r="P78" s="1033"/>
      <c r="Q78" s="1033"/>
      <c r="R78" s="1033"/>
    </row>
    <row r="79" spans="1:18" s="84" customFormat="1" ht="12.75">
      <c r="A79" s="189"/>
      <c r="B79" s="13"/>
      <c r="C79" s="1012" t="s">
        <v>24</v>
      </c>
      <c r="D79" s="1012"/>
      <c r="E79" s="1012"/>
      <c r="F79" s="1012"/>
      <c r="G79" s="1012"/>
      <c r="H79" s="1012"/>
      <c r="I79" s="1012"/>
      <c r="J79" s="1012"/>
      <c r="K79" s="1012"/>
      <c r="L79" s="1012"/>
      <c r="M79" s="1012"/>
      <c r="N79" s="1012"/>
      <c r="O79" s="178"/>
      <c r="P79" s="499"/>
      <c r="Q79" s="499"/>
      <c r="R79" s="499"/>
    </row>
    <row r="80" spans="1:18" s="84" customFormat="1" ht="10.5" customHeight="1" thickBot="1">
      <c r="A80" s="189"/>
      <c r="B80" s="186"/>
      <c r="C80" s="186"/>
      <c r="D80" s="186"/>
      <c r="E80" s="546"/>
      <c r="F80" s="186"/>
      <c r="G80" s="406"/>
      <c r="I80" s="1036"/>
      <c r="J80" s="1036"/>
      <c r="K80" s="1036"/>
      <c r="L80" s="1036"/>
      <c r="M80" s="98"/>
      <c r="N80" s="98"/>
      <c r="P80" s="499"/>
      <c r="Q80" s="499"/>
      <c r="R80" s="499"/>
    </row>
    <row r="81" spans="1:18" s="84" customFormat="1" ht="26.25" customHeight="1" thickBot="1">
      <c r="A81" s="4"/>
      <c r="B81" s="4"/>
      <c r="C81" s="1044" t="s">
        <v>20</v>
      </c>
      <c r="D81" s="1045"/>
      <c r="E81" s="1045"/>
      <c r="F81" s="1045"/>
      <c r="G81" s="1045"/>
      <c r="H81" s="1046"/>
      <c r="I81" s="808" t="s">
        <v>228</v>
      </c>
      <c r="J81" s="809"/>
      <c r="K81" s="809"/>
      <c r="L81" s="810"/>
      <c r="M81" s="347" t="s">
        <v>277</v>
      </c>
      <c r="N81" s="347" t="s">
        <v>286</v>
      </c>
      <c r="P81" s="499"/>
      <c r="Q81" s="499"/>
      <c r="R81" s="499"/>
    </row>
    <row r="82" spans="1:18" s="84" customFormat="1" ht="13.5" thickBot="1">
      <c r="A82" s="4"/>
      <c r="B82" s="4"/>
      <c r="C82" s="1047" t="s">
        <v>25</v>
      </c>
      <c r="D82" s="1048"/>
      <c r="E82" s="1048"/>
      <c r="F82" s="1048"/>
      <c r="G82" s="1048"/>
      <c r="H82" s="1049"/>
      <c r="I82" s="1053">
        <f>I83+I87</f>
        <v>31757.515000000003</v>
      </c>
      <c r="J82" s="1054"/>
      <c r="K82" s="1054"/>
      <c r="L82" s="1054"/>
      <c r="M82" s="530">
        <f>M83+M87</f>
        <v>36914.988</v>
      </c>
      <c r="N82" s="350">
        <f>N83+N87</f>
        <v>39307.492</v>
      </c>
      <c r="O82" s="196"/>
      <c r="P82" s="354"/>
      <c r="Q82" s="354"/>
      <c r="R82" s="354"/>
    </row>
    <row r="83" spans="1:18" s="84" customFormat="1" ht="12.75">
      <c r="A83" s="4"/>
      <c r="B83" s="4"/>
      <c r="C83" s="1068" t="s">
        <v>36</v>
      </c>
      <c r="D83" s="1069"/>
      <c r="E83" s="1069"/>
      <c r="F83" s="1069"/>
      <c r="G83" s="1069"/>
      <c r="H83" s="1070"/>
      <c r="I83" s="1055">
        <f>I84+I85+I86</f>
        <v>31738.015000000003</v>
      </c>
      <c r="J83" s="1056"/>
      <c r="K83" s="1056"/>
      <c r="L83" s="1056"/>
      <c r="M83" s="785">
        <f>SUM(M84:M86)</f>
        <v>36895.488</v>
      </c>
      <c r="N83" s="740">
        <f>SUM(N84:N86)</f>
        <v>39287.992</v>
      </c>
      <c r="O83" s="196"/>
      <c r="P83" s="354"/>
      <c r="Q83" s="354"/>
      <c r="R83" s="354"/>
    </row>
    <row r="84" spans="1:18" s="84" customFormat="1" ht="12.75">
      <c r="A84" s="4"/>
      <c r="B84" s="4"/>
      <c r="C84" s="1017" t="s">
        <v>169</v>
      </c>
      <c r="D84" s="1018"/>
      <c r="E84" s="1018"/>
      <c r="F84" s="1018"/>
      <c r="G84" s="1018"/>
      <c r="H84" s="1019"/>
      <c r="I84" s="1010">
        <f>SUMIF(H10:H77,"SB",I10:I77)</f>
        <v>27651.115</v>
      </c>
      <c r="J84" s="1011"/>
      <c r="K84" s="1011"/>
      <c r="L84" s="1011"/>
      <c r="M84" s="348">
        <f>SUMIF(H11:H72,"sb",M11:M73)</f>
        <v>32808.587999999996</v>
      </c>
      <c r="N84" s="351">
        <f>SUMIF(H11:H73,"sb",N11:N73)</f>
        <v>35201.092</v>
      </c>
      <c r="O84" s="336"/>
      <c r="P84" s="365"/>
      <c r="Q84" s="365"/>
      <c r="R84" s="365"/>
    </row>
    <row r="85" spans="1:18" s="84" customFormat="1" ht="12.75">
      <c r="A85" s="4"/>
      <c r="B85" s="4"/>
      <c r="C85" s="1039" t="s">
        <v>158</v>
      </c>
      <c r="D85" s="1040"/>
      <c r="E85" s="1040"/>
      <c r="F85" s="1040"/>
      <c r="G85" s="1040"/>
      <c r="H85" s="1041"/>
      <c r="I85" s="1015">
        <f>SUMIF(H10:H77,"SB(VB)",I10:I77)</f>
        <v>4046.4</v>
      </c>
      <c r="J85" s="1016"/>
      <c r="K85" s="1016"/>
      <c r="L85" s="1016"/>
      <c r="M85" s="348">
        <f>SUMIF(H11:H73,H12,M11:M73)</f>
        <v>4046.4</v>
      </c>
      <c r="N85" s="351">
        <f>SUMIF(H11:H73,H12,N11:N73)</f>
        <v>4046.4</v>
      </c>
      <c r="P85" s="499"/>
      <c r="Q85" s="499"/>
      <c r="R85" s="499"/>
    </row>
    <row r="86" spans="1:23" s="84" customFormat="1" ht="12.75">
      <c r="A86" s="4"/>
      <c r="B86" s="4"/>
      <c r="C86" s="1057" t="s">
        <v>173</v>
      </c>
      <c r="D86" s="1058"/>
      <c r="E86" s="1058"/>
      <c r="F86" s="1058"/>
      <c r="G86" s="1058"/>
      <c r="H86" s="1059"/>
      <c r="I86" s="1010">
        <f>SUMIF(H10:H77,"SB(SP)",I10:I77)</f>
        <v>40.5</v>
      </c>
      <c r="J86" s="1011"/>
      <c r="K86" s="1011"/>
      <c r="L86" s="1011"/>
      <c r="M86" s="348">
        <f>SUMIF(H11:H73,H13,M11:M73)</f>
        <v>40.5</v>
      </c>
      <c r="N86" s="351">
        <f>SUMIF(H11:H73,H13,N11:N73)</f>
        <v>40.5</v>
      </c>
      <c r="O86" s="4"/>
      <c r="P86" s="356"/>
      <c r="Q86" s="356"/>
      <c r="R86" s="356"/>
      <c r="S86" s="4"/>
      <c r="T86" s="4"/>
      <c r="U86" s="4"/>
      <c r="V86" s="4"/>
      <c r="W86" s="4"/>
    </row>
    <row r="87" spans="1:23" s="84" customFormat="1" ht="13.5" thickBot="1">
      <c r="A87" s="4"/>
      <c r="B87" s="4"/>
      <c r="C87" s="1028" t="s">
        <v>37</v>
      </c>
      <c r="D87" s="1029"/>
      <c r="E87" s="1029"/>
      <c r="F87" s="1029"/>
      <c r="G87" s="1029"/>
      <c r="H87" s="1029"/>
      <c r="I87" s="1034">
        <f>SUMIF(H10:H77,"PF",I10:I77)</f>
        <v>19.5</v>
      </c>
      <c r="J87" s="1035"/>
      <c r="K87" s="1035"/>
      <c r="L87" s="1035"/>
      <c r="M87" s="786">
        <f>SUMIF(H11:H73,"pf",M11:M73)</f>
        <v>19.5</v>
      </c>
      <c r="N87" s="741">
        <f>SUMIF(H11:H73,"pf",N11:N73)</f>
        <v>19.5</v>
      </c>
      <c r="O87" s="4"/>
      <c r="P87" s="356"/>
      <c r="Q87" s="356"/>
      <c r="R87" s="356"/>
      <c r="S87" s="4"/>
      <c r="T87" s="4"/>
      <c r="U87" s="4"/>
      <c r="V87" s="4"/>
      <c r="W87" s="4"/>
    </row>
    <row r="88" spans="1:23" s="84" customFormat="1" ht="13.5" thickBot="1">
      <c r="A88" s="4"/>
      <c r="B88" s="4"/>
      <c r="C88" s="1047" t="s">
        <v>26</v>
      </c>
      <c r="D88" s="1048"/>
      <c r="E88" s="1048"/>
      <c r="F88" s="1048"/>
      <c r="G88" s="1048"/>
      <c r="H88" s="1049"/>
      <c r="I88" s="1053">
        <f>I89+I90</f>
        <v>1083.3519999999999</v>
      </c>
      <c r="J88" s="1054"/>
      <c r="K88" s="1054"/>
      <c r="L88" s="1054"/>
      <c r="M88" s="530">
        <f>SUM(M89:M90)</f>
        <v>233</v>
      </c>
      <c r="N88" s="350">
        <f>SUM(N89:N90)</f>
        <v>100</v>
      </c>
      <c r="O88" s="4"/>
      <c r="P88" s="356"/>
      <c r="Q88" s="356"/>
      <c r="R88" s="356"/>
      <c r="S88" s="4"/>
      <c r="T88" s="4"/>
      <c r="U88" s="4"/>
      <c r="V88" s="4"/>
      <c r="W88" s="4"/>
    </row>
    <row r="89" spans="1:23" s="84" customFormat="1" ht="12.75">
      <c r="A89" s="4"/>
      <c r="B89" s="4"/>
      <c r="C89" s="1042" t="s">
        <v>170</v>
      </c>
      <c r="D89" s="1043"/>
      <c r="E89" s="1043"/>
      <c r="F89" s="1043"/>
      <c r="G89" s="1043"/>
      <c r="H89" s="1043"/>
      <c r="I89" s="1008">
        <f>SUMIF(H10:H77,"ES",I10:I77)</f>
        <v>983.352</v>
      </c>
      <c r="J89" s="1009"/>
      <c r="K89" s="1009"/>
      <c r="L89" s="1009"/>
      <c r="M89" s="349">
        <f>SUMIF(H11:H73,"es",M11:M73)</f>
        <v>133</v>
      </c>
      <c r="N89" s="352">
        <f>SUMIF(H11:H73,"es",N11:N73)</f>
        <v>0</v>
      </c>
      <c r="O89" s="4"/>
      <c r="P89" s="356"/>
      <c r="Q89" s="356"/>
      <c r="R89" s="356"/>
      <c r="S89" s="4"/>
      <c r="T89" s="4"/>
      <c r="U89" s="4"/>
      <c r="V89" s="4"/>
      <c r="W89" s="4"/>
    </row>
    <row r="90" spans="1:23" s="84" customFormat="1" ht="12.75">
      <c r="A90" s="4"/>
      <c r="B90" s="4"/>
      <c r="C90" s="1023" t="s">
        <v>153</v>
      </c>
      <c r="D90" s="1024"/>
      <c r="E90" s="1024"/>
      <c r="F90" s="1024"/>
      <c r="G90" s="1024"/>
      <c r="H90" s="1025"/>
      <c r="I90" s="1026">
        <f>SUMIF(H10:H77,"KPP",I10:I77)</f>
        <v>100</v>
      </c>
      <c r="J90" s="1027"/>
      <c r="K90" s="1027"/>
      <c r="L90" s="1027"/>
      <c r="M90" s="378">
        <f>SUMIF(H11:H73,"kpp",M11:M73)</f>
        <v>100</v>
      </c>
      <c r="N90" s="353">
        <f>SUMIF(H11:H73,"kpp",N11:N73)</f>
        <v>100</v>
      </c>
      <c r="O90" s="4"/>
      <c r="P90" s="356"/>
      <c r="Q90" s="356"/>
      <c r="R90" s="356"/>
      <c r="S90" s="4"/>
      <c r="T90" s="4"/>
      <c r="U90" s="4"/>
      <c r="V90" s="4"/>
      <c r="W90" s="4"/>
    </row>
    <row r="91" spans="1:23" s="84" customFormat="1" ht="13.5" thickBot="1">
      <c r="A91" s="4"/>
      <c r="B91" s="4"/>
      <c r="C91" s="1050" t="s">
        <v>27</v>
      </c>
      <c r="D91" s="1051"/>
      <c r="E91" s="1051"/>
      <c r="F91" s="1051"/>
      <c r="G91" s="1051"/>
      <c r="H91" s="1052"/>
      <c r="I91" s="1037">
        <f>I88+I82</f>
        <v>32840.867000000006</v>
      </c>
      <c r="J91" s="1038"/>
      <c r="K91" s="1038"/>
      <c r="L91" s="1038"/>
      <c r="M91" s="783">
        <f>M82+M88</f>
        <v>37147.988</v>
      </c>
      <c r="N91" s="742">
        <f>N88+N82</f>
        <v>39407.492</v>
      </c>
      <c r="O91" s="4"/>
      <c r="P91" s="356"/>
      <c r="Q91" s="356"/>
      <c r="R91" s="356"/>
      <c r="S91" s="4"/>
      <c r="T91" s="4"/>
      <c r="U91" s="4"/>
      <c r="V91" s="4"/>
      <c r="W91" s="4"/>
    </row>
    <row r="92" spans="1:23" ht="12">
      <c r="A92" s="184"/>
      <c r="B92" s="184"/>
      <c r="C92" s="190"/>
      <c r="D92" s="191"/>
      <c r="E92" s="191"/>
      <c r="F92" s="191"/>
      <c r="G92" s="553"/>
      <c r="H92" s="191"/>
      <c r="I92" s="192"/>
      <c r="J92" s="192"/>
      <c r="K92" s="192"/>
      <c r="L92" s="192"/>
      <c r="M92" s="193"/>
      <c r="N92" s="193"/>
      <c r="S92" s="184"/>
      <c r="T92" s="184"/>
      <c r="U92" s="184"/>
      <c r="V92" s="184"/>
      <c r="W92" s="184"/>
    </row>
    <row r="93" spans="1:23" ht="11.25">
      <c r="A93" s="184"/>
      <c r="B93" s="184"/>
      <c r="D93" s="1"/>
      <c r="E93" s="1"/>
      <c r="G93" s="1"/>
      <c r="H93" s="14"/>
      <c r="J93" s="592"/>
      <c r="K93" s="11"/>
      <c r="P93" s="1"/>
      <c r="Q93" s="1"/>
      <c r="R93" s="1"/>
      <c r="S93" s="184"/>
      <c r="T93" s="184"/>
      <c r="U93" s="184"/>
      <c r="V93" s="184"/>
      <c r="W93" s="184"/>
    </row>
    <row r="94" spans="1:23" ht="11.25">
      <c r="A94" s="184"/>
      <c r="B94" s="184"/>
      <c r="D94" s="1"/>
      <c r="E94" s="1"/>
      <c r="G94" s="1"/>
      <c r="H94" s="15"/>
      <c r="I94" s="194"/>
      <c r="J94" s="8"/>
      <c r="K94" s="9"/>
      <c r="L94" s="10"/>
      <c r="P94" s="1"/>
      <c r="Q94" s="1"/>
      <c r="R94" s="1"/>
      <c r="S94" s="184"/>
      <c r="T94" s="184"/>
      <c r="U94" s="184"/>
      <c r="V94" s="184"/>
      <c r="W94" s="184"/>
    </row>
    <row r="95" spans="1:23" ht="11.25">
      <c r="A95" s="184"/>
      <c r="B95" s="184"/>
      <c r="D95" s="1"/>
      <c r="E95" s="1"/>
      <c r="G95" s="1"/>
      <c r="H95" s="11"/>
      <c r="I95" s="11"/>
      <c r="K95" s="12"/>
      <c r="L95" s="11"/>
      <c r="P95" s="1"/>
      <c r="Q95" s="1"/>
      <c r="R95" s="1"/>
      <c r="S95" s="184"/>
      <c r="T95" s="184"/>
      <c r="U95" s="184"/>
      <c r="V95" s="184"/>
      <c r="W95" s="184"/>
    </row>
    <row r="96" spans="1:23" ht="11.25">
      <c r="A96" s="184"/>
      <c r="B96" s="184"/>
      <c r="D96" s="1"/>
      <c r="E96" s="1"/>
      <c r="G96" s="1"/>
      <c r="K96" s="12"/>
      <c r="P96" s="1"/>
      <c r="Q96" s="1"/>
      <c r="R96" s="1"/>
      <c r="S96" s="184"/>
      <c r="T96" s="184"/>
      <c r="U96" s="184"/>
      <c r="V96" s="184"/>
      <c r="W96" s="184"/>
    </row>
    <row r="97" spans="1:23" ht="11.25">
      <c r="A97" s="184"/>
      <c r="B97" s="184"/>
      <c r="D97" s="1"/>
      <c r="E97" s="1"/>
      <c r="G97" s="1"/>
      <c r="H97" s="11"/>
      <c r="I97" s="11"/>
      <c r="K97" s="12"/>
      <c r="L97" s="11"/>
      <c r="P97" s="1"/>
      <c r="Q97" s="1"/>
      <c r="R97" s="1"/>
      <c r="S97" s="184"/>
      <c r="T97" s="184"/>
      <c r="U97" s="184"/>
      <c r="V97" s="184"/>
      <c r="W97" s="184"/>
    </row>
    <row r="100" spans="1:23" ht="11.25">
      <c r="A100" s="184"/>
      <c r="B100" s="184"/>
      <c r="D100" s="1"/>
      <c r="E100" s="1"/>
      <c r="G100" s="1"/>
      <c r="H100" s="10"/>
      <c r="I100" s="194"/>
      <c r="K100" s="9"/>
      <c r="L100" s="10"/>
      <c r="P100" s="1"/>
      <c r="Q100" s="1"/>
      <c r="R100" s="1"/>
      <c r="S100" s="184"/>
      <c r="T100" s="184"/>
      <c r="U100" s="184"/>
      <c r="V100" s="184"/>
      <c r="W100" s="184"/>
    </row>
    <row r="101" spans="1:23" ht="11.25">
      <c r="A101" s="184"/>
      <c r="B101" s="184"/>
      <c r="D101" s="1"/>
      <c r="E101" s="1"/>
      <c r="G101" s="1"/>
      <c r="H101" s="11"/>
      <c r="I101" s="11"/>
      <c r="K101" s="12"/>
      <c r="L101" s="11"/>
      <c r="P101" s="1"/>
      <c r="Q101" s="1"/>
      <c r="R101" s="1"/>
      <c r="S101" s="184"/>
      <c r="T101" s="184"/>
      <c r="U101" s="184"/>
      <c r="V101" s="184"/>
      <c r="W101" s="184"/>
    </row>
    <row r="102" spans="1:23" ht="11.25">
      <c r="A102" s="184"/>
      <c r="B102" s="184"/>
      <c r="D102" s="1"/>
      <c r="E102" s="1"/>
      <c r="G102" s="1"/>
      <c r="K102" s="12"/>
      <c r="P102" s="1"/>
      <c r="Q102" s="1"/>
      <c r="R102" s="1"/>
      <c r="S102" s="184"/>
      <c r="T102" s="184"/>
      <c r="U102" s="184"/>
      <c r="V102" s="184"/>
      <c r="W102" s="184"/>
    </row>
    <row r="103" spans="1:23" ht="11.25">
      <c r="A103" s="184"/>
      <c r="B103" s="184"/>
      <c r="D103" s="1"/>
      <c r="E103" s="1"/>
      <c r="G103" s="1"/>
      <c r="H103" s="11"/>
      <c r="I103" s="11"/>
      <c r="K103" s="12"/>
      <c r="L103" s="11"/>
      <c r="P103" s="1"/>
      <c r="Q103" s="1"/>
      <c r="R103" s="1"/>
      <c r="S103" s="184"/>
      <c r="T103" s="184"/>
      <c r="U103" s="184"/>
      <c r="V103" s="184"/>
      <c r="W103" s="184"/>
    </row>
    <row r="105" spans="1:23" ht="11.25">
      <c r="A105" s="184"/>
      <c r="B105" s="184"/>
      <c r="D105" s="1"/>
      <c r="E105" s="1"/>
      <c r="G105" s="1"/>
      <c r="H105" s="10"/>
      <c r="P105" s="1"/>
      <c r="Q105" s="1"/>
      <c r="R105" s="1"/>
      <c r="S105" s="184"/>
      <c r="T105" s="184"/>
      <c r="U105" s="184"/>
      <c r="V105" s="184"/>
      <c r="W105" s="184"/>
    </row>
    <row r="106" spans="1:23" ht="11.25">
      <c r="A106" s="184"/>
      <c r="B106" s="184"/>
      <c r="D106" s="1"/>
      <c r="E106" s="1"/>
      <c r="G106" s="1"/>
      <c r="H106" s="11"/>
      <c r="P106" s="1"/>
      <c r="Q106" s="1"/>
      <c r="R106" s="1"/>
      <c r="S106" s="184"/>
      <c r="T106" s="184"/>
      <c r="U106" s="184"/>
      <c r="V106" s="184"/>
      <c r="W106" s="184"/>
    </row>
    <row r="108" spans="1:23" ht="11.25">
      <c r="A108" s="184"/>
      <c r="B108" s="184"/>
      <c r="C108" s="184"/>
      <c r="D108" s="1"/>
      <c r="E108" s="1"/>
      <c r="G108" s="1"/>
      <c r="H108" s="11"/>
      <c r="P108" s="1"/>
      <c r="Q108" s="1"/>
      <c r="R108" s="1"/>
      <c r="S108" s="184"/>
      <c r="T108" s="184"/>
      <c r="U108" s="184"/>
      <c r="V108" s="184"/>
      <c r="W108" s="184"/>
    </row>
  </sheetData>
  <sheetProtection/>
  <mergeCells count="226">
    <mergeCell ref="A72:A74"/>
    <mergeCell ref="B72:B74"/>
    <mergeCell ref="C72:C74"/>
    <mergeCell ref="D72:D74"/>
    <mergeCell ref="P44:P45"/>
    <mergeCell ref="Q44:Q45"/>
    <mergeCell ref="R44:R45"/>
    <mergeCell ref="O42:O43"/>
    <mergeCell ref="O76:R76"/>
    <mergeCell ref="G72:G74"/>
    <mergeCell ref="B44:B45"/>
    <mergeCell ref="C44:C45"/>
    <mergeCell ref="D44:D45"/>
    <mergeCell ref="F70:F71"/>
    <mergeCell ref="G70:G71"/>
    <mergeCell ref="E72:E74"/>
    <mergeCell ref="F72:F74"/>
    <mergeCell ref="G44:G45"/>
    <mergeCell ref="I91:L91"/>
    <mergeCell ref="C85:H85"/>
    <mergeCell ref="C89:H89"/>
    <mergeCell ref="C81:H81"/>
    <mergeCell ref="I81:L81"/>
    <mergeCell ref="C88:H88"/>
    <mergeCell ref="C91:H91"/>
    <mergeCell ref="C82:H82"/>
    <mergeCell ref="I82:L82"/>
    <mergeCell ref="I83:L83"/>
    <mergeCell ref="C90:H90"/>
    <mergeCell ref="I90:L90"/>
    <mergeCell ref="O70:O71"/>
    <mergeCell ref="C87:H87"/>
    <mergeCell ref="O77:R77"/>
    <mergeCell ref="A78:R78"/>
    <mergeCell ref="I87:L87"/>
    <mergeCell ref="I80:L80"/>
    <mergeCell ref="C75:H75"/>
    <mergeCell ref="O75:R75"/>
    <mergeCell ref="B70:B71"/>
    <mergeCell ref="C70:C71"/>
    <mergeCell ref="D70:D71"/>
    <mergeCell ref="C84:H84"/>
    <mergeCell ref="E70:E71"/>
    <mergeCell ref="B76:H76"/>
    <mergeCell ref="C83:H83"/>
    <mergeCell ref="I89:L89"/>
    <mergeCell ref="I84:L84"/>
    <mergeCell ref="C79:N79"/>
    <mergeCell ref="B77:H77"/>
    <mergeCell ref="I85:L85"/>
    <mergeCell ref="C86:H86"/>
    <mergeCell ref="I86:L86"/>
    <mergeCell ref="I88:L88"/>
    <mergeCell ref="Q62:Q63"/>
    <mergeCell ref="R62:R63"/>
    <mergeCell ref="A61:A63"/>
    <mergeCell ref="B61:B63"/>
    <mergeCell ref="C61:C63"/>
    <mergeCell ref="D61:D63"/>
    <mergeCell ref="F61:F63"/>
    <mergeCell ref="O62:O63"/>
    <mergeCell ref="P62:P63"/>
    <mergeCell ref="G61:G63"/>
    <mergeCell ref="G66:G69"/>
    <mergeCell ref="C65:R65"/>
    <mergeCell ref="A66:A69"/>
    <mergeCell ref="B66:B69"/>
    <mergeCell ref="C66:C69"/>
    <mergeCell ref="F66:F69"/>
    <mergeCell ref="D66:D69"/>
    <mergeCell ref="E66:E69"/>
    <mergeCell ref="A70:A71"/>
    <mergeCell ref="R53:R55"/>
    <mergeCell ref="C64:H64"/>
    <mergeCell ref="C56:H56"/>
    <mergeCell ref="C57:R57"/>
    <mergeCell ref="G58:G60"/>
    <mergeCell ref="E61:E63"/>
    <mergeCell ref="O64:R64"/>
    <mergeCell ref="C58:C60"/>
    <mergeCell ref="D58:D60"/>
    <mergeCell ref="F58:F60"/>
    <mergeCell ref="B48:B49"/>
    <mergeCell ref="C48:C49"/>
    <mergeCell ref="E48:E49"/>
    <mergeCell ref="E53:E55"/>
    <mergeCell ref="E58:E60"/>
    <mergeCell ref="F48:F49"/>
    <mergeCell ref="A42:A43"/>
    <mergeCell ref="B53:B55"/>
    <mergeCell ref="C50:C52"/>
    <mergeCell ref="A48:A49"/>
    <mergeCell ref="A50:A52"/>
    <mergeCell ref="A44:A45"/>
    <mergeCell ref="A58:A60"/>
    <mergeCell ref="B58:B60"/>
    <mergeCell ref="D53:D55"/>
    <mergeCell ref="A53:A55"/>
    <mergeCell ref="Q50:Q52"/>
    <mergeCell ref="Q53:Q55"/>
    <mergeCell ref="O50:O52"/>
    <mergeCell ref="F50:F52"/>
    <mergeCell ref="G50:G52"/>
    <mergeCell ref="C53:C55"/>
    <mergeCell ref="O53:O55"/>
    <mergeCell ref="P53:P55"/>
    <mergeCell ref="P50:P52"/>
    <mergeCell ref="D50:D52"/>
    <mergeCell ref="E50:E52"/>
    <mergeCell ref="B50:B52"/>
    <mergeCell ref="F40:F41"/>
    <mergeCell ref="O40:O41"/>
    <mergeCell ref="G40:G41"/>
    <mergeCell ref="E42:E43"/>
    <mergeCell ref="F42:F43"/>
    <mergeCell ref="B42:B43"/>
    <mergeCell ref="F25:F26"/>
    <mergeCell ref="G25:G26"/>
    <mergeCell ref="A40:A41"/>
    <mergeCell ref="D35:D36"/>
    <mergeCell ref="A27:A28"/>
    <mergeCell ref="B27:B28"/>
    <mergeCell ref="C27:C28"/>
    <mergeCell ref="D27:D28"/>
    <mergeCell ref="E27:E28"/>
    <mergeCell ref="F27:F28"/>
    <mergeCell ref="B40:B41"/>
    <mergeCell ref="E40:E41"/>
    <mergeCell ref="C25:C26"/>
    <mergeCell ref="D25:D26"/>
    <mergeCell ref="E25:E26"/>
    <mergeCell ref="G27:G28"/>
    <mergeCell ref="O19:O20"/>
    <mergeCell ref="R13:R14"/>
    <mergeCell ref="Q22:Q24"/>
    <mergeCell ref="P13:P14"/>
    <mergeCell ref="O22:O24"/>
    <mergeCell ref="P22:P24"/>
    <mergeCell ref="R22:R24"/>
    <mergeCell ref="A21:A24"/>
    <mergeCell ref="B21:B24"/>
    <mergeCell ref="D19:D20"/>
    <mergeCell ref="E17:E18"/>
    <mergeCell ref="E19:E20"/>
    <mergeCell ref="E21:E24"/>
    <mergeCell ref="C21:C24"/>
    <mergeCell ref="D21:D24"/>
    <mergeCell ref="G21:G24"/>
    <mergeCell ref="B17:B18"/>
    <mergeCell ref="C17:C18"/>
    <mergeCell ref="D17:D18"/>
    <mergeCell ref="F17:F18"/>
    <mergeCell ref="F21:F24"/>
    <mergeCell ref="A25:A26"/>
    <mergeCell ref="B25:B26"/>
    <mergeCell ref="Q19:Q20"/>
    <mergeCell ref="R19:R20"/>
    <mergeCell ref="P19:P20"/>
    <mergeCell ref="F19:F20"/>
    <mergeCell ref="G19:G20"/>
    <mergeCell ref="A19:A20"/>
    <mergeCell ref="B19:B20"/>
    <mergeCell ref="C19:C20"/>
    <mergeCell ref="A17:A18"/>
    <mergeCell ref="G17:G18"/>
    <mergeCell ref="B15:B16"/>
    <mergeCell ref="C15:C16"/>
    <mergeCell ref="F15:F16"/>
    <mergeCell ref="D15:D16"/>
    <mergeCell ref="Q13:Q14"/>
    <mergeCell ref="O5:O6"/>
    <mergeCell ref="A8:R8"/>
    <mergeCell ref="H4:H6"/>
    <mergeCell ref="D4:D6"/>
    <mergeCell ref="C10:R10"/>
    <mergeCell ref="O13:O14"/>
    <mergeCell ref="E11:E14"/>
    <mergeCell ref="F11:F14"/>
    <mergeCell ref="D11:D14"/>
    <mergeCell ref="A1:R1"/>
    <mergeCell ref="A2:R2"/>
    <mergeCell ref="N3:R3"/>
    <mergeCell ref="A4:A6"/>
    <mergeCell ref="B4:B6"/>
    <mergeCell ref="O4:R4"/>
    <mergeCell ref="B9:R9"/>
    <mergeCell ref="A7:R7"/>
    <mergeCell ref="C4:C6"/>
    <mergeCell ref="G4:G6"/>
    <mergeCell ref="I4:L4"/>
    <mergeCell ref="E4:E6"/>
    <mergeCell ref="E15:E16"/>
    <mergeCell ref="L5:L6"/>
    <mergeCell ref="N4:N6"/>
    <mergeCell ref="M4:M6"/>
    <mergeCell ref="I5:I6"/>
    <mergeCell ref="G15:G16"/>
    <mergeCell ref="J5:K5"/>
    <mergeCell ref="F4:F6"/>
    <mergeCell ref="G11:G14"/>
    <mergeCell ref="P5:R5"/>
    <mergeCell ref="R50:R52"/>
    <mergeCell ref="E37:E39"/>
    <mergeCell ref="R42:R43"/>
    <mergeCell ref="C47:R47"/>
    <mergeCell ref="C46:H46"/>
    <mergeCell ref="G42:G43"/>
    <mergeCell ref="C40:C41"/>
    <mergeCell ref="D40:D41"/>
    <mergeCell ref="C42:C43"/>
    <mergeCell ref="R68:R69"/>
    <mergeCell ref="D42:D43"/>
    <mergeCell ref="G53:G55"/>
    <mergeCell ref="F53:F55"/>
    <mergeCell ref="G48:G49"/>
    <mergeCell ref="D48:D49"/>
    <mergeCell ref="E44:E45"/>
    <mergeCell ref="F44:F45"/>
    <mergeCell ref="Q42:Q43"/>
    <mergeCell ref="P42:P43"/>
    <mergeCell ref="O73:O74"/>
    <mergeCell ref="O68:O69"/>
    <mergeCell ref="P68:P69"/>
    <mergeCell ref="Q68:Q69"/>
    <mergeCell ref="P70:P71"/>
    <mergeCell ref="Q70:Q71"/>
  </mergeCells>
  <printOptions horizontalCentered="1"/>
  <pageMargins left="0" right="0" top="0" bottom="0" header="0.31496062992125984" footer="0.31496062992125984"/>
  <pageSetup horizontalDpi="600" verticalDpi="600" orientation="landscape" paperSize="9" scale="98" r:id="rId1"/>
  <rowBreaks count="2" manualBreakCount="2">
    <brk id="30" max="17" man="1"/>
    <brk id="4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7"/>
  <sheetViews>
    <sheetView tabSelected="1" zoomScaleSheetLayoutView="80" zoomScalePageLayoutView="0" workbookViewId="0" topLeftCell="A91">
      <selection activeCell="I152" sqref="I152"/>
    </sheetView>
  </sheetViews>
  <sheetFormatPr defaultColWidth="9.140625" defaultRowHeight="12.75"/>
  <cols>
    <col min="1" max="2" width="2.421875" style="1" customWidth="1"/>
    <col min="3" max="3" width="3.00390625" style="1" customWidth="1"/>
    <col min="4" max="4" width="2.421875" style="1" customWidth="1"/>
    <col min="5" max="5" width="38.00390625" style="4" customWidth="1"/>
    <col min="6" max="6" width="4.8515625" style="195" customWidth="1"/>
    <col min="7" max="7" width="3.28125" style="1" customWidth="1"/>
    <col min="8" max="8" width="3.140625" style="14" customWidth="1"/>
    <col min="9" max="9" width="7.00390625" style="1" customWidth="1"/>
    <col min="10" max="10" width="7.57421875" style="1" customWidth="1"/>
    <col min="11" max="11" width="7.8515625" style="1" customWidth="1"/>
    <col min="12" max="12" width="7.421875" style="1" customWidth="1"/>
    <col min="13" max="13" width="6.7109375" style="1" customWidth="1"/>
    <col min="14" max="14" width="7.28125" style="1" customWidth="1"/>
    <col min="15" max="16" width="7.7109375" style="1" customWidth="1"/>
    <col min="17" max="17" width="6.57421875" style="1" customWidth="1"/>
    <col min="18" max="18" width="7.7109375" style="1" customWidth="1"/>
    <col min="19" max="19" width="7.140625" style="1" customWidth="1"/>
    <col min="20" max="20" width="7.28125" style="1" customWidth="1"/>
    <col min="21" max="21" width="6.7109375" style="1" customWidth="1"/>
    <col min="22" max="22" width="7.28125" style="1" customWidth="1"/>
    <col min="23" max="23" width="7.7109375" style="1" customWidth="1"/>
    <col min="24" max="24" width="28.28125" style="1" customWidth="1"/>
    <col min="25" max="25" width="3.421875" style="355" customWidth="1"/>
    <col min="26" max="26" width="3.28125" style="355" customWidth="1"/>
    <col min="27" max="27" width="3.421875" style="355" customWidth="1"/>
    <col min="28" max="16384" width="9.140625" style="1" customWidth="1"/>
  </cols>
  <sheetData>
    <row r="1" spans="1:27" s="4" customFormat="1" ht="26.25" customHeight="1">
      <c r="A1" s="876" t="s">
        <v>180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</row>
    <row r="2" spans="1:27" s="4" customFormat="1" ht="15" customHeight="1">
      <c r="A2" s="876" t="s">
        <v>172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</row>
    <row r="3" spans="6:27" s="4" customFormat="1" ht="12" customHeight="1" thickBot="1">
      <c r="F3" s="195"/>
      <c r="H3" s="404"/>
      <c r="W3" s="877" t="s">
        <v>0</v>
      </c>
      <c r="X3" s="877"/>
      <c r="Y3" s="877"/>
      <c r="Z3" s="877"/>
      <c r="AA3" s="877"/>
    </row>
    <row r="4" spans="1:27" s="84" customFormat="1" ht="36.75" customHeight="1">
      <c r="A4" s="878" t="s">
        <v>1</v>
      </c>
      <c r="B4" s="803" t="s">
        <v>2</v>
      </c>
      <c r="C4" s="803" t="s">
        <v>3</v>
      </c>
      <c r="D4" s="386"/>
      <c r="E4" s="887" t="s">
        <v>22</v>
      </c>
      <c r="F4" s="874" t="s">
        <v>4</v>
      </c>
      <c r="G4" s="827" t="s">
        <v>240</v>
      </c>
      <c r="H4" s="806" t="s">
        <v>5</v>
      </c>
      <c r="I4" s="825" t="s">
        <v>6</v>
      </c>
      <c r="J4" s="1103" t="s">
        <v>194</v>
      </c>
      <c r="K4" s="809"/>
      <c r="L4" s="809"/>
      <c r="M4" s="1104"/>
      <c r="N4" s="1103" t="s">
        <v>193</v>
      </c>
      <c r="O4" s="809"/>
      <c r="P4" s="809"/>
      <c r="Q4" s="1104"/>
      <c r="R4" s="808" t="s">
        <v>195</v>
      </c>
      <c r="S4" s="809"/>
      <c r="T4" s="809"/>
      <c r="U4" s="810"/>
      <c r="V4" s="825" t="s">
        <v>161</v>
      </c>
      <c r="W4" s="825" t="s">
        <v>196</v>
      </c>
      <c r="X4" s="814" t="s">
        <v>201</v>
      </c>
      <c r="Y4" s="815"/>
      <c r="Z4" s="815"/>
      <c r="AA4" s="816"/>
    </row>
    <row r="5" spans="1:27" s="84" customFormat="1" ht="15" customHeight="1">
      <c r="A5" s="879"/>
      <c r="B5" s="804"/>
      <c r="C5" s="804"/>
      <c r="D5" s="387"/>
      <c r="E5" s="888"/>
      <c r="F5" s="875"/>
      <c r="G5" s="828"/>
      <c r="H5" s="807"/>
      <c r="I5" s="826"/>
      <c r="J5" s="880" t="s">
        <v>7</v>
      </c>
      <c r="K5" s="832" t="s">
        <v>8</v>
      </c>
      <c r="L5" s="832"/>
      <c r="M5" s="1092" t="s">
        <v>29</v>
      </c>
      <c r="N5" s="880" t="s">
        <v>7</v>
      </c>
      <c r="O5" s="832" t="s">
        <v>8</v>
      </c>
      <c r="P5" s="832"/>
      <c r="Q5" s="1092" t="s">
        <v>29</v>
      </c>
      <c r="R5" s="838" t="s">
        <v>7</v>
      </c>
      <c r="S5" s="832" t="s">
        <v>8</v>
      </c>
      <c r="T5" s="832"/>
      <c r="U5" s="823" t="s">
        <v>29</v>
      </c>
      <c r="V5" s="826"/>
      <c r="W5" s="826"/>
      <c r="X5" s="882" t="s">
        <v>22</v>
      </c>
      <c r="Y5" s="849" t="s">
        <v>202</v>
      </c>
      <c r="Z5" s="849"/>
      <c r="AA5" s="850"/>
    </row>
    <row r="6" spans="1:27" s="84" customFormat="1" ht="92.25" customHeight="1" thickBot="1">
      <c r="A6" s="880"/>
      <c r="B6" s="805"/>
      <c r="C6" s="805"/>
      <c r="D6" s="387"/>
      <c r="E6" s="888"/>
      <c r="F6" s="875"/>
      <c r="G6" s="817"/>
      <c r="H6" s="807"/>
      <c r="I6" s="826"/>
      <c r="J6" s="1150"/>
      <c r="K6" s="550" t="s">
        <v>7</v>
      </c>
      <c r="L6" s="187" t="s">
        <v>23</v>
      </c>
      <c r="M6" s="1093"/>
      <c r="N6" s="1150"/>
      <c r="O6" s="550" t="s">
        <v>7</v>
      </c>
      <c r="P6" s="187" t="s">
        <v>23</v>
      </c>
      <c r="Q6" s="1093"/>
      <c r="R6" s="829"/>
      <c r="S6" s="550" t="s">
        <v>7</v>
      </c>
      <c r="T6" s="187" t="s">
        <v>23</v>
      </c>
      <c r="U6" s="824"/>
      <c r="V6" s="826"/>
      <c r="W6" s="826"/>
      <c r="X6" s="883"/>
      <c r="Y6" s="454" t="s">
        <v>203</v>
      </c>
      <c r="Z6" s="454" t="s">
        <v>204</v>
      </c>
      <c r="AA6" s="455" t="s">
        <v>205</v>
      </c>
    </row>
    <row r="7" spans="1:27" s="4" customFormat="1" ht="15.75" customHeight="1" thickBot="1">
      <c r="A7" s="800" t="s">
        <v>33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  <c r="Q7" s="801"/>
      <c r="R7" s="801"/>
      <c r="S7" s="801"/>
      <c r="T7" s="801"/>
      <c r="U7" s="801"/>
      <c r="V7" s="801"/>
      <c r="W7" s="801"/>
      <c r="X7" s="801"/>
      <c r="Y7" s="801"/>
      <c r="Z7" s="801"/>
      <c r="AA7" s="802"/>
    </row>
    <row r="8" spans="1:27" s="4" customFormat="1" ht="15.75" customHeight="1" thickBot="1">
      <c r="A8" s="1146" t="s">
        <v>175</v>
      </c>
      <c r="B8" s="1147"/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147"/>
      <c r="S8" s="1147"/>
      <c r="T8" s="1147"/>
      <c r="U8" s="1147"/>
      <c r="V8" s="1147"/>
      <c r="W8" s="1147"/>
      <c r="X8" s="1147"/>
      <c r="Y8" s="1147"/>
      <c r="Z8" s="1147"/>
      <c r="AA8" s="1148"/>
    </row>
    <row r="9" spans="1:27" s="4" customFormat="1" ht="15.75" customHeight="1" thickBot="1">
      <c r="A9" s="513" t="s">
        <v>9</v>
      </c>
      <c r="B9" s="811" t="s">
        <v>159</v>
      </c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2"/>
      <c r="T9" s="812"/>
      <c r="U9" s="812"/>
      <c r="V9" s="812"/>
      <c r="W9" s="812"/>
      <c r="X9" s="812"/>
      <c r="Y9" s="812"/>
      <c r="Z9" s="812"/>
      <c r="AA9" s="813"/>
    </row>
    <row r="10" spans="1:27" s="4" customFormat="1" ht="15.75" customHeight="1" thickBot="1">
      <c r="A10" s="312" t="s">
        <v>9</v>
      </c>
      <c r="B10" s="313" t="s">
        <v>9</v>
      </c>
      <c r="C10" s="896" t="s">
        <v>165</v>
      </c>
      <c r="D10" s="897"/>
      <c r="E10" s="897"/>
      <c r="F10" s="897"/>
      <c r="G10" s="897"/>
      <c r="H10" s="897"/>
      <c r="I10" s="897"/>
      <c r="J10" s="897"/>
      <c r="K10" s="897"/>
      <c r="L10" s="897"/>
      <c r="M10" s="897"/>
      <c r="N10" s="897"/>
      <c r="O10" s="897"/>
      <c r="P10" s="897"/>
      <c r="Q10" s="897"/>
      <c r="R10" s="897"/>
      <c r="S10" s="897"/>
      <c r="T10" s="897"/>
      <c r="U10" s="897"/>
      <c r="V10" s="897"/>
      <c r="W10" s="897"/>
      <c r="X10" s="1095"/>
      <c r="Y10" s="1095"/>
      <c r="Z10" s="1095"/>
      <c r="AA10" s="1096"/>
    </row>
    <row r="11" spans="1:27" s="84" customFormat="1" ht="28.5" customHeight="1">
      <c r="A11" s="743" t="s">
        <v>9</v>
      </c>
      <c r="B11" s="371" t="s">
        <v>9</v>
      </c>
      <c r="C11" s="402" t="s">
        <v>9</v>
      </c>
      <c r="D11" s="396"/>
      <c r="E11" s="549" t="s">
        <v>235</v>
      </c>
      <c r="F11" s="581"/>
      <c r="G11" s="549"/>
      <c r="H11" s="581"/>
      <c r="I11" s="582"/>
      <c r="J11" s="310"/>
      <c r="K11" s="311"/>
      <c r="L11" s="311"/>
      <c r="M11" s="198"/>
      <c r="N11" s="310"/>
      <c r="O11" s="311"/>
      <c r="P11" s="583"/>
      <c r="Q11" s="584"/>
      <c r="R11" s="667"/>
      <c r="S11" s="668"/>
      <c r="T11" s="668"/>
      <c r="U11" s="669"/>
      <c r="V11" s="202"/>
      <c r="W11" s="202"/>
      <c r="X11" s="450"/>
      <c r="Y11" s="451"/>
      <c r="Z11" s="451"/>
      <c r="AA11" s="539"/>
    </row>
    <row r="12" spans="1:27" s="84" customFormat="1" ht="18.75" customHeight="1">
      <c r="A12" s="775"/>
      <c r="B12" s="456"/>
      <c r="D12" s="651" t="s">
        <v>9</v>
      </c>
      <c r="E12" s="834" t="s">
        <v>200</v>
      </c>
      <c r="F12" s="923"/>
      <c r="G12" s="1079" t="s">
        <v>21</v>
      </c>
      <c r="H12" s="1074" t="s">
        <v>167</v>
      </c>
      <c r="I12" s="180" t="s">
        <v>13</v>
      </c>
      <c r="J12" s="226">
        <f>K12+M12</f>
        <v>10560.1</v>
      </c>
      <c r="K12" s="227">
        <f>10560.1</f>
        <v>10560.1</v>
      </c>
      <c r="L12" s="367">
        <v>8022.2</v>
      </c>
      <c r="M12" s="368"/>
      <c r="N12" s="366">
        <f>O12+Q12</f>
        <v>12929.099999999999</v>
      </c>
      <c r="O12" s="367">
        <f>15128.9-2199.8</f>
        <v>12929.099999999999</v>
      </c>
      <c r="P12" s="423">
        <f>11529.2-1679.5</f>
        <v>9849.7</v>
      </c>
      <c r="Q12" s="228"/>
      <c r="R12" s="660">
        <f>S12+U12</f>
        <v>10930.300000000001</v>
      </c>
      <c r="S12" s="661">
        <f>10885.1+45.2</f>
        <v>10930.300000000001</v>
      </c>
      <c r="T12" s="661">
        <v>8345</v>
      </c>
      <c r="U12" s="662"/>
      <c r="V12" s="272">
        <v>12929.1</v>
      </c>
      <c r="W12" s="272">
        <v>12929.1</v>
      </c>
      <c r="X12" s="324" t="s">
        <v>206</v>
      </c>
      <c r="Y12" s="359">
        <v>260</v>
      </c>
      <c r="Z12" s="359"/>
      <c r="AA12" s="360"/>
    </row>
    <row r="13" spans="1:27" s="84" customFormat="1" ht="16.5" customHeight="1">
      <c r="A13" s="744"/>
      <c r="B13" s="372"/>
      <c r="C13" s="403"/>
      <c r="D13" s="397"/>
      <c r="E13" s="928"/>
      <c r="F13" s="985"/>
      <c r="G13" s="903"/>
      <c r="H13" s="990"/>
      <c r="I13" s="180" t="s">
        <v>156</v>
      </c>
      <c r="J13" s="230">
        <f>K13+M13</f>
        <v>2619.7</v>
      </c>
      <c r="K13" s="270">
        <v>2619.7</v>
      </c>
      <c r="L13" s="270">
        <v>1716.9</v>
      </c>
      <c r="M13" s="271"/>
      <c r="N13" s="299">
        <f>O13+Q13</f>
        <v>2209.4</v>
      </c>
      <c r="O13" s="270">
        <f>2199.8+9.6</f>
        <v>2209.4</v>
      </c>
      <c r="P13" s="270">
        <v>1679.5</v>
      </c>
      <c r="Q13" s="232"/>
      <c r="R13" s="658">
        <f>S13+U13</f>
        <v>3069.9</v>
      </c>
      <c r="S13" s="659">
        <v>3069.9</v>
      </c>
      <c r="T13" s="659">
        <v>1927.7</v>
      </c>
      <c r="U13" s="662"/>
      <c r="V13" s="272">
        <v>3069.9</v>
      </c>
      <c r="W13" s="272">
        <v>3069.9</v>
      </c>
      <c r="X13" s="899" t="s">
        <v>207</v>
      </c>
      <c r="Y13" s="881">
        <v>116</v>
      </c>
      <c r="Z13" s="881"/>
      <c r="AA13" s="916"/>
    </row>
    <row r="14" spans="1:27" s="4" customFormat="1" ht="15.75" customHeight="1" thickBot="1">
      <c r="A14" s="744"/>
      <c r="B14" s="372"/>
      <c r="C14" s="403"/>
      <c r="D14" s="426"/>
      <c r="E14" s="1077"/>
      <c r="F14" s="935"/>
      <c r="G14" s="950"/>
      <c r="H14" s="990"/>
      <c r="I14" s="94" t="s">
        <v>16</v>
      </c>
      <c r="J14" s="203">
        <f>K14+M14</f>
        <v>13179.8</v>
      </c>
      <c r="K14" s="204">
        <f>SUM(K12:K13)</f>
        <v>13179.8</v>
      </c>
      <c r="L14" s="204">
        <f>SUM(L12:L13)</f>
        <v>9739.1</v>
      </c>
      <c r="M14" s="204">
        <f>SUM(M12:M13)</f>
        <v>0</v>
      </c>
      <c r="N14" s="203">
        <f>O14+Q14</f>
        <v>15138.499999999998</v>
      </c>
      <c r="O14" s="204">
        <f>SUM(O12:O13)</f>
        <v>15138.499999999998</v>
      </c>
      <c r="P14" s="204">
        <f>SUM(P12:P13)</f>
        <v>11529.2</v>
      </c>
      <c r="Q14" s="204">
        <f>SUM(Q12:Q13)</f>
        <v>0</v>
      </c>
      <c r="R14" s="665">
        <f>S14+U14</f>
        <v>14000.2</v>
      </c>
      <c r="S14" s="666">
        <f>SUM(S12:S13)</f>
        <v>14000.2</v>
      </c>
      <c r="T14" s="666">
        <f>SUM(T12:T13)</f>
        <v>10272.7</v>
      </c>
      <c r="U14" s="666">
        <f>SUM(U12:U13)</f>
        <v>0</v>
      </c>
      <c r="V14" s="206">
        <f>SUM(V12:V13)</f>
        <v>15999</v>
      </c>
      <c r="W14" s="206">
        <f>SUM(W12:W13)</f>
        <v>15999</v>
      </c>
      <c r="X14" s="865"/>
      <c r="Y14" s="867"/>
      <c r="Z14" s="867"/>
      <c r="AA14" s="869"/>
    </row>
    <row r="15" spans="1:27" s="4" customFormat="1" ht="14.25" customHeight="1">
      <c r="A15" s="1149"/>
      <c r="B15" s="1087"/>
      <c r="C15" s="998"/>
      <c r="D15" s="651" t="s">
        <v>10</v>
      </c>
      <c r="E15" s="1145" t="s">
        <v>199</v>
      </c>
      <c r="F15" s="1097"/>
      <c r="G15" s="1079" t="s">
        <v>9</v>
      </c>
      <c r="H15" s="1074" t="s">
        <v>167</v>
      </c>
      <c r="I15" s="83" t="s">
        <v>13</v>
      </c>
      <c r="J15" s="310">
        <f>+K15+M15</f>
        <v>1242</v>
      </c>
      <c r="K15" s="311">
        <f>1098.3+65+7.5+23.2</f>
        <v>1194</v>
      </c>
      <c r="L15" s="311"/>
      <c r="M15" s="244">
        <v>48</v>
      </c>
      <c r="N15" s="310">
        <f>+O15+Q15</f>
        <v>1138.4</v>
      </c>
      <c r="O15" s="311">
        <f>1244.4-42-106</f>
        <v>1096.4</v>
      </c>
      <c r="P15" s="311"/>
      <c r="Q15" s="247">
        <v>42</v>
      </c>
      <c r="R15" s="667">
        <f>+S15+U15</f>
        <v>1162.1</v>
      </c>
      <c r="S15" s="668">
        <v>1120.1</v>
      </c>
      <c r="T15" s="668"/>
      <c r="U15" s="669">
        <v>42</v>
      </c>
      <c r="V15" s="269">
        <v>1225.4</v>
      </c>
      <c r="W15" s="269">
        <v>1225.4</v>
      </c>
      <c r="X15" s="470"/>
      <c r="Y15" s="537"/>
      <c r="Z15" s="537"/>
      <c r="AA15" s="539"/>
    </row>
    <row r="16" spans="1:27" s="4" customFormat="1" ht="14.25" customHeight="1">
      <c r="A16" s="1149"/>
      <c r="B16" s="1087"/>
      <c r="C16" s="998"/>
      <c r="D16" s="652"/>
      <c r="E16" s="1071"/>
      <c r="F16" s="1101"/>
      <c r="G16" s="903"/>
      <c r="H16" s="990"/>
      <c r="I16" s="181" t="s">
        <v>174</v>
      </c>
      <c r="J16" s="299">
        <f>K16+M16</f>
        <v>40.5</v>
      </c>
      <c r="K16" s="300">
        <v>40.5</v>
      </c>
      <c r="L16" s="300"/>
      <c r="M16" s="271"/>
      <c r="N16" s="230">
        <f>O16+Q16</f>
        <v>40.5</v>
      </c>
      <c r="O16" s="231">
        <v>40.5</v>
      </c>
      <c r="P16" s="231"/>
      <c r="Q16" s="232"/>
      <c r="R16" s="658">
        <f>S16+U16</f>
        <v>40.5</v>
      </c>
      <c r="S16" s="663">
        <v>40.5</v>
      </c>
      <c r="T16" s="663"/>
      <c r="U16" s="664"/>
      <c r="V16" s="273">
        <v>40.5</v>
      </c>
      <c r="W16" s="273">
        <v>40.5</v>
      </c>
      <c r="X16" s="562"/>
      <c r="Y16" s="538"/>
      <c r="Z16" s="538"/>
      <c r="AA16" s="540"/>
    </row>
    <row r="17" spans="1:28" s="4" customFormat="1" ht="14.25" customHeight="1" thickBot="1">
      <c r="A17" s="1149"/>
      <c r="B17" s="1087"/>
      <c r="C17" s="998"/>
      <c r="D17" s="653"/>
      <c r="E17" s="1071"/>
      <c r="F17" s="1101"/>
      <c r="G17" s="903"/>
      <c r="H17" s="959"/>
      <c r="I17" s="87" t="s">
        <v>16</v>
      </c>
      <c r="J17" s="274">
        <f>K17+M17</f>
        <v>1282.5</v>
      </c>
      <c r="K17" s="275">
        <f>K16+K15</f>
        <v>1234.5</v>
      </c>
      <c r="L17" s="275">
        <f>L15</f>
        <v>0</v>
      </c>
      <c r="M17" s="275">
        <f>M15</f>
        <v>48</v>
      </c>
      <c r="N17" s="274">
        <f>O17+Q17</f>
        <v>1178.9</v>
      </c>
      <c r="O17" s="275">
        <f>O16+O15</f>
        <v>1136.9</v>
      </c>
      <c r="P17" s="275">
        <f aca="true" t="shared" si="0" ref="P17:U17">P15</f>
        <v>0</v>
      </c>
      <c r="Q17" s="275">
        <f t="shared" si="0"/>
        <v>42</v>
      </c>
      <c r="R17" s="670">
        <f>SUM(R15:R16)</f>
        <v>1202.6</v>
      </c>
      <c r="S17" s="671">
        <f>SUM(S15:S16)</f>
        <v>1160.6</v>
      </c>
      <c r="T17" s="671">
        <f t="shared" si="0"/>
        <v>0</v>
      </c>
      <c r="U17" s="671">
        <f t="shared" si="0"/>
        <v>42</v>
      </c>
      <c r="V17" s="276">
        <f>SUM(V15:V16)</f>
        <v>1265.9</v>
      </c>
      <c r="W17" s="276">
        <f>SUM(W15:W16)</f>
        <v>1265.9</v>
      </c>
      <c r="X17" s="645"/>
      <c r="Y17" s="650"/>
      <c r="Z17" s="650"/>
      <c r="AA17" s="497"/>
      <c r="AB17" s="506"/>
    </row>
    <row r="18" spans="1:27" s="4" customFormat="1" ht="24.75" customHeight="1">
      <c r="A18" s="788"/>
      <c r="B18" s="534"/>
      <c r="C18" s="536"/>
      <c r="D18" s="651" t="s">
        <v>11</v>
      </c>
      <c r="E18" s="1145" t="s">
        <v>192</v>
      </c>
      <c r="F18" s="1099"/>
      <c r="G18" s="1079" t="s">
        <v>9</v>
      </c>
      <c r="H18" s="1074" t="s">
        <v>167</v>
      </c>
      <c r="I18" s="415" t="s">
        <v>13</v>
      </c>
      <c r="J18" s="280">
        <f>K18+M18</f>
        <v>0</v>
      </c>
      <c r="K18" s="281"/>
      <c r="L18" s="281"/>
      <c r="M18" s="339"/>
      <c r="N18" s="280">
        <f>O18+Q18</f>
        <v>101.4</v>
      </c>
      <c r="O18" s="281">
        <v>101.4</v>
      </c>
      <c r="P18" s="342"/>
      <c r="Q18" s="343"/>
      <c r="R18" s="672">
        <f>S18+U18</f>
        <v>101.4</v>
      </c>
      <c r="S18" s="673">
        <f>106-4.6</f>
        <v>101.4</v>
      </c>
      <c r="T18" s="673"/>
      <c r="U18" s="674"/>
      <c r="V18" s="286"/>
      <c r="W18" s="344"/>
      <c r="X18" s="915" t="s">
        <v>260</v>
      </c>
      <c r="Y18" s="1094">
        <v>100</v>
      </c>
      <c r="Z18" s="1094"/>
      <c r="AA18" s="1107"/>
    </row>
    <row r="19" spans="1:27" s="4" customFormat="1" ht="16.5" customHeight="1" thickBot="1">
      <c r="A19" s="533"/>
      <c r="B19" s="534"/>
      <c r="C19" s="536"/>
      <c r="D19" s="426"/>
      <c r="E19" s="953"/>
      <c r="F19" s="1100"/>
      <c r="G19" s="950"/>
      <c r="H19" s="959"/>
      <c r="I19" s="85" t="s">
        <v>16</v>
      </c>
      <c r="J19" s="203">
        <f aca="true" t="shared" si="1" ref="J19:W19">SUM(J18:J18)</f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3">
        <f t="shared" si="1"/>
        <v>101.4</v>
      </c>
      <c r="O19" s="204">
        <f t="shared" si="1"/>
        <v>101.4</v>
      </c>
      <c r="P19" s="204">
        <f t="shared" si="1"/>
        <v>0</v>
      </c>
      <c r="Q19" s="204">
        <f t="shared" si="1"/>
        <v>0</v>
      </c>
      <c r="R19" s="665">
        <f t="shared" si="1"/>
        <v>101.4</v>
      </c>
      <c r="S19" s="666">
        <f t="shared" si="1"/>
        <v>101.4</v>
      </c>
      <c r="T19" s="666">
        <f t="shared" si="1"/>
        <v>0</v>
      </c>
      <c r="U19" s="746">
        <f t="shared" si="1"/>
        <v>0</v>
      </c>
      <c r="V19" s="265">
        <f t="shared" si="1"/>
        <v>0</v>
      </c>
      <c r="W19" s="315">
        <f t="shared" si="1"/>
        <v>0</v>
      </c>
      <c r="X19" s="865"/>
      <c r="Y19" s="1022"/>
      <c r="Z19" s="1022"/>
      <c r="AA19" s="1108"/>
    </row>
    <row r="20" spans="1:27" s="4" customFormat="1" ht="22.5" customHeight="1">
      <c r="A20" s="533"/>
      <c r="B20" s="534"/>
      <c r="C20" s="536"/>
      <c r="D20" s="651" t="s">
        <v>12</v>
      </c>
      <c r="E20" s="1145" t="s">
        <v>266</v>
      </c>
      <c r="F20" s="1099"/>
      <c r="G20" s="1079" t="s">
        <v>9</v>
      </c>
      <c r="H20" s="1074" t="s">
        <v>167</v>
      </c>
      <c r="I20" s="415" t="s">
        <v>13</v>
      </c>
      <c r="J20" s="280">
        <f>K20+M20</f>
        <v>0</v>
      </c>
      <c r="K20" s="281"/>
      <c r="L20" s="281"/>
      <c r="M20" s="339"/>
      <c r="N20" s="280">
        <f>O20+Q20</f>
        <v>4.6</v>
      </c>
      <c r="O20" s="281">
        <v>4.6</v>
      </c>
      <c r="P20" s="342"/>
      <c r="Q20" s="343"/>
      <c r="R20" s="672">
        <f>S20+U20</f>
        <v>4.6</v>
      </c>
      <c r="S20" s="673">
        <v>4.6</v>
      </c>
      <c r="T20" s="673"/>
      <c r="U20" s="674"/>
      <c r="V20" s="286"/>
      <c r="W20" s="344"/>
      <c r="X20" s="915" t="s">
        <v>267</v>
      </c>
      <c r="Y20" s="1094">
        <v>100</v>
      </c>
      <c r="Z20" s="1094"/>
      <c r="AA20" s="1107"/>
    </row>
    <row r="21" spans="1:27" s="4" customFormat="1" ht="18.75" customHeight="1" thickBot="1">
      <c r="A21" s="533"/>
      <c r="B21" s="534"/>
      <c r="C21" s="536"/>
      <c r="D21" s="426"/>
      <c r="E21" s="953"/>
      <c r="F21" s="1100"/>
      <c r="G21" s="950"/>
      <c r="H21" s="959"/>
      <c r="I21" s="85" t="s">
        <v>16</v>
      </c>
      <c r="J21" s="203">
        <f aca="true" t="shared" si="2" ref="J21:W21">SUM(J20:J20)</f>
        <v>0</v>
      </c>
      <c r="K21" s="204">
        <f t="shared" si="2"/>
        <v>0</v>
      </c>
      <c r="L21" s="204">
        <f t="shared" si="2"/>
        <v>0</v>
      </c>
      <c r="M21" s="204">
        <f t="shared" si="2"/>
        <v>0</v>
      </c>
      <c r="N21" s="203">
        <f t="shared" si="2"/>
        <v>4.6</v>
      </c>
      <c r="O21" s="204">
        <f t="shared" si="2"/>
        <v>4.6</v>
      </c>
      <c r="P21" s="204">
        <f t="shared" si="2"/>
        <v>0</v>
      </c>
      <c r="Q21" s="204">
        <f t="shared" si="2"/>
        <v>0</v>
      </c>
      <c r="R21" s="665">
        <f t="shared" si="2"/>
        <v>4.6</v>
      </c>
      <c r="S21" s="666">
        <f t="shared" si="2"/>
        <v>4.6</v>
      </c>
      <c r="T21" s="666">
        <f t="shared" si="2"/>
        <v>0</v>
      </c>
      <c r="U21" s="746">
        <f t="shared" si="2"/>
        <v>0</v>
      </c>
      <c r="V21" s="265">
        <f t="shared" si="2"/>
        <v>0</v>
      </c>
      <c r="W21" s="315">
        <f t="shared" si="2"/>
        <v>0</v>
      </c>
      <c r="X21" s="865"/>
      <c r="Y21" s="1022"/>
      <c r="Z21" s="1022"/>
      <c r="AA21" s="1108"/>
    </row>
    <row r="22" spans="1:27" s="4" customFormat="1" ht="23.25" customHeight="1">
      <c r="A22" s="911"/>
      <c r="B22" s="1087"/>
      <c r="C22" s="998"/>
      <c r="D22" s="652" t="s">
        <v>38</v>
      </c>
      <c r="E22" s="928" t="s">
        <v>265</v>
      </c>
      <c r="F22" s="1091"/>
      <c r="G22" s="903" t="s">
        <v>9</v>
      </c>
      <c r="H22" s="990" t="s">
        <v>167</v>
      </c>
      <c r="I22" s="86" t="s">
        <v>13</v>
      </c>
      <c r="J22" s="366">
        <f>+K22+M22</f>
        <v>15</v>
      </c>
      <c r="K22" s="367">
        <v>15</v>
      </c>
      <c r="L22" s="367"/>
      <c r="M22" s="228"/>
      <c r="N22" s="366">
        <f>+O22+Q22</f>
        <v>21</v>
      </c>
      <c r="O22" s="367">
        <v>21</v>
      </c>
      <c r="P22" s="367"/>
      <c r="Q22" s="263"/>
      <c r="R22" s="660">
        <f>+S22+U22</f>
        <v>15</v>
      </c>
      <c r="S22" s="661">
        <v>15</v>
      </c>
      <c r="T22" s="661"/>
      <c r="U22" s="662"/>
      <c r="V22" s="269">
        <v>21</v>
      </c>
      <c r="W22" s="269">
        <v>21</v>
      </c>
      <c r="X22" s="323" t="s">
        <v>208</v>
      </c>
      <c r="Y22" s="357"/>
      <c r="Z22" s="357"/>
      <c r="AA22" s="358"/>
    </row>
    <row r="23" spans="1:29" s="4" customFormat="1" ht="19.5" customHeight="1" thickBot="1">
      <c r="A23" s="911"/>
      <c r="B23" s="1087"/>
      <c r="C23" s="998"/>
      <c r="D23" s="652"/>
      <c r="E23" s="928"/>
      <c r="F23" s="1091"/>
      <c r="G23" s="903"/>
      <c r="H23" s="990"/>
      <c r="I23" s="87" t="s">
        <v>16</v>
      </c>
      <c r="J23" s="274">
        <f aca="true" t="shared" si="3" ref="J23:W23">J22</f>
        <v>15</v>
      </c>
      <c r="K23" s="275">
        <f t="shared" si="3"/>
        <v>15</v>
      </c>
      <c r="L23" s="275">
        <f t="shared" si="3"/>
        <v>0</v>
      </c>
      <c r="M23" s="275">
        <f t="shared" si="3"/>
        <v>0</v>
      </c>
      <c r="N23" s="274">
        <f t="shared" si="3"/>
        <v>21</v>
      </c>
      <c r="O23" s="275">
        <f t="shared" si="3"/>
        <v>21</v>
      </c>
      <c r="P23" s="275">
        <f t="shared" si="3"/>
        <v>0</v>
      </c>
      <c r="Q23" s="275">
        <f t="shared" si="3"/>
        <v>0</v>
      </c>
      <c r="R23" s="670">
        <f t="shared" si="3"/>
        <v>15</v>
      </c>
      <c r="S23" s="671">
        <f t="shared" si="3"/>
        <v>15</v>
      </c>
      <c r="T23" s="671">
        <f t="shared" si="3"/>
        <v>0</v>
      </c>
      <c r="U23" s="671">
        <f t="shared" si="3"/>
        <v>0</v>
      </c>
      <c r="V23" s="276">
        <f t="shared" si="3"/>
        <v>21</v>
      </c>
      <c r="W23" s="276">
        <f t="shared" si="3"/>
        <v>21</v>
      </c>
      <c r="X23" s="325" t="s">
        <v>209</v>
      </c>
      <c r="Y23" s="361"/>
      <c r="Z23" s="361"/>
      <c r="AA23" s="362"/>
      <c r="AC23" s="84"/>
    </row>
    <row r="24" spans="1:27" s="4" customFormat="1" ht="15.75" customHeight="1">
      <c r="A24" s="911"/>
      <c r="B24" s="912"/>
      <c r="C24" s="998"/>
      <c r="D24" s="651" t="s">
        <v>40</v>
      </c>
      <c r="E24" s="834" t="s">
        <v>184</v>
      </c>
      <c r="F24" s="1097"/>
      <c r="G24" s="1079" t="s">
        <v>9</v>
      </c>
      <c r="H24" s="1074" t="s">
        <v>167</v>
      </c>
      <c r="I24" s="83" t="s">
        <v>13</v>
      </c>
      <c r="J24" s="310">
        <f>+K24+M24</f>
        <v>156.8</v>
      </c>
      <c r="K24" s="311">
        <v>156.8</v>
      </c>
      <c r="L24" s="311"/>
      <c r="M24" s="244"/>
      <c r="N24" s="310">
        <f>+O24+Q24</f>
        <v>156</v>
      </c>
      <c r="O24" s="311">
        <v>156</v>
      </c>
      <c r="P24" s="311"/>
      <c r="Q24" s="247"/>
      <c r="R24" s="667">
        <f>+S24+U24</f>
        <v>126.3</v>
      </c>
      <c r="S24" s="668">
        <v>126.3</v>
      </c>
      <c r="T24" s="668"/>
      <c r="U24" s="669"/>
      <c r="V24" s="269">
        <v>156</v>
      </c>
      <c r="W24" s="269">
        <v>156</v>
      </c>
      <c r="X24" s="470" t="s">
        <v>258</v>
      </c>
      <c r="Y24" s="477">
        <v>140</v>
      </c>
      <c r="Z24" s="477">
        <v>140</v>
      </c>
      <c r="AA24" s="478">
        <v>140</v>
      </c>
    </row>
    <row r="25" spans="1:27" s="4" customFormat="1" ht="15.75" customHeight="1" thickBot="1">
      <c r="A25" s="911"/>
      <c r="B25" s="912"/>
      <c r="C25" s="998"/>
      <c r="D25" s="653"/>
      <c r="E25" s="1077"/>
      <c r="F25" s="1098"/>
      <c r="G25" s="950"/>
      <c r="H25" s="959"/>
      <c r="I25" s="326" t="s">
        <v>16</v>
      </c>
      <c r="J25" s="308">
        <f aca="true" t="shared" si="4" ref="J25:W25">J24</f>
        <v>156.8</v>
      </c>
      <c r="K25" s="309">
        <f t="shared" si="4"/>
        <v>156.8</v>
      </c>
      <c r="L25" s="309">
        <f t="shared" si="4"/>
        <v>0</v>
      </c>
      <c r="M25" s="309">
        <f t="shared" si="4"/>
        <v>0</v>
      </c>
      <c r="N25" s="308">
        <f t="shared" si="4"/>
        <v>156</v>
      </c>
      <c r="O25" s="309">
        <f t="shared" si="4"/>
        <v>156</v>
      </c>
      <c r="P25" s="309">
        <f t="shared" si="4"/>
        <v>0</v>
      </c>
      <c r="Q25" s="309">
        <f t="shared" si="4"/>
        <v>0</v>
      </c>
      <c r="R25" s="747">
        <f t="shared" si="4"/>
        <v>126.3</v>
      </c>
      <c r="S25" s="748">
        <f t="shared" si="4"/>
        <v>126.3</v>
      </c>
      <c r="T25" s="748">
        <f t="shared" si="4"/>
        <v>0</v>
      </c>
      <c r="U25" s="748">
        <f t="shared" si="4"/>
        <v>0</v>
      </c>
      <c r="V25" s="327">
        <f t="shared" si="4"/>
        <v>156</v>
      </c>
      <c r="W25" s="327">
        <f t="shared" si="4"/>
        <v>156</v>
      </c>
      <c r="X25" s="325" t="s">
        <v>259</v>
      </c>
      <c r="Y25" s="361">
        <v>7</v>
      </c>
      <c r="Z25" s="361">
        <v>7</v>
      </c>
      <c r="AA25" s="362">
        <v>7</v>
      </c>
    </row>
    <row r="26" spans="1:27" s="4" customFormat="1" ht="16.5" customHeight="1">
      <c r="A26" s="911"/>
      <c r="B26" s="1087"/>
      <c r="C26" s="998"/>
      <c r="D26" s="652" t="s">
        <v>43</v>
      </c>
      <c r="E26" s="1071" t="s">
        <v>213</v>
      </c>
      <c r="F26" s="1091"/>
      <c r="G26" s="903" t="s">
        <v>9</v>
      </c>
      <c r="H26" s="990" t="s">
        <v>167</v>
      </c>
      <c r="I26" s="83" t="s">
        <v>13</v>
      </c>
      <c r="J26" s="334">
        <f>+K26+M26</f>
        <v>35</v>
      </c>
      <c r="K26" s="311">
        <v>35</v>
      </c>
      <c r="L26" s="311"/>
      <c r="M26" s="266"/>
      <c r="N26" s="310">
        <f>+O26+Q26</f>
        <v>72</v>
      </c>
      <c r="O26" s="311">
        <v>72</v>
      </c>
      <c r="P26" s="311"/>
      <c r="Q26" s="329"/>
      <c r="R26" s="667">
        <f>+S26+U26</f>
        <v>72</v>
      </c>
      <c r="S26" s="668">
        <v>72</v>
      </c>
      <c r="T26" s="668"/>
      <c r="U26" s="676"/>
      <c r="V26" s="269">
        <v>72</v>
      </c>
      <c r="W26" s="248">
        <v>72</v>
      </c>
      <c r="X26" s="470"/>
      <c r="Y26" s="537"/>
      <c r="Z26" s="537"/>
      <c r="AA26" s="539"/>
    </row>
    <row r="27" spans="1:27" s="4" customFormat="1" ht="16.5" customHeight="1">
      <c r="A27" s="911"/>
      <c r="B27" s="1087"/>
      <c r="C27" s="998"/>
      <c r="D27" s="652"/>
      <c r="E27" s="1071"/>
      <c r="F27" s="1091"/>
      <c r="G27" s="903"/>
      <c r="H27" s="990"/>
      <c r="I27" s="93"/>
      <c r="J27" s="335"/>
      <c r="K27" s="300"/>
      <c r="L27" s="300"/>
      <c r="M27" s="238"/>
      <c r="N27" s="299"/>
      <c r="O27" s="300"/>
      <c r="P27" s="300"/>
      <c r="Q27" s="330"/>
      <c r="R27" s="658"/>
      <c r="S27" s="663"/>
      <c r="T27" s="663"/>
      <c r="U27" s="677"/>
      <c r="V27" s="273"/>
      <c r="W27" s="236"/>
      <c r="X27" s="562"/>
      <c r="Y27" s="538"/>
      <c r="Z27" s="538"/>
      <c r="AA27" s="540"/>
    </row>
    <row r="28" spans="1:28" s="4" customFormat="1" ht="16.5" customHeight="1" thickBot="1">
      <c r="A28" s="911"/>
      <c r="B28" s="1087"/>
      <c r="C28" s="998"/>
      <c r="D28" s="652"/>
      <c r="E28" s="1071"/>
      <c r="F28" s="1091"/>
      <c r="G28" s="903"/>
      <c r="H28" s="990"/>
      <c r="I28" s="85" t="s">
        <v>16</v>
      </c>
      <c r="J28" s="484">
        <f aca="true" t="shared" si="5" ref="J28:W28">J26</f>
        <v>35</v>
      </c>
      <c r="K28" s="204">
        <f t="shared" si="5"/>
        <v>35</v>
      </c>
      <c r="L28" s="204">
        <f t="shared" si="5"/>
        <v>0</v>
      </c>
      <c r="M28" s="328">
        <f t="shared" si="5"/>
        <v>0</v>
      </c>
      <c r="N28" s="203">
        <f t="shared" si="5"/>
        <v>72</v>
      </c>
      <c r="O28" s="204">
        <f t="shared" si="5"/>
        <v>72</v>
      </c>
      <c r="P28" s="204">
        <f t="shared" si="5"/>
        <v>0</v>
      </c>
      <c r="Q28" s="328">
        <f t="shared" si="5"/>
        <v>0</v>
      </c>
      <c r="R28" s="665">
        <f t="shared" si="5"/>
        <v>72</v>
      </c>
      <c r="S28" s="666">
        <f t="shared" si="5"/>
        <v>72</v>
      </c>
      <c r="T28" s="666">
        <f t="shared" si="5"/>
        <v>0</v>
      </c>
      <c r="U28" s="679">
        <f t="shared" si="5"/>
        <v>0</v>
      </c>
      <c r="V28" s="206">
        <f t="shared" si="5"/>
        <v>72</v>
      </c>
      <c r="W28" s="486">
        <f t="shared" si="5"/>
        <v>72</v>
      </c>
      <c r="X28" s="647"/>
      <c r="Y28" s="527"/>
      <c r="Z28" s="527"/>
      <c r="AA28" s="529"/>
      <c r="AB28" s="100"/>
    </row>
    <row r="29" spans="1:27" s="4" customFormat="1" ht="15.75" customHeight="1">
      <c r="A29" s="911"/>
      <c r="B29" s="1087"/>
      <c r="C29" s="998"/>
      <c r="D29" s="651" t="s">
        <v>44</v>
      </c>
      <c r="E29" s="1145" t="s">
        <v>185</v>
      </c>
      <c r="F29" s="1097"/>
      <c r="G29" s="1079" t="s">
        <v>9</v>
      </c>
      <c r="H29" s="1074" t="s">
        <v>167</v>
      </c>
      <c r="I29" s="86" t="s">
        <v>13</v>
      </c>
      <c r="J29" s="366">
        <f>+K29+M29</f>
        <v>35.5</v>
      </c>
      <c r="K29" s="367">
        <v>35.5</v>
      </c>
      <c r="L29" s="367"/>
      <c r="M29" s="228"/>
      <c r="N29" s="366">
        <f>+O29+Q29</f>
        <v>100</v>
      </c>
      <c r="O29" s="367">
        <v>100</v>
      </c>
      <c r="P29" s="367"/>
      <c r="Q29" s="263"/>
      <c r="R29" s="660">
        <f>+S29+U29</f>
        <v>100</v>
      </c>
      <c r="S29" s="661">
        <v>100</v>
      </c>
      <c r="T29" s="661"/>
      <c r="U29" s="662"/>
      <c r="V29" s="272">
        <v>100</v>
      </c>
      <c r="W29" s="272">
        <v>100</v>
      </c>
      <c r="X29" s="915" t="s">
        <v>261</v>
      </c>
      <c r="Y29" s="906">
        <v>110</v>
      </c>
      <c r="Z29" s="906">
        <v>110</v>
      </c>
      <c r="AA29" s="851">
        <v>110</v>
      </c>
    </row>
    <row r="30" spans="1:27" s="4" customFormat="1" ht="15.75" customHeight="1" thickBot="1">
      <c r="A30" s="911"/>
      <c r="B30" s="1087"/>
      <c r="C30" s="998"/>
      <c r="D30" s="653"/>
      <c r="E30" s="953"/>
      <c r="F30" s="1098"/>
      <c r="G30" s="950"/>
      <c r="H30" s="959"/>
      <c r="I30" s="87" t="s">
        <v>16</v>
      </c>
      <c r="J30" s="274">
        <f aca="true" t="shared" si="6" ref="J30:W30">J29</f>
        <v>35.5</v>
      </c>
      <c r="K30" s="275">
        <f t="shared" si="6"/>
        <v>35.5</v>
      </c>
      <c r="L30" s="275">
        <f t="shared" si="6"/>
        <v>0</v>
      </c>
      <c r="M30" s="275">
        <f t="shared" si="6"/>
        <v>0</v>
      </c>
      <c r="N30" s="274">
        <f t="shared" si="6"/>
        <v>100</v>
      </c>
      <c r="O30" s="275">
        <f t="shared" si="6"/>
        <v>100</v>
      </c>
      <c r="P30" s="275">
        <f t="shared" si="6"/>
        <v>0</v>
      </c>
      <c r="Q30" s="275">
        <f t="shared" si="6"/>
        <v>0</v>
      </c>
      <c r="R30" s="670">
        <f t="shared" si="6"/>
        <v>100</v>
      </c>
      <c r="S30" s="671">
        <f t="shared" si="6"/>
        <v>100</v>
      </c>
      <c r="T30" s="671">
        <f t="shared" si="6"/>
        <v>0</v>
      </c>
      <c r="U30" s="671">
        <f t="shared" si="6"/>
        <v>0</v>
      </c>
      <c r="V30" s="276">
        <f t="shared" si="6"/>
        <v>100</v>
      </c>
      <c r="W30" s="276">
        <f t="shared" si="6"/>
        <v>100</v>
      </c>
      <c r="X30" s="1017"/>
      <c r="Y30" s="1167"/>
      <c r="Z30" s="1167"/>
      <c r="AA30" s="1168"/>
    </row>
    <row r="31" spans="1:28" s="4" customFormat="1" ht="15" customHeight="1">
      <c r="A31" s="911"/>
      <c r="B31" s="1087"/>
      <c r="C31" s="998"/>
      <c r="D31" s="652" t="s">
        <v>45</v>
      </c>
      <c r="E31" s="1071" t="s">
        <v>198</v>
      </c>
      <c r="F31" s="1091"/>
      <c r="G31" s="903" t="s">
        <v>9</v>
      </c>
      <c r="H31" s="990" t="s">
        <v>167</v>
      </c>
      <c r="I31" s="83" t="s">
        <v>13</v>
      </c>
      <c r="J31" s="310">
        <f>+K31+M31</f>
        <v>50.8</v>
      </c>
      <c r="K31" s="311">
        <v>50.8</v>
      </c>
      <c r="L31" s="311"/>
      <c r="M31" s="244"/>
      <c r="N31" s="310">
        <f>+O31+Q31</f>
        <v>50.8</v>
      </c>
      <c r="O31" s="311">
        <v>50.8</v>
      </c>
      <c r="P31" s="311"/>
      <c r="Q31" s="247"/>
      <c r="R31" s="667">
        <f>+S31+U31</f>
        <v>50.8</v>
      </c>
      <c r="S31" s="668">
        <v>50.8</v>
      </c>
      <c r="T31" s="668"/>
      <c r="U31" s="669"/>
      <c r="V31" s="269">
        <v>50.8</v>
      </c>
      <c r="W31" s="269">
        <v>50.8</v>
      </c>
      <c r="X31" s="899" t="s">
        <v>262</v>
      </c>
      <c r="Y31" s="881"/>
      <c r="Z31" s="881"/>
      <c r="AA31" s="916"/>
      <c r="AB31" s="100"/>
    </row>
    <row r="32" spans="1:27" s="4" customFormat="1" ht="15" customHeight="1" thickBot="1">
      <c r="A32" s="911"/>
      <c r="B32" s="1087"/>
      <c r="C32" s="998"/>
      <c r="D32" s="652"/>
      <c r="E32" s="1071"/>
      <c r="F32" s="1091"/>
      <c r="G32" s="903"/>
      <c r="H32" s="990"/>
      <c r="I32" s="87" t="s">
        <v>16</v>
      </c>
      <c r="J32" s="274">
        <f aca="true" t="shared" si="7" ref="J32:W32">J31</f>
        <v>50.8</v>
      </c>
      <c r="K32" s="275">
        <f t="shared" si="7"/>
        <v>50.8</v>
      </c>
      <c r="L32" s="275">
        <f t="shared" si="7"/>
        <v>0</v>
      </c>
      <c r="M32" s="275">
        <f t="shared" si="7"/>
        <v>0</v>
      </c>
      <c r="N32" s="274">
        <f t="shared" si="7"/>
        <v>50.8</v>
      </c>
      <c r="O32" s="275">
        <f t="shared" si="7"/>
        <v>50.8</v>
      </c>
      <c r="P32" s="275">
        <f t="shared" si="7"/>
        <v>0</v>
      </c>
      <c r="Q32" s="275">
        <f t="shared" si="7"/>
        <v>0</v>
      </c>
      <c r="R32" s="670">
        <f t="shared" si="7"/>
        <v>50.8</v>
      </c>
      <c r="S32" s="671">
        <f t="shared" si="7"/>
        <v>50.8</v>
      </c>
      <c r="T32" s="671">
        <f t="shared" si="7"/>
        <v>0</v>
      </c>
      <c r="U32" s="671">
        <f t="shared" si="7"/>
        <v>0</v>
      </c>
      <c r="V32" s="276">
        <f t="shared" si="7"/>
        <v>50.8</v>
      </c>
      <c r="W32" s="276">
        <f t="shared" si="7"/>
        <v>50.8</v>
      </c>
      <c r="X32" s="1017"/>
      <c r="Y32" s="1167"/>
      <c r="Z32" s="1167"/>
      <c r="AA32" s="1168"/>
    </row>
    <row r="33" spans="1:27" s="4" customFormat="1" ht="13.5" customHeight="1">
      <c r="A33" s="911"/>
      <c r="B33" s="912"/>
      <c r="C33" s="998"/>
      <c r="D33" s="651" t="s">
        <v>39</v>
      </c>
      <c r="E33" s="834" t="s">
        <v>186</v>
      </c>
      <c r="F33" s="923"/>
      <c r="G33" s="1079" t="s">
        <v>9</v>
      </c>
      <c r="H33" s="1074" t="s">
        <v>167</v>
      </c>
      <c r="I33" s="86" t="s">
        <v>13</v>
      </c>
      <c r="J33" s="366">
        <f>+K33+M33</f>
        <v>72</v>
      </c>
      <c r="K33" s="367">
        <v>72</v>
      </c>
      <c r="L33" s="367"/>
      <c r="M33" s="228"/>
      <c r="N33" s="366">
        <f>+O33+Q33</f>
        <v>79.9</v>
      </c>
      <c r="O33" s="367">
        <v>79.9</v>
      </c>
      <c r="P33" s="367"/>
      <c r="Q33" s="263"/>
      <c r="R33" s="660">
        <f>+S33+U33</f>
        <v>79.9</v>
      </c>
      <c r="S33" s="661">
        <v>79.9</v>
      </c>
      <c r="T33" s="661"/>
      <c r="U33" s="662"/>
      <c r="V33" s="269"/>
      <c r="W33" s="269"/>
      <c r="X33" s="899" t="s">
        <v>210</v>
      </c>
      <c r="Y33" s="881">
        <v>1</v>
      </c>
      <c r="Z33" s="881"/>
      <c r="AA33" s="916"/>
    </row>
    <row r="34" spans="1:27" s="4" customFormat="1" ht="13.5" customHeight="1" thickBot="1">
      <c r="A34" s="911"/>
      <c r="B34" s="912"/>
      <c r="C34" s="998"/>
      <c r="D34" s="653"/>
      <c r="E34" s="928"/>
      <c r="F34" s="935"/>
      <c r="G34" s="950"/>
      <c r="H34" s="959"/>
      <c r="I34" s="87" t="s">
        <v>16</v>
      </c>
      <c r="J34" s="274">
        <f aca="true" t="shared" si="8" ref="J34:W34">J33</f>
        <v>72</v>
      </c>
      <c r="K34" s="275">
        <f t="shared" si="8"/>
        <v>72</v>
      </c>
      <c r="L34" s="275">
        <f t="shared" si="8"/>
        <v>0</v>
      </c>
      <c r="M34" s="275">
        <f t="shared" si="8"/>
        <v>0</v>
      </c>
      <c r="N34" s="274">
        <f t="shared" si="8"/>
        <v>79.9</v>
      </c>
      <c r="O34" s="275">
        <f t="shared" si="8"/>
        <v>79.9</v>
      </c>
      <c r="P34" s="275">
        <f t="shared" si="8"/>
        <v>0</v>
      </c>
      <c r="Q34" s="275">
        <f t="shared" si="8"/>
        <v>0</v>
      </c>
      <c r="R34" s="670">
        <f t="shared" si="8"/>
        <v>79.9</v>
      </c>
      <c r="S34" s="671">
        <f t="shared" si="8"/>
        <v>79.9</v>
      </c>
      <c r="T34" s="671">
        <f t="shared" si="8"/>
        <v>0</v>
      </c>
      <c r="U34" s="671">
        <f t="shared" si="8"/>
        <v>0</v>
      </c>
      <c r="V34" s="276">
        <f t="shared" si="8"/>
        <v>0</v>
      </c>
      <c r="W34" s="276">
        <f t="shared" si="8"/>
        <v>0</v>
      </c>
      <c r="X34" s="1017"/>
      <c r="Y34" s="1167"/>
      <c r="Z34" s="1167"/>
      <c r="AA34" s="1168"/>
    </row>
    <row r="35" spans="1:27" s="4" customFormat="1" ht="30" customHeight="1">
      <c r="A35" s="911"/>
      <c r="B35" s="912"/>
      <c r="C35" s="847"/>
      <c r="D35" s="1075" t="s">
        <v>46</v>
      </c>
      <c r="E35" s="834" t="s">
        <v>187</v>
      </c>
      <c r="F35" s="1091"/>
      <c r="G35" s="903" t="s">
        <v>9</v>
      </c>
      <c r="H35" s="990" t="s">
        <v>167</v>
      </c>
      <c r="I35" s="83" t="s">
        <v>13</v>
      </c>
      <c r="J35" s="310">
        <f>+K35+M35</f>
        <v>31.7</v>
      </c>
      <c r="K35" s="311">
        <v>31.7</v>
      </c>
      <c r="L35" s="311"/>
      <c r="M35" s="266"/>
      <c r="N35" s="310">
        <f>+O35+Q35</f>
        <v>64.4</v>
      </c>
      <c r="O35" s="311">
        <v>64.4</v>
      </c>
      <c r="P35" s="311"/>
      <c r="Q35" s="247"/>
      <c r="R35" s="749">
        <f>+S35+U35</f>
        <v>64.4</v>
      </c>
      <c r="S35" s="668">
        <v>64.4</v>
      </c>
      <c r="T35" s="668"/>
      <c r="U35" s="676"/>
      <c r="V35" s="248">
        <v>64.4</v>
      </c>
      <c r="W35" s="428">
        <v>64.4</v>
      </c>
      <c r="X35" s="864" t="s">
        <v>211</v>
      </c>
      <c r="Y35" s="866"/>
      <c r="Z35" s="866"/>
      <c r="AA35" s="868"/>
    </row>
    <row r="36" spans="1:29" s="4" customFormat="1" ht="13.5" customHeight="1">
      <c r="A36" s="911"/>
      <c r="B36" s="912"/>
      <c r="C36" s="847"/>
      <c r="D36" s="1076"/>
      <c r="E36" s="928"/>
      <c r="F36" s="1091"/>
      <c r="G36" s="903"/>
      <c r="H36" s="990"/>
      <c r="I36" s="326" t="s">
        <v>16</v>
      </c>
      <c r="J36" s="308">
        <f aca="true" t="shared" si="9" ref="J36:W36">J35</f>
        <v>31.7</v>
      </c>
      <c r="K36" s="309">
        <f t="shared" si="9"/>
        <v>31.7</v>
      </c>
      <c r="L36" s="309">
        <f t="shared" si="9"/>
        <v>0</v>
      </c>
      <c r="M36" s="776">
        <f t="shared" si="9"/>
        <v>0</v>
      </c>
      <c r="N36" s="308">
        <f t="shared" si="9"/>
        <v>64.4</v>
      </c>
      <c r="O36" s="309">
        <f t="shared" si="9"/>
        <v>64.4</v>
      </c>
      <c r="P36" s="309">
        <f t="shared" si="9"/>
        <v>0</v>
      </c>
      <c r="Q36" s="777">
        <f t="shared" si="9"/>
        <v>0</v>
      </c>
      <c r="R36" s="778">
        <f t="shared" si="9"/>
        <v>64.4</v>
      </c>
      <c r="S36" s="748">
        <f t="shared" si="9"/>
        <v>64.4</v>
      </c>
      <c r="T36" s="748">
        <f t="shared" si="9"/>
        <v>0</v>
      </c>
      <c r="U36" s="779">
        <f t="shared" si="9"/>
        <v>0</v>
      </c>
      <c r="V36" s="780">
        <f t="shared" si="9"/>
        <v>64.4</v>
      </c>
      <c r="W36" s="781">
        <f t="shared" si="9"/>
        <v>64.4</v>
      </c>
      <c r="X36" s="864"/>
      <c r="Y36" s="866"/>
      <c r="Z36" s="866"/>
      <c r="AA36" s="868"/>
      <c r="AC36" s="84"/>
    </row>
    <row r="37" spans="1:27" s="4" customFormat="1" ht="29.25" customHeight="1">
      <c r="A37" s="911"/>
      <c r="B37" s="912"/>
      <c r="C37" s="847"/>
      <c r="D37" s="651" t="s">
        <v>47</v>
      </c>
      <c r="E37" s="834" t="s">
        <v>237</v>
      </c>
      <c r="F37" s="1080"/>
      <c r="G37" s="1079" t="s">
        <v>9</v>
      </c>
      <c r="H37" s="1074" t="s">
        <v>167</v>
      </c>
      <c r="I37" s="93" t="s">
        <v>13</v>
      </c>
      <c r="J37" s="299"/>
      <c r="K37" s="300"/>
      <c r="L37" s="300"/>
      <c r="M37" s="238"/>
      <c r="N37" s="299">
        <f>+O37+Q37</f>
        <v>52.6</v>
      </c>
      <c r="O37" s="300">
        <v>52.6</v>
      </c>
      <c r="P37" s="300"/>
      <c r="Q37" s="279"/>
      <c r="R37" s="756">
        <f>+S37+U37</f>
        <v>52.6</v>
      </c>
      <c r="S37" s="663">
        <v>52.6</v>
      </c>
      <c r="T37" s="663"/>
      <c r="U37" s="677"/>
      <c r="V37" s="236">
        <v>52.6</v>
      </c>
      <c r="W37" s="510">
        <v>52.6</v>
      </c>
      <c r="X37" s="899"/>
      <c r="Y37" s="881"/>
      <c r="Z37" s="881"/>
      <c r="AA37" s="916"/>
    </row>
    <row r="38" spans="1:27" s="4" customFormat="1" ht="12.75" customHeight="1">
      <c r="A38" s="911"/>
      <c r="B38" s="912"/>
      <c r="C38" s="847"/>
      <c r="D38" s="426"/>
      <c r="E38" s="1077"/>
      <c r="F38" s="1081"/>
      <c r="G38" s="950"/>
      <c r="H38" s="959"/>
      <c r="I38" s="595" t="s">
        <v>16</v>
      </c>
      <c r="J38" s="596">
        <f aca="true" t="shared" si="10" ref="J38:W38">J37</f>
        <v>0</v>
      </c>
      <c r="K38" s="217">
        <f t="shared" si="10"/>
        <v>0</v>
      </c>
      <c r="L38" s="217">
        <f t="shared" si="10"/>
        <v>0</v>
      </c>
      <c r="M38" s="597">
        <f t="shared" si="10"/>
        <v>0</v>
      </c>
      <c r="N38" s="596">
        <f t="shared" si="10"/>
        <v>52.6</v>
      </c>
      <c r="O38" s="217">
        <f t="shared" si="10"/>
        <v>52.6</v>
      </c>
      <c r="P38" s="217">
        <f t="shared" si="10"/>
        <v>0</v>
      </c>
      <c r="Q38" s="598">
        <f t="shared" si="10"/>
        <v>0</v>
      </c>
      <c r="R38" s="750">
        <f t="shared" si="10"/>
        <v>52.6</v>
      </c>
      <c r="S38" s="751">
        <f t="shared" si="10"/>
        <v>52.6</v>
      </c>
      <c r="T38" s="751">
        <f t="shared" si="10"/>
        <v>0</v>
      </c>
      <c r="U38" s="752">
        <f t="shared" si="10"/>
        <v>0</v>
      </c>
      <c r="V38" s="599">
        <f t="shared" si="10"/>
        <v>52.6</v>
      </c>
      <c r="W38" s="600">
        <f t="shared" si="10"/>
        <v>52.6</v>
      </c>
      <c r="X38" s="1017"/>
      <c r="Y38" s="1167"/>
      <c r="Z38" s="1167"/>
      <c r="AA38" s="1168"/>
    </row>
    <row r="39" spans="1:27" s="4" customFormat="1" ht="18" customHeight="1">
      <c r="A39" s="911"/>
      <c r="B39" s="1087"/>
      <c r="C39" s="847"/>
      <c r="D39" s="651" t="s">
        <v>48</v>
      </c>
      <c r="E39" s="928" t="s">
        <v>212</v>
      </c>
      <c r="F39" s="1091"/>
      <c r="G39" s="903" t="s">
        <v>9</v>
      </c>
      <c r="H39" s="990" t="s">
        <v>167</v>
      </c>
      <c r="I39" s="86" t="s">
        <v>13</v>
      </c>
      <c r="J39" s="366">
        <f>+K39+M39</f>
        <v>131.9</v>
      </c>
      <c r="K39" s="367">
        <f>161.9-65.4-30</f>
        <v>66.5</v>
      </c>
      <c r="L39" s="367"/>
      <c r="M39" s="228">
        <v>65.4</v>
      </c>
      <c r="N39" s="366">
        <f>+O39+Q39</f>
        <v>105</v>
      </c>
      <c r="O39" s="367">
        <v>105</v>
      </c>
      <c r="P39" s="367"/>
      <c r="Q39" s="263"/>
      <c r="R39" s="660">
        <f>+S39+U39</f>
        <v>105</v>
      </c>
      <c r="S39" s="661">
        <v>105</v>
      </c>
      <c r="T39" s="661"/>
      <c r="U39" s="662"/>
      <c r="V39" s="272">
        <v>105</v>
      </c>
      <c r="W39" s="272">
        <v>105</v>
      </c>
      <c r="X39" s="501" t="s">
        <v>219</v>
      </c>
      <c r="Y39" s="551">
        <v>2</v>
      </c>
      <c r="Z39" s="551">
        <v>2</v>
      </c>
      <c r="AA39" s="552">
        <v>2</v>
      </c>
    </row>
    <row r="40" spans="1:27" s="4" customFormat="1" ht="18" customHeight="1" thickBot="1">
      <c r="A40" s="890"/>
      <c r="B40" s="892"/>
      <c r="C40" s="833"/>
      <c r="D40" s="655"/>
      <c r="E40" s="835"/>
      <c r="F40" s="822"/>
      <c r="G40" s="895"/>
      <c r="H40" s="831"/>
      <c r="I40" s="87" t="s">
        <v>16</v>
      </c>
      <c r="J40" s="274">
        <f aca="true" t="shared" si="11" ref="J40:W40">J39</f>
        <v>131.9</v>
      </c>
      <c r="K40" s="275">
        <f t="shared" si="11"/>
        <v>66.5</v>
      </c>
      <c r="L40" s="275">
        <f t="shared" si="11"/>
        <v>0</v>
      </c>
      <c r="M40" s="275">
        <f t="shared" si="11"/>
        <v>65.4</v>
      </c>
      <c r="N40" s="274">
        <f t="shared" si="11"/>
        <v>105</v>
      </c>
      <c r="O40" s="275">
        <f t="shared" si="11"/>
        <v>105</v>
      </c>
      <c r="P40" s="275">
        <f t="shared" si="11"/>
        <v>0</v>
      </c>
      <c r="Q40" s="275">
        <f t="shared" si="11"/>
        <v>0</v>
      </c>
      <c r="R40" s="670">
        <f t="shared" si="11"/>
        <v>105</v>
      </c>
      <c r="S40" s="671">
        <f t="shared" si="11"/>
        <v>105</v>
      </c>
      <c r="T40" s="671">
        <f t="shared" si="11"/>
        <v>0</v>
      </c>
      <c r="U40" s="671">
        <f t="shared" si="11"/>
        <v>0</v>
      </c>
      <c r="V40" s="276">
        <f t="shared" si="11"/>
        <v>105</v>
      </c>
      <c r="W40" s="276">
        <f t="shared" si="11"/>
        <v>105</v>
      </c>
      <c r="X40" s="325" t="s">
        <v>263</v>
      </c>
      <c r="Y40" s="361">
        <v>20</v>
      </c>
      <c r="Z40" s="361">
        <v>20</v>
      </c>
      <c r="AA40" s="362">
        <v>20</v>
      </c>
    </row>
    <row r="41" spans="1:27" s="4" customFormat="1" ht="27.75" customHeight="1">
      <c r="A41" s="911"/>
      <c r="B41" s="1087"/>
      <c r="C41" s="847"/>
      <c r="D41" s="652" t="s">
        <v>80</v>
      </c>
      <c r="E41" s="928" t="s">
        <v>213</v>
      </c>
      <c r="F41" s="1091"/>
      <c r="G41" s="903" t="s">
        <v>9</v>
      </c>
      <c r="H41" s="990" t="s">
        <v>167</v>
      </c>
      <c r="I41" s="180" t="s">
        <v>13</v>
      </c>
      <c r="J41" s="366">
        <f>+K41+M41</f>
        <v>35</v>
      </c>
      <c r="K41" s="367">
        <v>35</v>
      </c>
      <c r="L41" s="367"/>
      <c r="M41" s="261"/>
      <c r="N41" s="366">
        <f>+O41+Q41</f>
        <v>85</v>
      </c>
      <c r="O41" s="367">
        <v>85</v>
      </c>
      <c r="P41" s="367"/>
      <c r="Q41" s="774"/>
      <c r="R41" s="660">
        <f>+S41+U41</f>
        <v>85</v>
      </c>
      <c r="S41" s="661">
        <v>85</v>
      </c>
      <c r="T41" s="661"/>
      <c r="U41" s="678"/>
      <c r="V41" s="229">
        <v>85</v>
      </c>
      <c r="W41" s="272">
        <v>85</v>
      </c>
      <c r="X41" s="654" t="s">
        <v>216</v>
      </c>
      <c r="Y41" s="551">
        <v>22</v>
      </c>
      <c r="Z41" s="551">
        <v>22</v>
      </c>
      <c r="AA41" s="552">
        <v>22</v>
      </c>
    </row>
    <row r="42" spans="1:27" s="4" customFormat="1" ht="25.5" customHeight="1">
      <c r="A42" s="911"/>
      <c r="B42" s="1087"/>
      <c r="C42" s="847"/>
      <c r="D42" s="652"/>
      <c r="E42" s="928"/>
      <c r="F42" s="1091"/>
      <c r="G42" s="903"/>
      <c r="H42" s="990"/>
      <c r="I42" s="181"/>
      <c r="J42" s="299"/>
      <c r="K42" s="300"/>
      <c r="L42" s="300"/>
      <c r="M42" s="238"/>
      <c r="N42" s="299"/>
      <c r="O42" s="300"/>
      <c r="P42" s="300"/>
      <c r="Q42" s="330"/>
      <c r="R42" s="658"/>
      <c r="S42" s="663"/>
      <c r="T42" s="663"/>
      <c r="U42" s="677"/>
      <c r="V42" s="236"/>
      <c r="W42" s="273"/>
      <c r="X42" s="531" t="s">
        <v>217</v>
      </c>
      <c r="Y42" s="359">
        <v>22</v>
      </c>
      <c r="Z42" s="359">
        <v>22</v>
      </c>
      <c r="AA42" s="360">
        <v>22</v>
      </c>
    </row>
    <row r="43" spans="1:27" s="4" customFormat="1" ht="28.5" customHeight="1">
      <c r="A43" s="911"/>
      <c r="B43" s="1087"/>
      <c r="C43" s="847"/>
      <c r="D43" s="653"/>
      <c r="E43" s="1077"/>
      <c r="F43" s="1081"/>
      <c r="G43" s="950"/>
      <c r="H43" s="959"/>
      <c r="I43" s="601" t="s">
        <v>16</v>
      </c>
      <c r="J43" s="602">
        <f aca="true" t="shared" si="12" ref="J43:W43">J41</f>
        <v>35</v>
      </c>
      <c r="K43" s="603">
        <f t="shared" si="12"/>
        <v>35</v>
      </c>
      <c r="L43" s="603">
        <f t="shared" si="12"/>
        <v>0</v>
      </c>
      <c r="M43" s="604">
        <f t="shared" si="12"/>
        <v>0</v>
      </c>
      <c r="N43" s="602">
        <f t="shared" si="12"/>
        <v>85</v>
      </c>
      <c r="O43" s="603">
        <f t="shared" si="12"/>
        <v>85</v>
      </c>
      <c r="P43" s="603">
        <f t="shared" si="12"/>
        <v>0</v>
      </c>
      <c r="Q43" s="604">
        <f t="shared" si="12"/>
        <v>0</v>
      </c>
      <c r="R43" s="753">
        <f t="shared" si="12"/>
        <v>85</v>
      </c>
      <c r="S43" s="754">
        <f t="shared" si="12"/>
        <v>85</v>
      </c>
      <c r="T43" s="754">
        <f t="shared" si="12"/>
        <v>0</v>
      </c>
      <c r="U43" s="755">
        <f t="shared" si="12"/>
        <v>0</v>
      </c>
      <c r="V43" s="605">
        <f t="shared" si="12"/>
        <v>85</v>
      </c>
      <c r="W43" s="606">
        <f t="shared" si="12"/>
        <v>85</v>
      </c>
      <c r="X43" s="324" t="s">
        <v>218</v>
      </c>
      <c r="Y43" s="607">
        <v>10</v>
      </c>
      <c r="Z43" s="607">
        <v>10</v>
      </c>
      <c r="AA43" s="608">
        <v>10</v>
      </c>
    </row>
    <row r="44" spans="1:27" s="4" customFormat="1" ht="17.25" customHeight="1">
      <c r="A44" s="911"/>
      <c r="B44" s="1087"/>
      <c r="C44" s="847"/>
      <c r="D44" s="652" t="s">
        <v>49</v>
      </c>
      <c r="E44" s="928" t="s">
        <v>215</v>
      </c>
      <c r="F44" s="1091"/>
      <c r="G44" s="903" t="s">
        <v>9</v>
      </c>
      <c r="H44" s="990" t="s">
        <v>167</v>
      </c>
      <c r="I44" s="86" t="s">
        <v>13</v>
      </c>
      <c r="J44" s="366">
        <f>+K44+M44</f>
        <v>90</v>
      </c>
      <c r="K44" s="367"/>
      <c r="L44" s="367"/>
      <c r="M44" s="228">
        <v>90</v>
      </c>
      <c r="N44" s="366">
        <f>+O44+Q44</f>
        <v>124.4</v>
      </c>
      <c r="O44" s="367">
        <v>124.4</v>
      </c>
      <c r="P44" s="367"/>
      <c r="Q44" s="263"/>
      <c r="R44" s="660">
        <f>+S44+U44</f>
        <v>124.4</v>
      </c>
      <c r="S44" s="661">
        <v>124.4</v>
      </c>
      <c r="T44" s="661"/>
      <c r="U44" s="662"/>
      <c r="V44" s="272">
        <v>124.4</v>
      </c>
      <c r="W44" s="272">
        <v>124.4</v>
      </c>
      <c r="X44" s="562" t="s">
        <v>225</v>
      </c>
      <c r="Y44" s="538">
        <v>22</v>
      </c>
      <c r="Z44" s="538">
        <v>22</v>
      </c>
      <c r="AA44" s="540">
        <v>22</v>
      </c>
    </row>
    <row r="45" spans="1:27" s="4" customFormat="1" ht="17.25" customHeight="1">
      <c r="A45" s="911"/>
      <c r="B45" s="1087"/>
      <c r="C45" s="847"/>
      <c r="D45" s="652"/>
      <c r="E45" s="928"/>
      <c r="F45" s="1091"/>
      <c r="G45" s="903"/>
      <c r="H45" s="990"/>
      <c r="I45" s="326" t="s">
        <v>16</v>
      </c>
      <c r="J45" s="308">
        <f aca="true" t="shared" si="13" ref="J45:W45">J44</f>
        <v>90</v>
      </c>
      <c r="K45" s="309">
        <f t="shared" si="13"/>
        <v>0</v>
      </c>
      <c r="L45" s="309">
        <f t="shared" si="13"/>
        <v>0</v>
      </c>
      <c r="M45" s="309">
        <f t="shared" si="13"/>
        <v>90</v>
      </c>
      <c r="N45" s="308">
        <f t="shared" si="13"/>
        <v>124.4</v>
      </c>
      <c r="O45" s="309">
        <f t="shared" si="13"/>
        <v>124.4</v>
      </c>
      <c r="P45" s="309">
        <f t="shared" si="13"/>
        <v>0</v>
      </c>
      <c r="Q45" s="309">
        <f t="shared" si="13"/>
        <v>0</v>
      </c>
      <c r="R45" s="747">
        <f t="shared" si="13"/>
        <v>124.4</v>
      </c>
      <c r="S45" s="748">
        <f t="shared" si="13"/>
        <v>124.4</v>
      </c>
      <c r="T45" s="748">
        <f t="shared" si="13"/>
        <v>0</v>
      </c>
      <c r="U45" s="748">
        <f t="shared" si="13"/>
        <v>0</v>
      </c>
      <c r="V45" s="327">
        <f t="shared" si="13"/>
        <v>124.4</v>
      </c>
      <c r="W45" s="327">
        <f t="shared" si="13"/>
        <v>124.4</v>
      </c>
      <c r="X45" s="562"/>
      <c r="Y45" s="538"/>
      <c r="Z45" s="538"/>
      <c r="AA45" s="540"/>
    </row>
    <row r="46" spans="1:27" s="4" customFormat="1" ht="17.25" customHeight="1">
      <c r="A46" s="911"/>
      <c r="B46" s="1087"/>
      <c r="C46" s="847"/>
      <c r="D46" s="651" t="s">
        <v>50</v>
      </c>
      <c r="E46" s="834" t="s">
        <v>214</v>
      </c>
      <c r="F46" s="1080"/>
      <c r="G46" s="1079" t="s">
        <v>9</v>
      </c>
      <c r="H46" s="1074" t="s">
        <v>167</v>
      </c>
      <c r="I46" s="93" t="s">
        <v>13</v>
      </c>
      <c r="J46" s="299">
        <f>+K46+M46</f>
        <v>0</v>
      </c>
      <c r="K46" s="300"/>
      <c r="L46" s="300"/>
      <c r="M46" s="238"/>
      <c r="N46" s="299">
        <f>+O46+Q46</f>
        <v>55</v>
      </c>
      <c r="O46" s="300">
        <v>55</v>
      </c>
      <c r="P46" s="300"/>
      <c r="Q46" s="279"/>
      <c r="R46" s="756">
        <f>+S46+U46</f>
        <v>0</v>
      </c>
      <c r="S46" s="663"/>
      <c r="T46" s="663"/>
      <c r="U46" s="677"/>
      <c r="V46" s="236">
        <v>55</v>
      </c>
      <c r="W46" s="510">
        <v>15</v>
      </c>
      <c r="X46" s="615" t="s">
        <v>220</v>
      </c>
      <c r="Y46" s="359"/>
      <c r="Z46" s="359">
        <v>1</v>
      </c>
      <c r="AA46" s="360"/>
    </row>
    <row r="47" spans="1:27" s="4" customFormat="1" ht="18" customHeight="1">
      <c r="A47" s="911"/>
      <c r="B47" s="1087"/>
      <c r="C47" s="847"/>
      <c r="D47" s="653"/>
      <c r="E47" s="1077"/>
      <c r="F47" s="1081"/>
      <c r="G47" s="950"/>
      <c r="H47" s="959"/>
      <c r="I47" s="595" t="s">
        <v>16</v>
      </c>
      <c r="J47" s="596">
        <f aca="true" t="shared" si="14" ref="J47:W47">J46</f>
        <v>0</v>
      </c>
      <c r="K47" s="217">
        <f t="shared" si="14"/>
        <v>0</v>
      </c>
      <c r="L47" s="217">
        <f t="shared" si="14"/>
        <v>0</v>
      </c>
      <c r="M47" s="597">
        <f t="shared" si="14"/>
        <v>0</v>
      </c>
      <c r="N47" s="596">
        <f t="shared" si="14"/>
        <v>55</v>
      </c>
      <c r="O47" s="217">
        <f t="shared" si="14"/>
        <v>55</v>
      </c>
      <c r="P47" s="217">
        <f t="shared" si="14"/>
        <v>0</v>
      </c>
      <c r="Q47" s="598">
        <f t="shared" si="14"/>
        <v>0</v>
      </c>
      <c r="R47" s="750">
        <f t="shared" si="14"/>
        <v>0</v>
      </c>
      <c r="S47" s="751">
        <f t="shared" si="14"/>
        <v>0</v>
      </c>
      <c r="T47" s="751">
        <f t="shared" si="14"/>
        <v>0</v>
      </c>
      <c r="U47" s="752">
        <f t="shared" si="14"/>
        <v>0</v>
      </c>
      <c r="V47" s="599">
        <f t="shared" si="14"/>
        <v>55</v>
      </c>
      <c r="W47" s="600">
        <f t="shared" si="14"/>
        <v>15</v>
      </c>
      <c r="X47" s="324" t="s">
        <v>221</v>
      </c>
      <c r="Y47" s="359"/>
      <c r="Z47" s="359">
        <v>22</v>
      </c>
      <c r="AA47" s="360">
        <v>6</v>
      </c>
    </row>
    <row r="48" spans="1:27" s="4" customFormat="1" ht="14.25" customHeight="1" thickBot="1">
      <c r="A48" s="400"/>
      <c r="B48" s="535"/>
      <c r="C48" s="401"/>
      <c r="D48" s="571"/>
      <c r="E48" s="399"/>
      <c r="F48" s="399"/>
      <c r="G48" s="399"/>
      <c r="H48" s="609"/>
      <c r="I48" s="610" t="s">
        <v>16</v>
      </c>
      <c r="J48" s="611">
        <f>J47+J45+J43+J40+J38+J36+J34+J32+J30+J28+J25+J23+J21+J19+J17+J14</f>
        <v>15116</v>
      </c>
      <c r="K48" s="611">
        <f aca="true" t="shared" si="15" ref="K48:W48">K47+K45+K43+K40+K38+K36+K34+K32+K30+K28+K25+K23+K21+K19+K17+K14</f>
        <v>14912.599999999999</v>
      </c>
      <c r="L48" s="611">
        <f t="shared" si="15"/>
        <v>9739.1</v>
      </c>
      <c r="M48" s="611">
        <f t="shared" si="15"/>
        <v>203.4</v>
      </c>
      <c r="N48" s="611">
        <f t="shared" si="15"/>
        <v>17389.5</v>
      </c>
      <c r="O48" s="611">
        <f t="shared" si="15"/>
        <v>17347.5</v>
      </c>
      <c r="P48" s="611">
        <f t="shared" si="15"/>
        <v>11529.2</v>
      </c>
      <c r="Q48" s="611">
        <f t="shared" si="15"/>
        <v>42</v>
      </c>
      <c r="R48" s="611">
        <f t="shared" si="15"/>
        <v>16184.2</v>
      </c>
      <c r="S48" s="611">
        <f t="shared" si="15"/>
        <v>16142.2</v>
      </c>
      <c r="T48" s="611">
        <f t="shared" si="15"/>
        <v>10272.7</v>
      </c>
      <c r="U48" s="611">
        <f t="shared" si="15"/>
        <v>42</v>
      </c>
      <c r="V48" s="611">
        <f t="shared" si="15"/>
        <v>18151.1</v>
      </c>
      <c r="W48" s="611">
        <f t="shared" si="15"/>
        <v>18111.1</v>
      </c>
      <c r="X48" s="612"/>
      <c r="Y48" s="613"/>
      <c r="Z48" s="613"/>
      <c r="AA48" s="614"/>
    </row>
    <row r="49" spans="1:27" s="4" customFormat="1" ht="15" customHeight="1">
      <c r="A49" s="889" t="s">
        <v>9</v>
      </c>
      <c r="B49" s="891" t="s">
        <v>9</v>
      </c>
      <c r="C49" s="893" t="s">
        <v>10</v>
      </c>
      <c r="D49" s="380"/>
      <c r="E49" s="855" t="s">
        <v>157</v>
      </c>
      <c r="F49" s="821"/>
      <c r="G49" s="894" t="s">
        <v>9</v>
      </c>
      <c r="H49" s="830" t="s">
        <v>167</v>
      </c>
      <c r="I49" s="83" t="s">
        <v>13</v>
      </c>
      <c r="J49" s="310">
        <f>+K49+M49</f>
        <v>572.9</v>
      </c>
      <c r="K49" s="311">
        <v>572.9</v>
      </c>
      <c r="L49" s="311">
        <v>168.3</v>
      </c>
      <c r="M49" s="244"/>
      <c r="N49" s="310">
        <f>+O49+Q49</f>
        <v>636.3</v>
      </c>
      <c r="O49" s="311">
        <v>636.3</v>
      </c>
      <c r="P49" s="311">
        <v>180.5</v>
      </c>
      <c r="Q49" s="247"/>
      <c r="R49" s="199">
        <f>+S49+U49</f>
        <v>692.3</v>
      </c>
      <c r="S49" s="200">
        <v>692.3</v>
      </c>
      <c r="T49" s="200">
        <v>231.3</v>
      </c>
      <c r="U49" s="201"/>
      <c r="V49" s="269">
        <v>693</v>
      </c>
      <c r="W49" s="269">
        <v>693</v>
      </c>
      <c r="X49" s="470"/>
      <c r="Y49" s="537"/>
      <c r="Z49" s="537"/>
      <c r="AA49" s="539"/>
    </row>
    <row r="50" spans="1:27" s="4" customFormat="1" ht="15" customHeight="1" thickBot="1">
      <c r="A50" s="890"/>
      <c r="B50" s="892"/>
      <c r="C50" s="833"/>
      <c r="D50" s="381"/>
      <c r="E50" s="848"/>
      <c r="F50" s="822"/>
      <c r="G50" s="895"/>
      <c r="H50" s="831"/>
      <c r="I50" s="87" t="s">
        <v>16</v>
      </c>
      <c r="J50" s="274">
        <f aca="true" t="shared" si="16" ref="J50:W50">J49</f>
        <v>572.9</v>
      </c>
      <c r="K50" s="275">
        <f t="shared" si="16"/>
        <v>572.9</v>
      </c>
      <c r="L50" s="275">
        <f t="shared" si="16"/>
        <v>168.3</v>
      </c>
      <c r="M50" s="275">
        <f t="shared" si="16"/>
        <v>0</v>
      </c>
      <c r="N50" s="274">
        <f t="shared" si="16"/>
        <v>636.3</v>
      </c>
      <c r="O50" s="275">
        <f t="shared" si="16"/>
        <v>636.3</v>
      </c>
      <c r="P50" s="275">
        <f t="shared" si="16"/>
        <v>180.5</v>
      </c>
      <c r="Q50" s="275">
        <f t="shared" si="16"/>
        <v>0</v>
      </c>
      <c r="R50" s="274">
        <f t="shared" si="16"/>
        <v>692.3</v>
      </c>
      <c r="S50" s="275">
        <f t="shared" si="16"/>
        <v>692.3</v>
      </c>
      <c r="T50" s="275">
        <f t="shared" si="16"/>
        <v>231.3</v>
      </c>
      <c r="U50" s="275">
        <f t="shared" si="16"/>
        <v>0</v>
      </c>
      <c r="V50" s="276">
        <f t="shared" si="16"/>
        <v>693</v>
      </c>
      <c r="W50" s="276">
        <f t="shared" si="16"/>
        <v>693</v>
      </c>
      <c r="X50" s="469"/>
      <c r="Y50" s="527"/>
      <c r="Z50" s="527"/>
      <c r="AA50" s="529"/>
    </row>
    <row r="51" spans="1:27" s="4" customFormat="1" ht="15" customHeight="1">
      <c r="A51" s="889" t="s">
        <v>9</v>
      </c>
      <c r="B51" s="904" t="s">
        <v>9</v>
      </c>
      <c r="C51" s="893" t="s">
        <v>11</v>
      </c>
      <c r="D51" s="390"/>
      <c r="E51" s="910" t="s">
        <v>155</v>
      </c>
      <c r="F51" s="913"/>
      <c r="G51" s="894" t="s">
        <v>9</v>
      </c>
      <c r="H51" s="830" t="s">
        <v>167</v>
      </c>
      <c r="I51" s="86" t="s">
        <v>13</v>
      </c>
      <c r="J51" s="366">
        <f>+K51+M51</f>
        <v>24.9</v>
      </c>
      <c r="K51" s="367">
        <v>24.9</v>
      </c>
      <c r="L51" s="367"/>
      <c r="M51" s="228"/>
      <c r="N51" s="366">
        <f>+O51+Q51</f>
        <v>24.9</v>
      </c>
      <c r="O51" s="367">
        <v>24.9</v>
      </c>
      <c r="P51" s="367"/>
      <c r="Q51" s="424"/>
      <c r="R51" s="215">
        <f>+S51+U51</f>
        <v>24.9</v>
      </c>
      <c r="S51" s="216">
        <v>24.9</v>
      </c>
      <c r="T51" s="216"/>
      <c r="U51" s="218"/>
      <c r="V51" s="269">
        <v>24.9</v>
      </c>
      <c r="W51" s="269">
        <v>24.9</v>
      </c>
      <c r="X51" s="470"/>
      <c r="Y51" s="537"/>
      <c r="Z51" s="537"/>
      <c r="AA51" s="539"/>
    </row>
    <row r="52" spans="1:29" s="4" customFormat="1" ht="15" customHeight="1" thickBot="1">
      <c r="A52" s="890"/>
      <c r="B52" s="905"/>
      <c r="C52" s="833"/>
      <c r="D52" s="391"/>
      <c r="E52" s="835"/>
      <c r="F52" s="914"/>
      <c r="G52" s="895"/>
      <c r="H52" s="831"/>
      <c r="I52" s="87" t="s">
        <v>16</v>
      </c>
      <c r="J52" s="274">
        <f aca="true" t="shared" si="17" ref="J52:W52">J51</f>
        <v>24.9</v>
      </c>
      <c r="K52" s="275">
        <f t="shared" si="17"/>
        <v>24.9</v>
      </c>
      <c r="L52" s="275">
        <f t="shared" si="17"/>
        <v>0</v>
      </c>
      <c r="M52" s="275">
        <f t="shared" si="17"/>
        <v>0</v>
      </c>
      <c r="N52" s="274">
        <f t="shared" si="17"/>
        <v>24.9</v>
      </c>
      <c r="O52" s="275">
        <f t="shared" si="17"/>
        <v>24.9</v>
      </c>
      <c r="P52" s="275">
        <f t="shared" si="17"/>
        <v>0</v>
      </c>
      <c r="Q52" s="275">
        <f t="shared" si="17"/>
        <v>0</v>
      </c>
      <c r="R52" s="274">
        <f t="shared" si="17"/>
        <v>24.9</v>
      </c>
      <c r="S52" s="275">
        <f t="shared" si="17"/>
        <v>24.9</v>
      </c>
      <c r="T52" s="275">
        <f t="shared" si="17"/>
        <v>0</v>
      </c>
      <c r="U52" s="275">
        <f t="shared" si="17"/>
        <v>0</v>
      </c>
      <c r="V52" s="276">
        <f t="shared" si="17"/>
        <v>24.9</v>
      </c>
      <c r="W52" s="276">
        <f t="shared" si="17"/>
        <v>24.9</v>
      </c>
      <c r="X52" s="469"/>
      <c r="Y52" s="527"/>
      <c r="Z52" s="527"/>
      <c r="AA52" s="529"/>
      <c r="AC52" s="84"/>
    </row>
    <row r="53" spans="1:27" s="4" customFormat="1" ht="15.75" customHeight="1">
      <c r="A53" s="889" t="s">
        <v>9</v>
      </c>
      <c r="B53" s="904" t="s">
        <v>9</v>
      </c>
      <c r="C53" s="893" t="s">
        <v>12</v>
      </c>
      <c r="D53" s="389"/>
      <c r="E53" s="910" t="s">
        <v>289</v>
      </c>
      <c r="F53" s="821"/>
      <c r="G53" s="894" t="s">
        <v>9</v>
      </c>
      <c r="H53" s="830" t="s">
        <v>167</v>
      </c>
      <c r="I53" s="179" t="s">
        <v>13</v>
      </c>
      <c r="J53" s="310">
        <f>+K53+M53</f>
        <v>220.8</v>
      </c>
      <c r="K53" s="311">
        <v>220.8</v>
      </c>
      <c r="L53" s="311">
        <v>159.4</v>
      </c>
      <c r="M53" s="244"/>
      <c r="N53" s="310">
        <f>+O53+Q53</f>
        <v>290</v>
      </c>
      <c r="O53" s="311">
        <v>290</v>
      </c>
      <c r="P53" s="311">
        <v>208.4</v>
      </c>
      <c r="Q53" s="244"/>
      <c r="R53" s="199">
        <f>+S53+U53</f>
        <v>278.2</v>
      </c>
      <c r="S53" s="200">
        <v>278.2</v>
      </c>
      <c r="T53" s="200">
        <v>203.2</v>
      </c>
      <c r="U53" s="201"/>
      <c r="V53" s="277">
        <v>290</v>
      </c>
      <c r="W53" s="277">
        <v>290</v>
      </c>
      <c r="X53" s="915" t="s">
        <v>229</v>
      </c>
      <c r="Y53" s="1169">
        <v>8</v>
      </c>
      <c r="Z53" s="906">
        <v>8</v>
      </c>
      <c r="AA53" s="851">
        <v>8</v>
      </c>
    </row>
    <row r="54" spans="1:27" s="4" customFormat="1" ht="15.75" customHeight="1" thickBot="1">
      <c r="A54" s="890"/>
      <c r="B54" s="905"/>
      <c r="C54" s="833"/>
      <c r="D54" s="381"/>
      <c r="E54" s="835"/>
      <c r="F54" s="822"/>
      <c r="G54" s="895"/>
      <c r="H54" s="831"/>
      <c r="I54" s="85" t="s">
        <v>16</v>
      </c>
      <c r="J54" s="203">
        <f aca="true" t="shared" si="18" ref="J54:W54">J53</f>
        <v>220.8</v>
      </c>
      <c r="K54" s="204">
        <f t="shared" si="18"/>
        <v>220.8</v>
      </c>
      <c r="L54" s="204">
        <f t="shared" si="18"/>
        <v>159.4</v>
      </c>
      <c r="M54" s="204">
        <f t="shared" si="18"/>
        <v>0</v>
      </c>
      <c r="N54" s="203">
        <f t="shared" si="18"/>
        <v>290</v>
      </c>
      <c r="O54" s="204">
        <f t="shared" si="18"/>
        <v>290</v>
      </c>
      <c r="P54" s="204">
        <f t="shared" si="18"/>
        <v>208.4</v>
      </c>
      <c r="Q54" s="204">
        <f t="shared" si="18"/>
        <v>0</v>
      </c>
      <c r="R54" s="203">
        <f t="shared" si="18"/>
        <v>278.2</v>
      </c>
      <c r="S54" s="204">
        <f t="shared" si="18"/>
        <v>278.2</v>
      </c>
      <c r="T54" s="204">
        <f t="shared" si="18"/>
        <v>203.2</v>
      </c>
      <c r="U54" s="204">
        <f t="shared" si="18"/>
        <v>0</v>
      </c>
      <c r="V54" s="206">
        <f t="shared" si="18"/>
        <v>290</v>
      </c>
      <c r="W54" s="206">
        <f t="shared" si="18"/>
        <v>290</v>
      </c>
      <c r="X54" s="865"/>
      <c r="Y54" s="1005"/>
      <c r="Z54" s="867"/>
      <c r="AA54" s="869"/>
    </row>
    <row r="55" spans="1:27" s="4" customFormat="1" ht="15" customHeight="1">
      <c r="A55" s="889" t="s">
        <v>9</v>
      </c>
      <c r="B55" s="904" t="s">
        <v>9</v>
      </c>
      <c r="C55" s="893" t="s">
        <v>38</v>
      </c>
      <c r="D55" s="389"/>
      <c r="E55" s="910" t="s">
        <v>285</v>
      </c>
      <c r="F55" s="1088"/>
      <c r="G55" s="894" t="s">
        <v>9</v>
      </c>
      <c r="H55" s="561" t="s">
        <v>167</v>
      </c>
      <c r="I55" s="338" t="s">
        <v>13</v>
      </c>
      <c r="J55" s="280">
        <f>K55</f>
        <v>110.4</v>
      </c>
      <c r="K55" s="281">
        <v>110.4</v>
      </c>
      <c r="L55" s="281"/>
      <c r="M55" s="339"/>
      <c r="N55" s="340">
        <f>O55</f>
        <v>113.9</v>
      </c>
      <c r="O55" s="341">
        <v>113.9</v>
      </c>
      <c r="P55" s="342"/>
      <c r="Q55" s="343"/>
      <c r="R55" s="453">
        <f>S55</f>
        <v>113.9</v>
      </c>
      <c r="S55" s="284">
        <f>110.4+3.5</f>
        <v>113.9</v>
      </c>
      <c r="T55" s="284"/>
      <c r="U55" s="285"/>
      <c r="V55" s="344">
        <v>104.4</v>
      </c>
      <c r="W55" s="345">
        <v>104.4</v>
      </c>
      <c r="X55" s="323" t="s">
        <v>287</v>
      </c>
      <c r="Y55" s="357">
        <v>1</v>
      </c>
      <c r="Z55" s="357">
        <v>1</v>
      </c>
      <c r="AA55" s="358">
        <v>1</v>
      </c>
    </row>
    <row r="56" spans="1:27" s="4" customFormat="1" ht="18.75" customHeight="1">
      <c r="A56" s="911"/>
      <c r="B56" s="912"/>
      <c r="C56" s="847"/>
      <c r="D56" s="380"/>
      <c r="E56" s="928"/>
      <c r="F56" s="1089"/>
      <c r="G56" s="903"/>
      <c r="H56" s="856"/>
      <c r="I56" s="181" t="s">
        <v>13</v>
      </c>
      <c r="J56" s="230">
        <f>K56+M56</f>
        <v>77.4</v>
      </c>
      <c r="K56" s="231">
        <v>77.4</v>
      </c>
      <c r="L56" s="231"/>
      <c r="M56" s="238"/>
      <c r="N56" s="299">
        <f>O56+Q56</f>
        <v>94.7</v>
      </c>
      <c r="O56" s="300">
        <v>94.7</v>
      </c>
      <c r="P56" s="278"/>
      <c r="Q56" s="279"/>
      <c r="R56" s="233">
        <f>S56</f>
        <v>77.4</v>
      </c>
      <c r="S56" s="234">
        <v>77.4</v>
      </c>
      <c r="T56" s="234"/>
      <c r="U56" s="235"/>
      <c r="V56" s="236">
        <v>77.4</v>
      </c>
      <c r="W56" s="236">
        <v>77.4</v>
      </c>
      <c r="X56" s="899" t="s">
        <v>232</v>
      </c>
      <c r="Y56" s="881">
        <v>7</v>
      </c>
      <c r="Z56" s="881">
        <v>7</v>
      </c>
      <c r="AA56" s="916">
        <v>7</v>
      </c>
    </row>
    <row r="57" spans="1:27" s="4" customFormat="1" ht="17.25" customHeight="1">
      <c r="A57" s="911"/>
      <c r="B57" s="912"/>
      <c r="C57" s="847"/>
      <c r="D57" s="380"/>
      <c r="E57" s="928"/>
      <c r="F57" s="1089"/>
      <c r="G57" s="903"/>
      <c r="H57" s="856"/>
      <c r="I57" s="96"/>
      <c r="J57" s="230"/>
      <c r="K57" s="231"/>
      <c r="L57" s="231"/>
      <c r="M57" s="238"/>
      <c r="N57" s="299"/>
      <c r="O57" s="300"/>
      <c r="P57" s="278"/>
      <c r="Q57" s="279"/>
      <c r="R57" s="233"/>
      <c r="S57" s="234"/>
      <c r="T57" s="234"/>
      <c r="U57" s="235"/>
      <c r="V57" s="240"/>
      <c r="W57" s="239"/>
      <c r="X57" s="864"/>
      <c r="Y57" s="866"/>
      <c r="Z57" s="866"/>
      <c r="AA57" s="868"/>
    </row>
    <row r="58" spans="1:27" s="4" customFormat="1" ht="17.25" customHeight="1" thickBot="1">
      <c r="A58" s="890"/>
      <c r="B58" s="905"/>
      <c r="C58" s="833"/>
      <c r="D58" s="381"/>
      <c r="E58" s="835"/>
      <c r="F58" s="1090"/>
      <c r="G58" s="895"/>
      <c r="H58" s="857"/>
      <c r="I58" s="7" t="s">
        <v>16</v>
      </c>
      <c r="J58" s="203">
        <f aca="true" t="shared" si="19" ref="J58:W58">SUM(J55:J57)</f>
        <v>187.8</v>
      </c>
      <c r="K58" s="204">
        <f t="shared" si="19"/>
        <v>187.8</v>
      </c>
      <c r="L58" s="204">
        <f t="shared" si="19"/>
        <v>0</v>
      </c>
      <c r="M58" s="204">
        <f t="shared" si="19"/>
        <v>0</v>
      </c>
      <c r="N58" s="203">
        <f t="shared" si="19"/>
        <v>208.60000000000002</v>
      </c>
      <c r="O58" s="204">
        <f t="shared" si="19"/>
        <v>208.60000000000002</v>
      </c>
      <c r="P58" s="204">
        <f t="shared" si="19"/>
        <v>0</v>
      </c>
      <c r="Q58" s="204">
        <f t="shared" si="19"/>
        <v>0</v>
      </c>
      <c r="R58" s="203">
        <f t="shared" si="19"/>
        <v>191.3</v>
      </c>
      <c r="S58" s="204">
        <f t="shared" si="19"/>
        <v>191.3</v>
      </c>
      <c r="T58" s="204">
        <f t="shared" si="19"/>
        <v>0</v>
      </c>
      <c r="U58" s="204">
        <f t="shared" si="19"/>
        <v>0</v>
      </c>
      <c r="V58" s="486">
        <f t="shared" si="19"/>
        <v>181.8</v>
      </c>
      <c r="W58" s="206">
        <f t="shared" si="19"/>
        <v>181.8</v>
      </c>
      <c r="X58" s="865"/>
      <c r="Y58" s="867"/>
      <c r="Z58" s="867"/>
      <c r="AA58" s="869"/>
    </row>
    <row r="59" spans="1:27" s="84" customFormat="1" ht="15.75" customHeight="1">
      <c r="A59" s="889" t="s">
        <v>9</v>
      </c>
      <c r="B59" s="904" t="s">
        <v>9</v>
      </c>
      <c r="C59" s="924" t="s">
        <v>40</v>
      </c>
      <c r="D59" s="392"/>
      <c r="E59" s="926" t="s">
        <v>30</v>
      </c>
      <c r="F59" s="929"/>
      <c r="G59" s="931" t="s">
        <v>9</v>
      </c>
      <c r="H59" s="909" t="s">
        <v>167</v>
      </c>
      <c r="I59" s="547" t="s">
        <v>13</v>
      </c>
      <c r="J59" s="280">
        <f>K59+M59</f>
        <v>9478.2</v>
      </c>
      <c r="K59" s="281">
        <v>4411.6</v>
      </c>
      <c r="L59" s="281"/>
      <c r="M59" s="283">
        <v>5066.6</v>
      </c>
      <c r="N59" s="280">
        <f>O59+Q59</f>
        <v>11914.3</v>
      </c>
      <c r="O59" s="281">
        <v>4733.9</v>
      </c>
      <c r="P59" s="282"/>
      <c r="Q59" s="283">
        <v>7180.4</v>
      </c>
      <c r="R59" s="453">
        <f>S59+U59</f>
        <v>11862.9</v>
      </c>
      <c r="S59" s="284">
        <v>4682.5</v>
      </c>
      <c r="T59" s="284"/>
      <c r="U59" s="285">
        <v>7180.4</v>
      </c>
      <c r="V59" s="286">
        <v>15354.688</v>
      </c>
      <c r="W59" s="314">
        <v>16393.292</v>
      </c>
      <c r="X59" s="418"/>
      <c r="Y59" s="537"/>
      <c r="Z59" s="537"/>
      <c r="AA59" s="539"/>
    </row>
    <row r="60" spans="1:27" s="84" customFormat="1" ht="15.75" customHeight="1" thickBot="1">
      <c r="A60" s="890"/>
      <c r="B60" s="905"/>
      <c r="C60" s="925"/>
      <c r="D60" s="393"/>
      <c r="E60" s="927"/>
      <c r="F60" s="930"/>
      <c r="G60" s="932"/>
      <c r="H60" s="857"/>
      <c r="I60" s="305" t="s">
        <v>16</v>
      </c>
      <c r="J60" s="257">
        <f>SUM(J59:J59)</f>
        <v>9478.2</v>
      </c>
      <c r="K60" s="258">
        <f>SUM(K59:K59)</f>
        <v>4411.6</v>
      </c>
      <c r="L60" s="258">
        <f>SUM(L59:L59)</f>
        <v>0</v>
      </c>
      <c r="M60" s="306">
        <f>SUM(M59:M59)</f>
        <v>5066.6</v>
      </c>
      <c r="N60" s="257">
        <f>N59</f>
        <v>11914.3</v>
      </c>
      <c r="O60" s="258">
        <f>O59</f>
        <v>4733.9</v>
      </c>
      <c r="P60" s="258">
        <f>P59</f>
        <v>0</v>
      </c>
      <c r="Q60" s="306">
        <f aca="true" t="shared" si="20" ref="Q60:W60">SUM(Q59:Q59)</f>
        <v>7180.4</v>
      </c>
      <c r="R60" s="257">
        <f t="shared" si="20"/>
        <v>11862.9</v>
      </c>
      <c r="S60" s="258">
        <f t="shared" si="20"/>
        <v>4682.5</v>
      </c>
      <c r="T60" s="258">
        <f t="shared" si="20"/>
        <v>0</v>
      </c>
      <c r="U60" s="306">
        <f t="shared" si="20"/>
        <v>7180.4</v>
      </c>
      <c r="V60" s="486">
        <f t="shared" si="20"/>
        <v>15354.688</v>
      </c>
      <c r="W60" s="206">
        <f t="shared" si="20"/>
        <v>16393.292</v>
      </c>
      <c r="X60" s="333"/>
      <c r="Y60" s="527"/>
      <c r="Z60" s="527"/>
      <c r="AA60" s="529"/>
    </row>
    <row r="61" spans="1:27" s="84" customFormat="1" ht="15.75" customHeight="1">
      <c r="A61" s="889" t="s">
        <v>9</v>
      </c>
      <c r="B61" s="904" t="s">
        <v>9</v>
      </c>
      <c r="C61" s="924" t="s">
        <v>43</v>
      </c>
      <c r="D61" s="392"/>
      <c r="E61" s="926" t="s">
        <v>236</v>
      </c>
      <c r="F61" s="929"/>
      <c r="G61" s="931" t="s">
        <v>9</v>
      </c>
      <c r="H61" s="909" t="s">
        <v>167</v>
      </c>
      <c r="I61" s="547" t="s">
        <v>13</v>
      </c>
      <c r="J61" s="280">
        <f>K61+M61</f>
        <v>200</v>
      </c>
      <c r="K61" s="281">
        <v>200</v>
      </c>
      <c r="L61" s="281"/>
      <c r="M61" s="283"/>
      <c r="N61" s="280">
        <f>O61+Q61</f>
        <v>200</v>
      </c>
      <c r="O61" s="281">
        <v>200</v>
      </c>
      <c r="P61" s="282"/>
      <c r="Q61" s="283"/>
      <c r="R61" s="453">
        <f>S61+U61</f>
        <v>200</v>
      </c>
      <c r="S61" s="284">
        <v>200</v>
      </c>
      <c r="T61" s="284"/>
      <c r="U61" s="285"/>
      <c r="V61" s="286">
        <v>200</v>
      </c>
      <c r="W61" s="314">
        <v>200</v>
      </c>
      <c r="X61" s="418"/>
      <c r="Y61" s="537"/>
      <c r="Z61" s="537"/>
      <c r="AA61" s="539"/>
    </row>
    <row r="62" spans="1:27" s="84" customFormat="1" ht="15.75" customHeight="1" thickBot="1">
      <c r="A62" s="890"/>
      <c r="B62" s="905"/>
      <c r="C62" s="925"/>
      <c r="D62" s="393"/>
      <c r="E62" s="927"/>
      <c r="F62" s="930"/>
      <c r="G62" s="932"/>
      <c r="H62" s="857"/>
      <c r="I62" s="305" t="s">
        <v>16</v>
      </c>
      <c r="J62" s="257">
        <f>SUM(J61:J61)</f>
        <v>200</v>
      </c>
      <c r="K62" s="258">
        <f>SUM(K61:K61)</f>
        <v>200</v>
      </c>
      <c r="L62" s="258">
        <f>SUM(L61:L61)</f>
        <v>0</v>
      </c>
      <c r="M62" s="306">
        <f>SUM(M61:M61)</f>
        <v>0</v>
      </c>
      <c r="N62" s="257">
        <f>N61</f>
        <v>200</v>
      </c>
      <c r="O62" s="258">
        <f>O61</f>
        <v>200</v>
      </c>
      <c r="P62" s="258">
        <f>P61</f>
        <v>0</v>
      </c>
      <c r="Q62" s="306">
        <f aca="true" t="shared" si="21" ref="Q62:W62">SUM(Q61:Q61)</f>
        <v>0</v>
      </c>
      <c r="R62" s="257">
        <f t="shared" si="21"/>
        <v>200</v>
      </c>
      <c r="S62" s="258">
        <f t="shared" si="21"/>
        <v>200</v>
      </c>
      <c r="T62" s="258">
        <f t="shared" si="21"/>
        <v>0</v>
      </c>
      <c r="U62" s="306">
        <f t="shared" si="21"/>
        <v>0</v>
      </c>
      <c r="V62" s="486">
        <f t="shared" si="21"/>
        <v>200</v>
      </c>
      <c r="W62" s="206">
        <f t="shared" si="21"/>
        <v>200</v>
      </c>
      <c r="X62" s="333"/>
      <c r="Y62" s="527"/>
      <c r="Z62" s="527"/>
      <c r="AA62" s="529"/>
    </row>
    <row r="63" spans="1:27" s="4" customFormat="1" ht="15.75" customHeight="1">
      <c r="A63" s="889" t="s">
        <v>9</v>
      </c>
      <c r="B63" s="904" t="s">
        <v>9</v>
      </c>
      <c r="C63" s="893" t="s">
        <v>44</v>
      </c>
      <c r="D63" s="389"/>
      <c r="E63" s="910" t="s">
        <v>197</v>
      </c>
      <c r="F63" s="1088"/>
      <c r="G63" s="894" t="s">
        <v>9</v>
      </c>
      <c r="H63" s="909" t="s">
        <v>167</v>
      </c>
      <c r="I63" s="95" t="s">
        <v>13</v>
      </c>
      <c r="J63" s="245">
        <f>K63</f>
        <v>0</v>
      </c>
      <c r="K63" s="243"/>
      <c r="L63" s="243"/>
      <c r="M63" s="266"/>
      <c r="N63" s="245">
        <f>O63</f>
        <v>54</v>
      </c>
      <c r="O63" s="243">
        <v>54</v>
      </c>
      <c r="P63" s="246"/>
      <c r="Q63" s="247"/>
      <c r="R63" s="199">
        <f>S63</f>
        <v>0</v>
      </c>
      <c r="S63" s="200"/>
      <c r="T63" s="200"/>
      <c r="U63" s="201"/>
      <c r="V63" s="248"/>
      <c r="W63" s="269"/>
      <c r="X63" s="418"/>
      <c r="Y63" s="537"/>
      <c r="Z63" s="537"/>
      <c r="AA63" s="539"/>
    </row>
    <row r="64" spans="1:27" s="4" customFormat="1" ht="15.75" customHeight="1" thickBot="1">
      <c r="A64" s="890"/>
      <c r="B64" s="905"/>
      <c r="C64" s="833"/>
      <c r="D64" s="381"/>
      <c r="E64" s="835"/>
      <c r="F64" s="1090"/>
      <c r="G64" s="895"/>
      <c r="H64" s="857"/>
      <c r="I64" s="7" t="s">
        <v>16</v>
      </c>
      <c r="J64" s="203">
        <f aca="true" t="shared" si="22" ref="J64:W64">SUM(J63:J63)</f>
        <v>0</v>
      </c>
      <c r="K64" s="204">
        <f t="shared" si="22"/>
        <v>0</v>
      </c>
      <c r="L64" s="204">
        <f t="shared" si="22"/>
        <v>0</v>
      </c>
      <c r="M64" s="204">
        <f t="shared" si="22"/>
        <v>0</v>
      </c>
      <c r="N64" s="203">
        <f t="shared" si="22"/>
        <v>54</v>
      </c>
      <c r="O64" s="204">
        <f t="shared" si="22"/>
        <v>54</v>
      </c>
      <c r="P64" s="204">
        <f t="shared" si="22"/>
        <v>0</v>
      </c>
      <c r="Q64" s="204">
        <f t="shared" si="22"/>
        <v>0</v>
      </c>
      <c r="R64" s="203">
        <f t="shared" si="22"/>
        <v>0</v>
      </c>
      <c r="S64" s="204">
        <f t="shared" si="22"/>
        <v>0</v>
      </c>
      <c r="T64" s="204">
        <f t="shared" si="22"/>
        <v>0</v>
      </c>
      <c r="U64" s="204">
        <f t="shared" si="22"/>
        <v>0</v>
      </c>
      <c r="V64" s="486">
        <f t="shared" si="22"/>
        <v>0</v>
      </c>
      <c r="W64" s="206">
        <f t="shared" si="22"/>
        <v>0</v>
      </c>
      <c r="X64" s="333"/>
      <c r="Y64" s="527"/>
      <c r="Z64" s="527"/>
      <c r="AA64" s="529"/>
    </row>
    <row r="65" spans="1:27" s="4" customFormat="1" ht="42.75" customHeight="1">
      <c r="A65" s="369" t="s">
        <v>9</v>
      </c>
      <c r="B65" s="371" t="s">
        <v>9</v>
      </c>
      <c r="C65" s="494" t="s">
        <v>45</v>
      </c>
      <c r="D65" s="576"/>
      <c r="E65" s="407" t="s">
        <v>160</v>
      </c>
      <c r="F65" s="373"/>
      <c r="G65" s="409" t="s">
        <v>9</v>
      </c>
      <c r="H65" s="558">
        <v>1</v>
      </c>
      <c r="I65" s="83"/>
      <c r="J65" s="245"/>
      <c r="K65" s="243"/>
      <c r="L65" s="243"/>
      <c r="M65" s="244"/>
      <c r="N65" s="287"/>
      <c r="O65" s="243"/>
      <c r="P65" s="246"/>
      <c r="Q65" s="247"/>
      <c r="R65" s="199"/>
      <c r="S65" s="200"/>
      <c r="T65" s="200"/>
      <c r="U65" s="201"/>
      <c r="V65" s="256"/>
      <c r="W65" s="269"/>
      <c r="X65" s="319"/>
      <c r="Y65" s="357"/>
      <c r="Z65" s="357"/>
      <c r="AA65" s="358"/>
    </row>
    <row r="66" spans="1:27" s="4" customFormat="1" ht="14.25" customHeight="1">
      <c r="A66" s="370"/>
      <c r="B66" s="372"/>
      <c r="C66" s="495"/>
      <c r="D66" s="1075" t="s">
        <v>9</v>
      </c>
      <c r="E66" s="834" t="s">
        <v>162</v>
      </c>
      <c r="F66" s="374"/>
      <c r="G66" s="410"/>
      <c r="H66" s="405"/>
      <c r="I66" s="93" t="s">
        <v>13</v>
      </c>
      <c r="J66" s="299">
        <f aca="true" t="shared" si="23" ref="J66:J72">K66+M66</f>
        <v>138.9</v>
      </c>
      <c r="K66" s="300">
        <v>138.9</v>
      </c>
      <c r="L66" s="231"/>
      <c r="M66" s="232"/>
      <c r="N66" s="307">
        <f>Q66+O66</f>
        <v>140</v>
      </c>
      <c r="O66" s="231">
        <v>140</v>
      </c>
      <c r="P66" s="278"/>
      <c r="Q66" s="279"/>
      <c r="R66" s="233">
        <f>S66+U66</f>
        <v>120</v>
      </c>
      <c r="S66" s="234">
        <v>120</v>
      </c>
      <c r="T66" s="234"/>
      <c r="U66" s="235"/>
      <c r="V66" s="240">
        <f>140-3.6</f>
        <v>136.4</v>
      </c>
      <c r="W66" s="273">
        <v>136.4</v>
      </c>
      <c r="X66" s="1023" t="s">
        <v>268</v>
      </c>
      <c r="Y66" s="253">
        <v>2.5</v>
      </c>
      <c r="Z66" s="84">
        <v>2.5</v>
      </c>
      <c r="AA66" s="254">
        <v>3</v>
      </c>
    </row>
    <row r="67" spans="1:28" s="4" customFormat="1" ht="14.25" customHeight="1">
      <c r="A67" s="370"/>
      <c r="B67" s="372"/>
      <c r="C67" s="495"/>
      <c r="D67" s="1076"/>
      <c r="E67" s="928"/>
      <c r="F67" s="374"/>
      <c r="G67" s="410"/>
      <c r="H67" s="405"/>
      <c r="I67" s="93" t="s">
        <v>142</v>
      </c>
      <c r="J67" s="299">
        <f t="shared" si="23"/>
        <v>90</v>
      </c>
      <c r="K67" s="300">
        <v>90</v>
      </c>
      <c r="L67" s="231"/>
      <c r="M67" s="232"/>
      <c r="N67" s="307">
        <f aca="true" t="shared" si="24" ref="N67:N78">O67+Q67</f>
        <v>100</v>
      </c>
      <c r="O67" s="231">
        <v>100</v>
      </c>
      <c r="P67" s="278"/>
      <c r="Q67" s="279"/>
      <c r="R67" s="233">
        <f>S67+U67</f>
        <v>100</v>
      </c>
      <c r="S67" s="234">
        <v>100</v>
      </c>
      <c r="T67" s="234"/>
      <c r="U67" s="235"/>
      <c r="V67" s="240">
        <v>100</v>
      </c>
      <c r="W67" s="273">
        <v>100</v>
      </c>
      <c r="X67" s="1165"/>
      <c r="Y67" s="502"/>
      <c r="Z67" s="502"/>
      <c r="AA67" s="503"/>
      <c r="AB67" s="506"/>
    </row>
    <row r="68" spans="1:27" s="4" customFormat="1" ht="27.75" customHeight="1">
      <c r="A68" s="370"/>
      <c r="B68" s="372"/>
      <c r="C68" s="495"/>
      <c r="D68" s="1078"/>
      <c r="E68" s="1077"/>
      <c r="F68" s="374"/>
      <c r="G68" s="410"/>
      <c r="H68" s="405"/>
      <c r="I68" s="757" t="s">
        <v>16</v>
      </c>
      <c r="J68" s="753">
        <f t="shared" si="23"/>
        <v>228.9</v>
      </c>
      <c r="K68" s="754">
        <f>SUM(K66:K67)</f>
        <v>228.9</v>
      </c>
      <c r="L68" s="754"/>
      <c r="M68" s="758"/>
      <c r="N68" s="759">
        <f>SUM(N66:N67)</f>
        <v>240</v>
      </c>
      <c r="O68" s="754">
        <f>SUM(O66:O67)</f>
        <v>240</v>
      </c>
      <c r="P68" s="754"/>
      <c r="Q68" s="758"/>
      <c r="R68" s="753">
        <f>S68+U68</f>
        <v>220</v>
      </c>
      <c r="S68" s="754">
        <f>SUM(S66:S67)</f>
        <v>220</v>
      </c>
      <c r="T68" s="754"/>
      <c r="U68" s="758"/>
      <c r="V68" s="760">
        <f>SUM(V66:V67)</f>
        <v>236.4</v>
      </c>
      <c r="W68" s="761">
        <f>SUM(W66:W67)</f>
        <v>236.4</v>
      </c>
      <c r="X68" s="332" t="s">
        <v>230</v>
      </c>
      <c r="Y68" s="488">
        <v>100</v>
      </c>
      <c r="Z68" s="488">
        <v>100</v>
      </c>
      <c r="AA68" s="489">
        <v>100</v>
      </c>
    </row>
    <row r="69" spans="1:27" s="4" customFormat="1" ht="17.25" customHeight="1">
      <c r="A69" s="370"/>
      <c r="B69" s="372"/>
      <c r="C69" s="495"/>
      <c r="D69" s="577" t="s">
        <v>10</v>
      </c>
      <c r="E69" s="834" t="s">
        <v>163</v>
      </c>
      <c r="F69" s="374"/>
      <c r="G69" s="410"/>
      <c r="H69" s="405"/>
      <c r="I69" s="93" t="s">
        <v>13</v>
      </c>
      <c r="J69" s="299">
        <f t="shared" si="23"/>
        <v>196.4</v>
      </c>
      <c r="K69" s="300">
        <v>196.4</v>
      </c>
      <c r="L69" s="231"/>
      <c r="M69" s="232"/>
      <c r="N69" s="307">
        <f t="shared" si="24"/>
        <v>194.4</v>
      </c>
      <c r="O69" s="231">
        <v>194.4</v>
      </c>
      <c r="P69" s="278"/>
      <c r="Q69" s="279"/>
      <c r="R69" s="233">
        <f aca="true" t="shared" si="25" ref="R69:R78">S69+U69</f>
        <v>174.4</v>
      </c>
      <c r="S69" s="234">
        <v>174.4</v>
      </c>
      <c r="T69" s="234"/>
      <c r="U69" s="235"/>
      <c r="V69" s="240">
        <v>190</v>
      </c>
      <c r="W69" s="273">
        <v>190</v>
      </c>
      <c r="X69" s="320" t="s">
        <v>269</v>
      </c>
      <c r="Y69" s="359">
        <v>26</v>
      </c>
      <c r="Z69" s="359">
        <v>19</v>
      </c>
      <c r="AA69" s="360">
        <v>12</v>
      </c>
    </row>
    <row r="70" spans="1:27" s="4" customFormat="1" ht="18" customHeight="1">
      <c r="A70" s="370"/>
      <c r="B70" s="372"/>
      <c r="C70" s="403"/>
      <c r="D70" s="577"/>
      <c r="E70" s="928"/>
      <c r="F70" s="374"/>
      <c r="G70" s="410"/>
      <c r="H70" s="405"/>
      <c r="I70" s="183"/>
      <c r="J70" s="382"/>
      <c r="K70" s="383"/>
      <c r="L70" s="252"/>
      <c r="M70" s="768"/>
      <c r="N70" s="769"/>
      <c r="O70" s="252"/>
      <c r="P70" s="384"/>
      <c r="Q70" s="385"/>
      <c r="R70" s="221"/>
      <c r="S70" s="222"/>
      <c r="T70" s="222"/>
      <c r="U70" s="223"/>
      <c r="V70" s="376"/>
      <c r="W70" s="303"/>
      <c r="X70" s="332" t="s">
        <v>270</v>
      </c>
      <c r="Y70" s="526">
        <v>3.143</v>
      </c>
      <c r="Z70" s="526">
        <v>2.5</v>
      </c>
      <c r="AA70" s="528">
        <v>2</v>
      </c>
    </row>
    <row r="71" spans="1:27" s="4" customFormat="1" ht="53.25" customHeight="1" thickBot="1">
      <c r="A71" s="434"/>
      <c r="B71" s="435"/>
      <c r="C71" s="575"/>
      <c r="D71" s="771" t="s">
        <v>11</v>
      </c>
      <c r="E71" s="772" t="s">
        <v>234</v>
      </c>
      <c r="F71" s="436"/>
      <c r="G71" s="437"/>
      <c r="H71" s="559"/>
      <c r="I71" s="438" t="s">
        <v>13</v>
      </c>
      <c r="J71" s="439">
        <f t="shared" si="23"/>
        <v>32.5</v>
      </c>
      <c r="K71" s="440">
        <v>32.5</v>
      </c>
      <c r="L71" s="441"/>
      <c r="M71" s="442"/>
      <c r="N71" s="443">
        <f t="shared" si="24"/>
        <v>32.5</v>
      </c>
      <c r="O71" s="441">
        <v>32.5</v>
      </c>
      <c r="P71" s="444"/>
      <c r="Q71" s="445"/>
      <c r="R71" s="457">
        <f t="shared" si="25"/>
        <v>22.5</v>
      </c>
      <c r="S71" s="446">
        <v>22.5</v>
      </c>
      <c r="T71" s="446"/>
      <c r="U71" s="447"/>
      <c r="V71" s="448">
        <v>40</v>
      </c>
      <c r="W71" s="449">
        <v>40</v>
      </c>
      <c r="X71" s="321" t="s">
        <v>271</v>
      </c>
      <c r="Y71" s="361">
        <v>6</v>
      </c>
      <c r="Z71" s="361">
        <v>13</v>
      </c>
      <c r="AA71" s="362">
        <v>8</v>
      </c>
    </row>
    <row r="72" spans="1:27" s="4" customFormat="1" ht="39.75" customHeight="1">
      <c r="A72" s="370"/>
      <c r="B72" s="372"/>
      <c r="C72" s="495"/>
      <c r="D72" s="770" t="s">
        <v>12</v>
      </c>
      <c r="E72" s="431" t="s">
        <v>189</v>
      </c>
      <c r="F72" s="374"/>
      <c r="G72" s="410"/>
      <c r="H72" s="405"/>
      <c r="I72" s="86" t="s">
        <v>13</v>
      </c>
      <c r="J72" s="366">
        <f t="shared" si="23"/>
        <v>5.5</v>
      </c>
      <c r="K72" s="367">
        <v>5.5</v>
      </c>
      <c r="L72" s="227"/>
      <c r="M72" s="228"/>
      <c r="N72" s="619">
        <f t="shared" si="24"/>
        <v>5.5</v>
      </c>
      <c r="O72" s="227">
        <v>5.5</v>
      </c>
      <c r="P72" s="262"/>
      <c r="Q72" s="263"/>
      <c r="R72" s="215">
        <f t="shared" si="25"/>
        <v>5.5</v>
      </c>
      <c r="S72" s="216">
        <v>5.5</v>
      </c>
      <c r="T72" s="216"/>
      <c r="U72" s="218"/>
      <c r="V72" s="264">
        <v>6</v>
      </c>
      <c r="W72" s="272">
        <v>6</v>
      </c>
      <c r="X72" s="501" t="s">
        <v>273</v>
      </c>
      <c r="Y72" s="551">
        <v>5</v>
      </c>
      <c r="Z72" s="551">
        <v>6</v>
      </c>
      <c r="AA72" s="552">
        <v>6</v>
      </c>
    </row>
    <row r="73" spans="1:27" s="4" customFormat="1" ht="44.25" customHeight="1">
      <c r="A73" s="370"/>
      <c r="B73" s="372"/>
      <c r="C73" s="495"/>
      <c r="D73" s="577" t="s">
        <v>38</v>
      </c>
      <c r="E73" s="408" t="s">
        <v>233</v>
      </c>
      <c r="F73" s="374"/>
      <c r="G73" s="410"/>
      <c r="H73" s="405"/>
      <c r="I73" s="93" t="s">
        <v>13</v>
      </c>
      <c r="J73" s="299"/>
      <c r="K73" s="300"/>
      <c r="L73" s="231"/>
      <c r="M73" s="232"/>
      <c r="N73" s="307">
        <f t="shared" si="24"/>
        <v>20</v>
      </c>
      <c r="O73" s="231">
        <v>20</v>
      </c>
      <c r="P73" s="278"/>
      <c r="Q73" s="279"/>
      <c r="R73" s="233">
        <f t="shared" si="25"/>
        <v>20</v>
      </c>
      <c r="S73" s="234">
        <v>20</v>
      </c>
      <c r="T73" s="234"/>
      <c r="U73" s="235"/>
      <c r="V73" s="240">
        <v>20</v>
      </c>
      <c r="W73" s="273">
        <v>20</v>
      </c>
      <c r="X73" s="320"/>
      <c r="Y73" s="359"/>
      <c r="Z73" s="359"/>
      <c r="AA73" s="360"/>
    </row>
    <row r="74" spans="1:27" s="4" customFormat="1" ht="15" customHeight="1">
      <c r="A74" s="370"/>
      <c r="B74" s="372"/>
      <c r="C74" s="495"/>
      <c r="D74" s="1075" t="s">
        <v>40</v>
      </c>
      <c r="E74" s="834" t="s">
        <v>190</v>
      </c>
      <c r="F74" s="374"/>
      <c r="G74" s="410"/>
      <c r="H74" s="405"/>
      <c r="I74" s="86" t="s">
        <v>13</v>
      </c>
      <c r="J74" s="366">
        <f>K74+M74</f>
        <v>19</v>
      </c>
      <c r="K74" s="367">
        <v>19</v>
      </c>
      <c r="L74" s="227"/>
      <c r="M74" s="261"/>
      <c r="N74" s="226">
        <f t="shared" si="24"/>
        <v>25</v>
      </c>
      <c r="O74" s="227">
        <v>25</v>
      </c>
      <c r="P74" s="262"/>
      <c r="Q74" s="263"/>
      <c r="R74" s="419">
        <f t="shared" si="25"/>
        <v>22</v>
      </c>
      <c r="S74" s="216">
        <v>22</v>
      </c>
      <c r="T74" s="216"/>
      <c r="U74" s="421"/>
      <c r="V74" s="264">
        <v>22</v>
      </c>
      <c r="W74" s="422">
        <v>22</v>
      </c>
      <c r="X74" s="506" t="s">
        <v>274</v>
      </c>
      <c r="Y74" s="538">
        <v>13</v>
      </c>
      <c r="Z74" s="538">
        <v>4</v>
      </c>
      <c r="AA74" s="540">
        <v>4</v>
      </c>
    </row>
    <row r="75" spans="1:27" s="4" customFormat="1" ht="15" customHeight="1">
      <c r="A75" s="370"/>
      <c r="B75" s="372"/>
      <c r="C75" s="495"/>
      <c r="D75" s="1076"/>
      <c r="E75" s="928"/>
      <c r="F75" s="374"/>
      <c r="G75" s="410"/>
      <c r="H75" s="405"/>
      <c r="I75" s="183" t="s">
        <v>14</v>
      </c>
      <c r="J75" s="382">
        <f>K75+M75</f>
        <v>7.5</v>
      </c>
      <c r="K75" s="383">
        <v>7.5</v>
      </c>
      <c r="L75" s="252"/>
      <c r="M75" s="413"/>
      <c r="N75" s="251">
        <f t="shared" si="24"/>
        <v>7.5</v>
      </c>
      <c r="O75" s="252">
        <v>7.5</v>
      </c>
      <c r="P75" s="384"/>
      <c r="Q75" s="385"/>
      <c r="R75" s="507">
        <f t="shared" si="25"/>
        <v>7.5</v>
      </c>
      <c r="S75" s="222">
        <v>7.5</v>
      </c>
      <c r="T75" s="222"/>
      <c r="U75" s="508"/>
      <c r="V75" s="376">
        <v>7.5</v>
      </c>
      <c r="W75" s="509">
        <v>7.5</v>
      </c>
      <c r="X75" s="377" t="s">
        <v>241</v>
      </c>
      <c r="Y75" s="526">
        <v>9</v>
      </c>
      <c r="Z75" s="526">
        <v>9</v>
      </c>
      <c r="AA75" s="528">
        <v>9</v>
      </c>
    </row>
    <row r="76" spans="1:27" s="4" customFormat="1" ht="15" customHeight="1">
      <c r="A76" s="370"/>
      <c r="B76" s="372"/>
      <c r="C76" s="495"/>
      <c r="D76" s="1078"/>
      <c r="E76" s="1077"/>
      <c r="F76" s="374"/>
      <c r="G76" s="410"/>
      <c r="H76" s="405"/>
      <c r="I76" s="757" t="s">
        <v>16</v>
      </c>
      <c r="J76" s="753">
        <f>K76+M76</f>
        <v>26.5</v>
      </c>
      <c r="K76" s="754">
        <f>SUM(K74:K75)</f>
        <v>26.5</v>
      </c>
      <c r="L76" s="754"/>
      <c r="M76" s="755"/>
      <c r="N76" s="753">
        <f>O76+Q76</f>
        <v>32.5</v>
      </c>
      <c r="O76" s="754">
        <f>SUM(O74:O75)</f>
        <v>32.5</v>
      </c>
      <c r="P76" s="754"/>
      <c r="Q76" s="758"/>
      <c r="R76" s="759">
        <f>S76+U76</f>
        <v>29.5</v>
      </c>
      <c r="S76" s="754">
        <f>SUM(S74:S75)</f>
        <v>29.5</v>
      </c>
      <c r="T76" s="754"/>
      <c r="U76" s="755"/>
      <c r="V76" s="760">
        <f>SUM(V74:V75)</f>
        <v>29.5</v>
      </c>
      <c r="W76" s="762">
        <f>SUM(W74:W75)</f>
        <v>29.5</v>
      </c>
      <c r="X76" s="375"/>
      <c r="Y76" s="504"/>
      <c r="Z76" s="504"/>
      <c r="AA76" s="505"/>
    </row>
    <row r="77" spans="1:27" s="4" customFormat="1" ht="43.5" customHeight="1">
      <c r="A77" s="370"/>
      <c r="B77" s="372"/>
      <c r="C77" s="495"/>
      <c r="D77" s="578" t="s">
        <v>43</v>
      </c>
      <c r="E77" s="431" t="s">
        <v>191</v>
      </c>
      <c r="F77" s="374"/>
      <c r="G77" s="410"/>
      <c r="H77" s="405"/>
      <c r="I77" s="86" t="s">
        <v>13</v>
      </c>
      <c r="J77" s="366">
        <f>K77+M77</f>
        <v>7</v>
      </c>
      <c r="K77" s="367">
        <v>7</v>
      </c>
      <c r="L77" s="227"/>
      <c r="M77" s="261"/>
      <c r="N77" s="226">
        <f t="shared" si="24"/>
        <v>4</v>
      </c>
      <c r="O77" s="227">
        <v>4</v>
      </c>
      <c r="P77" s="262"/>
      <c r="Q77" s="263"/>
      <c r="R77" s="419">
        <f t="shared" si="25"/>
        <v>4</v>
      </c>
      <c r="S77" s="216">
        <v>4</v>
      </c>
      <c r="T77" s="216"/>
      <c r="U77" s="421"/>
      <c r="V77" s="264">
        <v>4</v>
      </c>
      <c r="W77" s="422">
        <v>4</v>
      </c>
      <c r="X77" s="501" t="s">
        <v>275</v>
      </c>
      <c r="Y77" s="551">
        <v>20</v>
      </c>
      <c r="Z77" s="551">
        <v>20</v>
      </c>
      <c r="AA77" s="552">
        <v>20</v>
      </c>
    </row>
    <row r="78" spans="1:28" s="4" customFormat="1" ht="30" customHeight="1">
      <c r="A78" s="370"/>
      <c r="B78" s="372"/>
      <c r="C78" s="495"/>
      <c r="D78" s="577" t="s">
        <v>44</v>
      </c>
      <c r="E78" s="432" t="s">
        <v>164</v>
      </c>
      <c r="F78" s="374"/>
      <c r="G78" s="410"/>
      <c r="H78" s="405"/>
      <c r="I78" s="93" t="s">
        <v>14</v>
      </c>
      <c r="J78" s="299">
        <f>K78+M78</f>
        <v>470</v>
      </c>
      <c r="K78" s="300">
        <v>470</v>
      </c>
      <c r="L78" s="231"/>
      <c r="M78" s="238"/>
      <c r="N78" s="230">
        <f t="shared" si="24"/>
        <v>12</v>
      </c>
      <c r="O78" s="231">
        <v>12</v>
      </c>
      <c r="P78" s="278"/>
      <c r="Q78" s="279"/>
      <c r="R78" s="593">
        <f t="shared" si="25"/>
        <v>12</v>
      </c>
      <c r="S78" s="234">
        <v>12</v>
      </c>
      <c r="T78" s="234"/>
      <c r="U78" s="331"/>
      <c r="V78" s="376">
        <v>12</v>
      </c>
      <c r="W78" s="509">
        <v>12</v>
      </c>
      <c r="X78" s="377" t="s">
        <v>276</v>
      </c>
      <c r="Y78" s="526">
        <v>1</v>
      </c>
      <c r="Z78" s="526"/>
      <c r="AA78" s="528"/>
      <c r="AB78" s="506"/>
    </row>
    <row r="79" spans="1:27" s="4" customFormat="1" ht="14.25" customHeight="1" thickBot="1">
      <c r="A79" s="370"/>
      <c r="B79" s="372"/>
      <c r="C79" s="495"/>
      <c r="D79" s="579" t="s">
        <v>45</v>
      </c>
      <c r="E79" s="412" t="s">
        <v>188</v>
      </c>
      <c r="F79" s="560"/>
      <c r="G79" s="395"/>
      <c r="H79" s="405"/>
      <c r="I79" s="93" t="s">
        <v>13</v>
      </c>
      <c r="J79" s="299"/>
      <c r="K79" s="300"/>
      <c r="L79" s="231"/>
      <c r="M79" s="238"/>
      <c r="N79" s="230">
        <f>O79+Q79</f>
        <v>50</v>
      </c>
      <c r="O79" s="231">
        <v>50</v>
      </c>
      <c r="P79" s="278"/>
      <c r="Q79" s="279"/>
      <c r="R79" s="593">
        <f>S79+U79</f>
        <v>50</v>
      </c>
      <c r="S79" s="234">
        <v>50</v>
      </c>
      <c r="T79" s="234"/>
      <c r="U79" s="331"/>
      <c r="V79" s="240"/>
      <c r="W79" s="510"/>
      <c r="X79" s="320" t="s">
        <v>272</v>
      </c>
      <c r="Y79" s="359">
        <v>1</v>
      </c>
      <c r="Z79" s="359"/>
      <c r="AA79" s="360"/>
    </row>
    <row r="80" spans="1:29" s="4" customFormat="1" ht="39" customHeight="1">
      <c r="A80" s="911"/>
      <c r="B80" s="912"/>
      <c r="C80" s="998"/>
      <c r="D80" s="1075" t="s">
        <v>39</v>
      </c>
      <c r="E80" s="834" t="s">
        <v>166</v>
      </c>
      <c r="F80" s="985"/>
      <c r="G80" s="1144"/>
      <c r="H80" s="1166"/>
      <c r="I80" s="415" t="s">
        <v>13</v>
      </c>
      <c r="J80" s="340">
        <f>K80+M80</f>
        <v>54</v>
      </c>
      <c r="K80" s="341">
        <v>54</v>
      </c>
      <c r="L80" s="281"/>
      <c r="M80" s="339"/>
      <c r="N80" s="280">
        <f>O80+Q80</f>
        <v>54</v>
      </c>
      <c r="O80" s="281">
        <v>54</v>
      </c>
      <c r="P80" s="342"/>
      <c r="Q80" s="343"/>
      <c r="R80" s="594">
        <f>S80+U80</f>
        <v>54</v>
      </c>
      <c r="S80" s="284">
        <v>54</v>
      </c>
      <c r="T80" s="284"/>
      <c r="U80" s="416"/>
      <c r="V80" s="286">
        <v>54</v>
      </c>
      <c r="W80" s="417">
        <v>54</v>
      </c>
      <c r="X80" s="418"/>
      <c r="Y80" s="537"/>
      <c r="Z80" s="537"/>
      <c r="AA80" s="539"/>
      <c r="AC80" s="84"/>
    </row>
    <row r="81" spans="1:27" s="4" customFormat="1" ht="16.5" customHeight="1">
      <c r="A81" s="911"/>
      <c r="B81" s="912"/>
      <c r="C81" s="998"/>
      <c r="D81" s="1076"/>
      <c r="E81" s="928"/>
      <c r="F81" s="985"/>
      <c r="G81" s="1144"/>
      <c r="H81" s="1166"/>
      <c r="I81" s="763" t="s">
        <v>16</v>
      </c>
      <c r="J81" s="764">
        <f>SUM(J80)</f>
        <v>54</v>
      </c>
      <c r="K81" s="764">
        <f aca="true" t="shared" si="26" ref="K81:V81">SUM(K80)</f>
        <v>54</v>
      </c>
      <c r="L81" s="764">
        <f t="shared" si="26"/>
        <v>0</v>
      </c>
      <c r="M81" s="765">
        <f t="shared" si="26"/>
        <v>0</v>
      </c>
      <c r="N81" s="675">
        <f t="shared" si="26"/>
        <v>54</v>
      </c>
      <c r="O81" s="764">
        <f t="shared" si="26"/>
        <v>54</v>
      </c>
      <c r="P81" s="764">
        <f t="shared" si="26"/>
        <v>0</v>
      </c>
      <c r="Q81" s="766">
        <f t="shared" si="26"/>
        <v>0</v>
      </c>
      <c r="R81" s="764">
        <f t="shared" si="26"/>
        <v>54</v>
      </c>
      <c r="S81" s="764">
        <f>SUM(S80)</f>
        <v>54</v>
      </c>
      <c r="T81" s="764">
        <f t="shared" si="26"/>
        <v>0</v>
      </c>
      <c r="U81" s="765">
        <f t="shared" si="26"/>
        <v>0</v>
      </c>
      <c r="V81" s="767">
        <f t="shared" si="26"/>
        <v>54</v>
      </c>
      <c r="W81" s="764">
        <f>SUM(W80)</f>
        <v>54</v>
      </c>
      <c r="X81" s="491"/>
      <c r="Y81" s="538"/>
      <c r="Z81" s="538"/>
      <c r="AA81" s="540"/>
    </row>
    <row r="82" spans="1:27" s="4" customFormat="1" ht="14.25" customHeight="1" thickBot="1">
      <c r="A82" s="567"/>
      <c r="B82" s="435"/>
      <c r="C82" s="575"/>
      <c r="D82" s="580"/>
      <c r="E82" s="564"/>
      <c r="F82" s="564"/>
      <c r="G82" s="564"/>
      <c r="H82" s="564"/>
      <c r="I82" s="565" t="s">
        <v>16</v>
      </c>
      <c r="J82" s="427">
        <f>J81+J79+J78+J77+J76+J73+J72+J71+J69+J68</f>
        <v>1020.8</v>
      </c>
      <c r="K82" s="427">
        <f aca="true" t="shared" si="27" ref="K82:U82">K81+K79+K78+K77+K76+K73+K72+K71+K69+K68</f>
        <v>1020.8</v>
      </c>
      <c r="L82" s="427">
        <f t="shared" si="27"/>
        <v>0</v>
      </c>
      <c r="M82" s="452">
        <f t="shared" si="27"/>
        <v>0</v>
      </c>
      <c r="N82" s="398">
        <f t="shared" si="27"/>
        <v>644.9</v>
      </c>
      <c r="O82" s="427">
        <f t="shared" si="27"/>
        <v>644.9</v>
      </c>
      <c r="P82" s="427">
        <f t="shared" si="27"/>
        <v>0</v>
      </c>
      <c r="Q82" s="572">
        <f t="shared" si="27"/>
        <v>0</v>
      </c>
      <c r="R82" s="427">
        <f>R81+R79+R78+R77+R76+R73+R72+R71+R69+R68</f>
        <v>591.9</v>
      </c>
      <c r="S82" s="427">
        <f>S81+S79+S78+S77+S76+S73+S72+S71+S69+S68</f>
        <v>591.9</v>
      </c>
      <c r="T82" s="427">
        <f t="shared" si="27"/>
        <v>0</v>
      </c>
      <c r="U82" s="452">
        <f t="shared" si="27"/>
        <v>0</v>
      </c>
      <c r="V82" s="573">
        <f>V81+V79+V78+V77+V76+V73+V72+V71+V69+V68</f>
        <v>591.9</v>
      </c>
      <c r="W82" s="427">
        <f>W81+W79+W78+W77+W76+W73+W72+W71+W69+W68</f>
        <v>591.9</v>
      </c>
      <c r="X82" s="496"/>
      <c r="Y82" s="650"/>
      <c r="Z82" s="650"/>
      <c r="AA82" s="497"/>
    </row>
    <row r="83" spans="1:27" s="184" customFormat="1" ht="21.75" customHeight="1">
      <c r="A83" s="967" t="s">
        <v>9</v>
      </c>
      <c r="B83" s="912" t="s">
        <v>9</v>
      </c>
      <c r="C83" s="836" t="s">
        <v>39</v>
      </c>
      <c r="D83" s="394"/>
      <c r="E83" s="870" t="s">
        <v>168</v>
      </c>
      <c r="F83" s="935"/>
      <c r="G83" s="937" t="s">
        <v>9</v>
      </c>
      <c r="H83" s="845" t="s">
        <v>167</v>
      </c>
      <c r="I83" s="197" t="s">
        <v>13</v>
      </c>
      <c r="J83" s="511">
        <f>K83+M83</f>
        <v>15</v>
      </c>
      <c r="K83" s="288">
        <v>15</v>
      </c>
      <c r="L83" s="288"/>
      <c r="M83" s="289"/>
      <c r="N83" s="290">
        <f>O83+Q83</f>
        <v>15</v>
      </c>
      <c r="O83" s="288">
        <v>15</v>
      </c>
      <c r="P83" s="288"/>
      <c r="Q83" s="291"/>
      <c r="R83" s="458">
        <f>S83+U83</f>
        <v>15</v>
      </c>
      <c r="S83" s="292">
        <v>15</v>
      </c>
      <c r="T83" s="292"/>
      <c r="U83" s="293"/>
      <c r="V83" s="294">
        <v>15</v>
      </c>
      <c r="W83" s="294">
        <v>15</v>
      </c>
      <c r="X83" s="418"/>
      <c r="Y83" s="641"/>
      <c r="Z83" s="641"/>
      <c r="AA83" s="643"/>
    </row>
    <row r="84" spans="1:28" s="184" customFormat="1" ht="21.75" customHeight="1" thickBot="1">
      <c r="A84" s="967"/>
      <c r="B84" s="912"/>
      <c r="C84" s="1082"/>
      <c r="D84" s="388"/>
      <c r="E84" s="871"/>
      <c r="F84" s="936"/>
      <c r="G84" s="938"/>
      <c r="H84" s="846"/>
      <c r="I84" s="483" t="s">
        <v>16</v>
      </c>
      <c r="J84" s="616">
        <f aca="true" t="shared" si="28" ref="J84:W84">J83</f>
        <v>15</v>
      </c>
      <c r="K84" s="617">
        <f t="shared" si="28"/>
        <v>15</v>
      </c>
      <c r="L84" s="617">
        <f t="shared" si="28"/>
        <v>0</v>
      </c>
      <c r="M84" s="618">
        <f t="shared" si="28"/>
        <v>0</v>
      </c>
      <c r="N84" s="295">
        <f t="shared" si="28"/>
        <v>15</v>
      </c>
      <c r="O84" s="296">
        <f t="shared" si="28"/>
        <v>15</v>
      </c>
      <c r="P84" s="296">
        <f t="shared" si="28"/>
        <v>0</v>
      </c>
      <c r="Q84" s="297">
        <f t="shared" si="28"/>
        <v>0</v>
      </c>
      <c r="R84" s="295">
        <f t="shared" si="28"/>
        <v>15</v>
      </c>
      <c r="S84" s="296">
        <f t="shared" si="28"/>
        <v>15</v>
      </c>
      <c r="T84" s="296">
        <f t="shared" si="28"/>
        <v>0</v>
      </c>
      <c r="U84" s="297">
        <f t="shared" si="28"/>
        <v>0</v>
      </c>
      <c r="V84" s="298">
        <f t="shared" si="28"/>
        <v>15</v>
      </c>
      <c r="W84" s="298">
        <f t="shared" si="28"/>
        <v>15</v>
      </c>
      <c r="X84" s="491"/>
      <c r="Y84" s="642"/>
      <c r="Z84" s="642"/>
      <c r="AA84" s="644"/>
      <c r="AB84" s="379"/>
    </row>
    <row r="85" spans="1:27" s="4" customFormat="1" ht="25.5" customHeight="1">
      <c r="A85" s="889" t="s">
        <v>9</v>
      </c>
      <c r="B85" s="891" t="s">
        <v>9</v>
      </c>
      <c r="C85" s="893" t="s">
        <v>46</v>
      </c>
      <c r="D85" s="389"/>
      <c r="E85" s="910" t="s">
        <v>293</v>
      </c>
      <c r="F85" s="821"/>
      <c r="G85" s="894" t="s">
        <v>9</v>
      </c>
      <c r="H85" s="830" t="s">
        <v>167</v>
      </c>
      <c r="I85" s="83" t="s">
        <v>156</v>
      </c>
      <c r="J85" s="310">
        <f>+K85+M85</f>
        <v>988.7</v>
      </c>
      <c r="K85" s="311">
        <v>988.7</v>
      </c>
      <c r="L85" s="311"/>
      <c r="M85" s="244"/>
      <c r="N85" s="310">
        <f>+O85+Q85</f>
        <v>976.5</v>
      </c>
      <c r="O85" s="311">
        <v>976.5</v>
      </c>
      <c r="P85" s="311"/>
      <c r="Q85" s="247"/>
      <c r="R85" s="199">
        <f>+S85+U85</f>
        <v>976.5</v>
      </c>
      <c r="S85" s="200">
        <v>976.5</v>
      </c>
      <c r="T85" s="200"/>
      <c r="U85" s="201"/>
      <c r="V85" s="269">
        <v>976.5</v>
      </c>
      <c r="W85" s="269">
        <v>976.5</v>
      </c>
      <c r="X85" s="470"/>
      <c r="Y85" s="537"/>
      <c r="Z85" s="537"/>
      <c r="AA85" s="539"/>
    </row>
    <row r="86" spans="1:27" s="4" customFormat="1" ht="19.5" customHeight="1" thickBot="1">
      <c r="A86" s="890"/>
      <c r="B86" s="892"/>
      <c r="C86" s="833"/>
      <c r="D86" s="381"/>
      <c r="E86" s="835"/>
      <c r="F86" s="822"/>
      <c r="G86" s="895"/>
      <c r="H86" s="831"/>
      <c r="I86" s="87" t="s">
        <v>16</v>
      </c>
      <c r="J86" s="274">
        <f aca="true" t="shared" si="29" ref="J86:R86">J85</f>
        <v>988.7</v>
      </c>
      <c r="K86" s="275">
        <f t="shared" si="29"/>
        <v>988.7</v>
      </c>
      <c r="L86" s="275">
        <f t="shared" si="29"/>
        <v>0</v>
      </c>
      <c r="M86" s="275">
        <f t="shared" si="29"/>
        <v>0</v>
      </c>
      <c r="N86" s="274">
        <f t="shared" si="29"/>
        <v>976.5</v>
      </c>
      <c r="O86" s="275">
        <f t="shared" si="29"/>
        <v>976.5</v>
      </c>
      <c r="P86" s="275">
        <f t="shared" si="29"/>
        <v>0</v>
      </c>
      <c r="Q86" s="275">
        <f t="shared" si="29"/>
        <v>0</v>
      </c>
      <c r="R86" s="274">
        <f t="shared" si="29"/>
        <v>976.5</v>
      </c>
      <c r="S86" s="275">
        <f>S85</f>
        <v>976.5</v>
      </c>
      <c r="T86" s="275">
        <f>T85</f>
        <v>0</v>
      </c>
      <c r="U86" s="275">
        <f>U85</f>
        <v>0</v>
      </c>
      <c r="V86" s="276">
        <f>V85</f>
        <v>976.5</v>
      </c>
      <c r="W86" s="276">
        <f>W85</f>
        <v>976.5</v>
      </c>
      <c r="X86" s="469"/>
      <c r="Y86" s="527"/>
      <c r="Z86" s="527"/>
      <c r="AA86" s="529"/>
    </row>
    <row r="87" spans="1:27" s="4" customFormat="1" ht="15.75" customHeight="1" thickBot="1">
      <c r="A87" s="81" t="s">
        <v>9</v>
      </c>
      <c r="B87" s="82" t="s">
        <v>9</v>
      </c>
      <c r="C87" s="842" t="s">
        <v>17</v>
      </c>
      <c r="D87" s="843"/>
      <c r="E87" s="843"/>
      <c r="F87" s="843"/>
      <c r="G87" s="843"/>
      <c r="H87" s="843"/>
      <c r="I87" s="844"/>
      <c r="J87" s="241">
        <f>J86+J84+J82+J64+J62+J60+J58+J54+J52+J50+J48</f>
        <v>27825.1</v>
      </c>
      <c r="K87" s="241">
        <f aca="true" t="shared" si="30" ref="K87:W87">K86+K84+K82+K64+K62+K60+K58+K54+K52+K50+K48</f>
        <v>22555.1</v>
      </c>
      <c r="L87" s="241">
        <f t="shared" si="30"/>
        <v>10066.800000000001</v>
      </c>
      <c r="M87" s="241">
        <f t="shared" si="30"/>
        <v>5270</v>
      </c>
      <c r="N87" s="241">
        <f t="shared" si="30"/>
        <v>32354</v>
      </c>
      <c r="O87" s="241">
        <f t="shared" si="30"/>
        <v>25131.6</v>
      </c>
      <c r="P87" s="241">
        <f t="shared" si="30"/>
        <v>11918.1</v>
      </c>
      <c r="Q87" s="241">
        <f t="shared" si="30"/>
        <v>7222.4</v>
      </c>
      <c r="R87" s="241">
        <f>R86+R84+R82+R64+R62+R60+R58+R54+R52+R50+R48</f>
        <v>31017.199999999997</v>
      </c>
      <c r="S87" s="241">
        <f t="shared" si="30"/>
        <v>23794.8</v>
      </c>
      <c r="T87" s="241">
        <f t="shared" si="30"/>
        <v>10707.2</v>
      </c>
      <c r="U87" s="241">
        <f t="shared" si="30"/>
        <v>7222.4</v>
      </c>
      <c r="V87" s="241">
        <f>V86+V84+V82+V64+V62+V60+V58+V54+V52+V50+V48</f>
        <v>36478.888</v>
      </c>
      <c r="W87" s="241">
        <f t="shared" si="30"/>
        <v>37477.492</v>
      </c>
      <c r="X87" s="333"/>
      <c r="Y87" s="527"/>
      <c r="Z87" s="527"/>
      <c r="AA87" s="529"/>
    </row>
    <row r="88" spans="1:27" s="4" customFormat="1" ht="15.75" customHeight="1" thickBot="1">
      <c r="A88" s="81" t="s">
        <v>9</v>
      </c>
      <c r="B88" s="185" t="s">
        <v>10</v>
      </c>
      <c r="C88" s="1086" t="s">
        <v>179</v>
      </c>
      <c r="D88" s="840"/>
      <c r="E88" s="840"/>
      <c r="F88" s="840"/>
      <c r="G88" s="840"/>
      <c r="H88" s="840"/>
      <c r="I88" s="840"/>
      <c r="J88" s="840"/>
      <c r="K88" s="840"/>
      <c r="L88" s="840"/>
      <c r="M88" s="840"/>
      <c r="N88" s="840"/>
      <c r="O88" s="840"/>
      <c r="P88" s="840"/>
      <c r="Q88" s="840"/>
      <c r="R88" s="840"/>
      <c r="S88" s="840"/>
      <c r="T88" s="840"/>
      <c r="U88" s="840"/>
      <c r="V88" s="840"/>
      <c r="W88" s="840"/>
      <c r="X88" s="840"/>
      <c r="Y88" s="840"/>
      <c r="Z88" s="840"/>
      <c r="AA88" s="841"/>
    </row>
    <row r="89" spans="1:27" s="4" customFormat="1" ht="27.75" customHeight="1">
      <c r="A89" s="889" t="s">
        <v>9</v>
      </c>
      <c r="B89" s="904" t="s">
        <v>10</v>
      </c>
      <c r="C89" s="978" t="s">
        <v>9</v>
      </c>
      <c r="D89" s="554"/>
      <c r="E89" s="870" t="s">
        <v>64</v>
      </c>
      <c r="F89" s="1102"/>
      <c r="G89" s="986" t="s">
        <v>9</v>
      </c>
      <c r="H89" s="856" t="s">
        <v>167</v>
      </c>
      <c r="I89" s="322" t="s">
        <v>13</v>
      </c>
      <c r="J89" s="366">
        <f>K89+M89</f>
        <v>397.3</v>
      </c>
      <c r="K89" s="367">
        <v>257.8</v>
      </c>
      <c r="L89" s="367"/>
      <c r="M89" s="368">
        <v>139.5</v>
      </c>
      <c r="N89" s="366">
        <f>O89+Q89</f>
        <v>553.1</v>
      </c>
      <c r="O89" s="367">
        <v>443.1</v>
      </c>
      <c r="P89" s="367"/>
      <c r="Q89" s="368">
        <v>110</v>
      </c>
      <c r="R89" s="215">
        <f>S89+U89</f>
        <v>406.90000000000003</v>
      </c>
      <c r="S89" s="216">
        <f>347.3+9.6</f>
        <v>356.90000000000003</v>
      </c>
      <c r="T89" s="216"/>
      <c r="U89" s="218">
        <v>50</v>
      </c>
      <c r="V89" s="425">
        <v>409.6</v>
      </c>
      <c r="W89" s="425">
        <v>400</v>
      </c>
      <c r="X89" s="470" t="s">
        <v>291</v>
      </c>
      <c r="Y89" s="537">
        <v>2</v>
      </c>
      <c r="Z89" s="537">
        <v>60</v>
      </c>
      <c r="AA89" s="539">
        <v>60</v>
      </c>
    </row>
    <row r="90" spans="1:27" s="4" customFormat="1" ht="17.25" customHeight="1">
      <c r="A90" s="911"/>
      <c r="B90" s="912"/>
      <c r="C90" s="978"/>
      <c r="D90" s="646"/>
      <c r="E90" s="870"/>
      <c r="F90" s="1102"/>
      <c r="G90" s="986"/>
      <c r="H90" s="856"/>
      <c r="I90" s="322"/>
      <c r="J90" s="585"/>
      <c r="K90" s="586"/>
      <c r="L90" s="586"/>
      <c r="M90" s="648"/>
      <c r="N90" s="585"/>
      <c r="O90" s="586"/>
      <c r="P90" s="586"/>
      <c r="Q90" s="648"/>
      <c r="R90" s="461"/>
      <c r="S90" s="462"/>
      <c r="T90" s="462"/>
      <c r="U90" s="463"/>
      <c r="V90" s="649"/>
      <c r="W90" s="649"/>
      <c r="X90" s="864" t="s">
        <v>288</v>
      </c>
      <c r="Y90" s="538">
        <v>1</v>
      </c>
      <c r="Z90" s="538">
        <v>1</v>
      </c>
      <c r="AA90" s="540"/>
    </row>
    <row r="91" spans="1:27" s="4" customFormat="1" ht="17.25" customHeight="1">
      <c r="A91" s="911"/>
      <c r="B91" s="912"/>
      <c r="C91" s="978"/>
      <c r="D91" s="646"/>
      <c r="E91" s="870"/>
      <c r="F91" s="1102"/>
      <c r="G91" s="986"/>
      <c r="H91" s="856"/>
      <c r="I91" s="322"/>
      <c r="J91" s="585"/>
      <c r="K91" s="586"/>
      <c r="L91" s="586"/>
      <c r="M91" s="648"/>
      <c r="N91" s="585"/>
      <c r="O91" s="586"/>
      <c r="P91" s="586"/>
      <c r="Q91" s="648"/>
      <c r="R91" s="461"/>
      <c r="S91" s="462"/>
      <c r="T91" s="462"/>
      <c r="U91" s="463"/>
      <c r="V91" s="649"/>
      <c r="W91" s="649"/>
      <c r="X91" s="864"/>
      <c r="Y91" s="538"/>
      <c r="Z91" s="538"/>
      <c r="AA91" s="540"/>
    </row>
    <row r="92" spans="1:27" s="4" customFormat="1" ht="16.5" customHeight="1" thickBot="1">
      <c r="A92" s="890"/>
      <c r="B92" s="905"/>
      <c r="C92" s="979"/>
      <c r="D92" s="414"/>
      <c r="E92" s="871"/>
      <c r="F92" s="981"/>
      <c r="G92" s="932"/>
      <c r="H92" s="857"/>
      <c r="I92" s="99" t="s">
        <v>16</v>
      </c>
      <c r="J92" s="203">
        <f aca="true" t="shared" si="31" ref="J92:W92">J89</f>
        <v>397.3</v>
      </c>
      <c r="K92" s="204">
        <f t="shared" si="31"/>
        <v>257.8</v>
      </c>
      <c r="L92" s="204">
        <f t="shared" si="31"/>
        <v>0</v>
      </c>
      <c r="M92" s="205">
        <f t="shared" si="31"/>
        <v>139.5</v>
      </c>
      <c r="N92" s="203">
        <f t="shared" si="31"/>
        <v>553.1</v>
      </c>
      <c r="O92" s="204">
        <f t="shared" si="31"/>
        <v>443.1</v>
      </c>
      <c r="P92" s="204">
        <f t="shared" si="31"/>
        <v>0</v>
      </c>
      <c r="Q92" s="205">
        <f t="shared" si="31"/>
        <v>110</v>
      </c>
      <c r="R92" s="203">
        <f t="shared" si="31"/>
        <v>406.90000000000003</v>
      </c>
      <c r="S92" s="204">
        <f t="shared" si="31"/>
        <v>356.90000000000003</v>
      </c>
      <c r="T92" s="204">
        <f t="shared" si="31"/>
        <v>0</v>
      </c>
      <c r="U92" s="205">
        <f t="shared" si="31"/>
        <v>50</v>
      </c>
      <c r="V92" s="206">
        <f t="shared" si="31"/>
        <v>409.6</v>
      </c>
      <c r="W92" s="206">
        <f t="shared" si="31"/>
        <v>400</v>
      </c>
      <c r="X92" s="865"/>
      <c r="Y92" s="527"/>
      <c r="Z92" s="527"/>
      <c r="AA92" s="529"/>
    </row>
    <row r="93" spans="1:27" s="4" customFormat="1" ht="18.75" customHeight="1">
      <c r="A93" s="964" t="s">
        <v>9</v>
      </c>
      <c r="B93" s="939" t="s">
        <v>10</v>
      </c>
      <c r="C93" s="970" t="s">
        <v>10</v>
      </c>
      <c r="D93" s="1151"/>
      <c r="E93" s="1159" t="s">
        <v>32</v>
      </c>
      <c r="F93" s="1141"/>
      <c r="G93" s="949" t="s">
        <v>9</v>
      </c>
      <c r="H93" s="958" t="s">
        <v>167</v>
      </c>
      <c r="I93" s="83" t="s">
        <v>13</v>
      </c>
      <c r="J93" s="366">
        <f>K93+M93</f>
        <v>231.3</v>
      </c>
      <c r="K93" s="367">
        <v>216</v>
      </c>
      <c r="L93" s="367">
        <v>13.4</v>
      </c>
      <c r="M93" s="368">
        <v>15.3</v>
      </c>
      <c r="N93" s="226">
        <f>Q93+O93</f>
        <v>258.4</v>
      </c>
      <c r="O93" s="227">
        <v>190.7</v>
      </c>
      <c r="P93" s="227">
        <v>9</v>
      </c>
      <c r="Q93" s="228">
        <v>67.7</v>
      </c>
      <c r="R93" s="199">
        <f>S93+U93</f>
        <v>258.4</v>
      </c>
      <c r="S93" s="200">
        <v>190.7</v>
      </c>
      <c r="T93" s="200">
        <v>9</v>
      </c>
      <c r="U93" s="201">
        <v>67.7</v>
      </c>
      <c r="V93" s="229"/>
      <c r="W93" s="272"/>
      <c r="X93" s="319"/>
      <c r="Y93" s="357"/>
      <c r="Z93" s="357"/>
      <c r="AA93" s="358"/>
    </row>
    <row r="94" spans="1:27" s="4" customFormat="1" ht="23.25" customHeight="1">
      <c r="A94" s="973"/>
      <c r="B94" s="940"/>
      <c r="C94" s="971"/>
      <c r="D94" s="1152"/>
      <c r="E94" s="1160"/>
      <c r="F94" s="1142"/>
      <c r="G94" s="950"/>
      <c r="H94" s="959"/>
      <c r="I94" s="93" t="s">
        <v>15</v>
      </c>
      <c r="J94" s="299">
        <f>K94+M94</f>
        <v>1720.5</v>
      </c>
      <c r="K94" s="300">
        <v>1634.3</v>
      </c>
      <c r="L94" s="300">
        <v>77</v>
      </c>
      <c r="M94" s="301">
        <v>86.2</v>
      </c>
      <c r="N94" s="230">
        <v>1464.4</v>
      </c>
      <c r="O94" s="231">
        <v>1080.7</v>
      </c>
      <c r="P94" s="231">
        <v>51</v>
      </c>
      <c r="Q94" s="232">
        <v>383.7</v>
      </c>
      <c r="R94" s="233">
        <f>S94+U94</f>
        <v>0</v>
      </c>
      <c r="S94" s="234"/>
      <c r="T94" s="234"/>
      <c r="U94" s="235"/>
      <c r="V94" s="236"/>
      <c r="W94" s="273"/>
      <c r="X94" s="320"/>
      <c r="Y94" s="359"/>
      <c r="Z94" s="359"/>
      <c r="AA94" s="360"/>
    </row>
    <row r="95" spans="1:27" s="4" customFormat="1" ht="25.5" customHeight="1" thickBot="1">
      <c r="A95" s="974"/>
      <c r="B95" s="941"/>
      <c r="C95" s="972"/>
      <c r="D95" s="1153"/>
      <c r="E95" s="1161"/>
      <c r="F95" s="957"/>
      <c r="G95" s="951"/>
      <c r="H95" s="960"/>
      <c r="I95" s="85" t="s">
        <v>16</v>
      </c>
      <c r="J95" s="206">
        <f aca="true" t="shared" si="32" ref="J95:W95">SUM(J93:J94)</f>
        <v>1951.8</v>
      </c>
      <c r="K95" s="204">
        <f t="shared" si="32"/>
        <v>1850.3</v>
      </c>
      <c r="L95" s="204">
        <f t="shared" si="32"/>
        <v>90.4</v>
      </c>
      <c r="M95" s="484">
        <f t="shared" si="32"/>
        <v>101.5</v>
      </c>
      <c r="N95" s="206">
        <f t="shared" si="32"/>
        <v>1722.8000000000002</v>
      </c>
      <c r="O95" s="204">
        <f t="shared" si="32"/>
        <v>1271.4</v>
      </c>
      <c r="P95" s="204">
        <f t="shared" si="32"/>
        <v>60</v>
      </c>
      <c r="Q95" s="484">
        <f t="shared" si="32"/>
        <v>451.4</v>
      </c>
      <c r="R95" s="206">
        <f t="shared" si="32"/>
        <v>258.4</v>
      </c>
      <c r="S95" s="204">
        <f t="shared" si="32"/>
        <v>190.7</v>
      </c>
      <c r="T95" s="204">
        <f t="shared" si="32"/>
        <v>9</v>
      </c>
      <c r="U95" s="225">
        <f t="shared" si="32"/>
        <v>67.7</v>
      </c>
      <c r="V95" s="486">
        <f t="shared" si="32"/>
        <v>0</v>
      </c>
      <c r="W95" s="206">
        <f t="shared" si="32"/>
        <v>0</v>
      </c>
      <c r="X95" s="321"/>
      <c r="Y95" s="361"/>
      <c r="Z95" s="361"/>
      <c r="AA95" s="362"/>
    </row>
    <row r="96" spans="1:27" s="4" customFormat="1" ht="15" customHeight="1">
      <c r="A96" s="964" t="s">
        <v>9</v>
      </c>
      <c r="B96" s="939" t="s">
        <v>10</v>
      </c>
      <c r="C96" s="946" t="s">
        <v>11</v>
      </c>
      <c r="D96" s="1156"/>
      <c r="E96" s="961" t="s">
        <v>34</v>
      </c>
      <c r="F96" s="1162"/>
      <c r="G96" s="859" t="s">
        <v>9</v>
      </c>
      <c r="H96" s="872" t="s">
        <v>167</v>
      </c>
      <c r="I96" s="542" t="s">
        <v>13</v>
      </c>
      <c r="J96" s="366">
        <f>K96+M96</f>
        <v>165.3</v>
      </c>
      <c r="K96" s="367">
        <v>138.4</v>
      </c>
      <c r="L96" s="227">
        <v>8</v>
      </c>
      <c r="M96" s="228">
        <v>26.9</v>
      </c>
      <c r="N96" s="310">
        <f>O96+Q96</f>
        <v>89.9</v>
      </c>
      <c r="O96" s="311">
        <v>89.9</v>
      </c>
      <c r="P96" s="311"/>
      <c r="Q96" s="198"/>
      <c r="R96" s="215">
        <v>92.315</v>
      </c>
      <c r="S96" s="216">
        <v>92.315</v>
      </c>
      <c r="T96" s="216">
        <v>4.5</v>
      </c>
      <c r="U96" s="218"/>
      <c r="V96" s="202"/>
      <c r="W96" s="202"/>
      <c r="X96" s="319"/>
      <c r="Y96" s="357"/>
      <c r="Z96" s="357"/>
      <c r="AA96" s="358"/>
    </row>
    <row r="97" spans="1:27" s="4" customFormat="1" ht="15" customHeight="1">
      <c r="A97" s="965"/>
      <c r="B97" s="968"/>
      <c r="C97" s="947"/>
      <c r="D97" s="1157"/>
      <c r="E97" s="962"/>
      <c r="F97" s="1163"/>
      <c r="G97" s="860"/>
      <c r="H97" s="873"/>
      <c r="I97" s="543" t="s">
        <v>15</v>
      </c>
      <c r="J97" s="299">
        <f>K97+M97</f>
        <v>936.5</v>
      </c>
      <c r="K97" s="300">
        <v>783.9</v>
      </c>
      <c r="L97" s="231"/>
      <c r="M97" s="232">
        <v>152.6</v>
      </c>
      <c r="N97" s="230">
        <f>O97+Q97</f>
        <v>509.5</v>
      </c>
      <c r="O97" s="231">
        <v>509.5</v>
      </c>
      <c r="P97" s="237"/>
      <c r="Q97" s="238"/>
      <c r="R97" s="233">
        <v>611.452</v>
      </c>
      <c r="S97" s="234">
        <v>509.452</v>
      </c>
      <c r="T97" s="234">
        <f>27.2+14.4</f>
        <v>41.6</v>
      </c>
      <c r="U97" s="235">
        <v>102</v>
      </c>
      <c r="V97" s="239"/>
      <c r="W97" s="239"/>
      <c r="X97" s="320"/>
      <c r="Y97" s="359"/>
      <c r="Z97" s="359"/>
      <c r="AA97" s="360"/>
    </row>
    <row r="98" spans="1:27" s="4" customFormat="1" ht="15" customHeight="1" thickBot="1">
      <c r="A98" s="966"/>
      <c r="B98" s="969"/>
      <c r="C98" s="948"/>
      <c r="D98" s="1158"/>
      <c r="E98" s="963"/>
      <c r="F98" s="1164"/>
      <c r="G98" s="861"/>
      <c r="H98" s="858"/>
      <c r="I98" s="5" t="s">
        <v>16</v>
      </c>
      <c r="J98" s="203">
        <f aca="true" t="shared" si="33" ref="J98:W98">SUM(J96:J97)</f>
        <v>1101.8</v>
      </c>
      <c r="K98" s="204">
        <f t="shared" si="33"/>
        <v>922.3</v>
      </c>
      <c r="L98" s="204">
        <f t="shared" si="33"/>
        <v>8</v>
      </c>
      <c r="M98" s="204">
        <f t="shared" si="33"/>
        <v>179.5</v>
      </c>
      <c r="N98" s="203">
        <f t="shared" si="33"/>
        <v>599.4</v>
      </c>
      <c r="O98" s="204">
        <f t="shared" si="33"/>
        <v>599.4</v>
      </c>
      <c r="P98" s="204">
        <f t="shared" si="33"/>
        <v>0</v>
      </c>
      <c r="Q98" s="204">
        <f t="shared" si="33"/>
        <v>0</v>
      </c>
      <c r="R98" s="203">
        <f>SUM(R96:R97)</f>
        <v>703.767</v>
      </c>
      <c r="S98" s="204">
        <f t="shared" si="33"/>
        <v>601.767</v>
      </c>
      <c r="T98" s="204">
        <f t="shared" si="33"/>
        <v>46.1</v>
      </c>
      <c r="U98" s="204">
        <f t="shared" si="33"/>
        <v>102</v>
      </c>
      <c r="V98" s="206">
        <f t="shared" si="33"/>
        <v>0</v>
      </c>
      <c r="W98" s="206">
        <f t="shared" si="33"/>
        <v>0</v>
      </c>
      <c r="X98" s="524"/>
      <c r="Y98" s="541"/>
      <c r="Z98" s="541"/>
      <c r="AA98" s="525"/>
    </row>
    <row r="99" spans="1:27" s="4" customFormat="1" ht="15" customHeight="1">
      <c r="A99" s="964" t="s">
        <v>9</v>
      </c>
      <c r="B99" s="939" t="s">
        <v>10</v>
      </c>
      <c r="C99" s="946" t="s">
        <v>12</v>
      </c>
      <c r="D99" s="1156"/>
      <c r="E99" s="961" t="s">
        <v>31</v>
      </c>
      <c r="F99" s="1109"/>
      <c r="G99" s="859" t="s">
        <v>9</v>
      </c>
      <c r="H99" s="872" t="s">
        <v>167</v>
      </c>
      <c r="I99" s="6" t="s">
        <v>154</v>
      </c>
      <c r="J99" s="207">
        <f>K99+M99</f>
        <v>179</v>
      </c>
      <c r="K99" s="208">
        <v>134</v>
      </c>
      <c r="L99" s="209"/>
      <c r="M99" s="210">
        <v>45</v>
      </c>
      <c r="N99" s="211">
        <f>O99+Q99</f>
        <v>0</v>
      </c>
      <c r="O99" s="212"/>
      <c r="P99" s="213"/>
      <c r="Q99" s="214"/>
      <c r="R99" s="215">
        <f>S99+U99</f>
        <v>0</v>
      </c>
      <c r="S99" s="216"/>
      <c r="T99" s="217"/>
      <c r="U99" s="218"/>
      <c r="V99" s="219"/>
      <c r="W99" s="317"/>
      <c r="X99" s="319"/>
      <c r="Y99" s="357"/>
      <c r="Z99" s="357"/>
      <c r="AA99" s="358"/>
    </row>
    <row r="100" spans="1:27" s="4" customFormat="1" ht="15" customHeight="1">
      <c r="A100" s="911"/>
      <c r="B100" s="912"/>
      <c r="C100" s="978"/>
      <c r="D100" s="1157"/>
      <c r="E100" s="1155"/>
      <c r="F100" s="1110"/>
      <c r="G100" s="986"/>
      <c r="H100" s="856"/>
      <c r="I100" s="544" t="s">
        <v>15</v>
      </c>
      <c r="J100" s="207">
        <f>K100+M100</f>
        <v>1014.4</v>
      </c>
      <c r="K100" s="208">
        <v>759.4</v>
      </c>
      <c r="L100" s="208"/>
      <c r="M100" s="210">
        <v>255</v>
      </c>
      <c r="N100" s="207">
        <f>O100+Q100</f>
        <v>0</v>
      </c>
      <c r="O100" s="208"/>
      <c r="P100" s="208"/>
      <c r="Q100" s="220"/>
      <c r="R100" s="221">
        <f>S100+U100</f>
        <v>0</v>
      </c>
      <c r="S100" s="222"/>
      <c r="T100" s="222"/>
      <c r="U100" s="223"/>
      <c r="V100" s="224"/>
      <c r="W100" s="318"/>
      <c r="X100" s="320"/>
      <c r="Y100" s="359"/>
      <c r="Z100" s="359"/>
      <c r="AA100" s="360"/>
    </row>
    <row r="101" spans="1:27" s="4" customFormat="1" ht="15" customHeight="1" thickBot="1">
      <c r="A101" s="966"/>
      <c r="B101" s="969"/>
      <c r="C101" s="948"/>
      <c r="D101" s="1158"/>
      <c r="E101" s="963"/>
      <c r="F101" s="1111"/>
      <c r="G101" s="861"/>
      <c r="H101" s="858"/>
      <c r="I101" s="5" t="s">
        <v>16</v>
      </c>
      <c r="J101" s="203">
        <f>SUM(J99:J100)</f>
        <v>1193.4</v>
      </c>
      <c r="K101" s="204">
        <f>SUM(K99:K100)</f>
        <v>893.4</v>
      </c>
      <c r="L101" s="204">
        <f>SUM(L99:L100)</f>
        <v>0</v>
      </c>
      <c r="M101" s="205">
        <f>M99+M100</f>
        <v>300</v>
      </c>
      <c r="N101" s="203">
        <f>SUM(N99:N100)</f>
        <v>0</v>
      </c>
      <c r="O101" s="204">
        <f>SUM(O99:O100)</f>
        <v>0</v>
      </c>
      <c r="P101" s="204">
        <f>SUM(P99:P100)</f>
        <v>0</v>
      </c>
      <c r="Q101" s="205">
        <f>Q99+Q100</f>
        <v>0</v>
      </c>
      <c r="R101" s="203">
        <f>SUM(R99:R100)</f>
        <v>0</v>
      </c>
      <c r="S101" s="204">
        <f>SUM(S99:S100)</f>
        <v>0</v>
      </c>
      <c r="T101" s="204">
        <f>SUM(T99:T100)</f>
        <v>0</v>
      </c>
      <c r="U101" s="205">
        <f>U99+U100</f>
        <v>0</v>
      </c>
      <c r="V101" s="225">
        <f>SUM(V99:V100)</f>
        <v>0</v>
      </c>
      <c r="W101" s="485">
        <f>SUM(W99:W100)</f>
        <v>0</v>
      </c>
      <c r="X101" s="320"/>
      <c r="Y101" s="359"/>
      <c r="Z101" s="359"/>
      <c r="AA101" s="360"/>
    </row>
    <row r="102" spans="1:27" s="4" customFormat="1" ht="15.75" customHeight="1" thickBot="1">
      <c r="A102" s="81" t="s">
        <v>9</v>
      </c>
      <c r="B102" s="82" t="s">
        <v>11</v>
      </c>
      <c r="C102" s="842" t="s">
        <v>17</v>
      </c>
      <c r="D102" s="843"/>
      <c r="E102" s="843"/>
      <c r="F102" s="843"/>
      <c r="G102" s="843"/>
      <c r="H102" s="843"/>
      <c r="I102" s="987"/>
      <c r="J102" s="241">
        <f>M102+K102</f>
        <v>4644.299999999999</v>
      </c>
      <c r="K102" s="242">
        <f aca="true" t="shared" si="34" ref="K102:W102">SUM(K92,K95,K98,K101)</f>
        <v>3923.7999999999997</v>
      </c>
      <c r="L102" s="242">
        <f t="shared" si="34"/>
        <v>98.4</v>
      </c>
      <c r="M102" s="316">
        <f t="shared" si="34"/>
        <v>720.5</v>
      </c>
      <c r="N102" s="259">
        <f t="shared" si="34"/>
        <v>2875.3</v>
      </c>
      <c r="O102" s="260">
        <f t="shared" si="34"/>
        <v>2313.9</v>
      </c>
      <c r="P102" s="260">
        <f t="shared" si="34"/>
        <v>60</v>
      </c>
      <c r="Q102" s="430">
        <f t="shared" si="34"/>
        <v>561.4</v>
      </c>
      <c r="R102" s="420">
        <f>SUM(R92,R95,R98,R101)</f>
        <v>1369.067</v>
      </c>
      <c r="S102" s="242">
        <f>SUM(S92,S95,S98,S101)</f>
        <v>1149.3670000000002</v>
      </c>
      <c r="T102" s="242">
        <f t="shared" si="34"/>
        <v>55.1</v>
      </c>
      <c r="U102" s="316">
        <f t="shared" si="34"/>
        <v>219.7</v>
      </c>
      <c r="V102" s="476">
        <f t="shared" si="34"/>
        <v>409.6</v>
      </c>
      <c r="W102" s="420">
        <f t="shared" si="34"/>
        <v>400</v>
      </c>
      <c r="X102" s="321"/>
      <c r="Y102" s="361"/>
      <c r="Z102" s="361"/>
      <c r="AA102" s="362"/>
    </row>
    <row r="103" spans="1:27" s="4" customFormat="1" ht="15.75" customHeight="1" thickBot="1">
      <c r="A103" s="532" t="s">
        <v>9</v>
      </c>
      <c r="B103" s="548" t="s">
        <v>12</v>
      </c>
      <c r="C103" s="1086" t="s">
        <v>63</v>
      </c>
      <c r="D103" s="840"/>
      <c r="E103" s="840"/>
      <c r="F103" s="840"/>
      <c r="G103" s="840"/>
      <c r="H103" s="840"/>
      <c r="I103" s="840"/>
      <c r="J103" s="840"/>
      <c r="K103" s="840"/>
      <c r="L103" s="840"/>
      <c r="M103" s="840"/>
      <c r="N103" s="840"/>
      <c r="O103" s="840"/>
      <c r="P103" s="840"/>
      <c r="Q103" s="840"/>
      <c r="R103" s="840"/>
      <c r="S103" s="840"/>
      <c r="T103" s="840"/>
      <c r="U103" s="840"/>
      <c r="V103" s="840"/>
      <c r="W103" s="840"/>
      <c r="X103" s="840"/>
      <c r="Y103" s="840"/>
      <c r="Z103" s="840"/>
      <c r="AA103" s="841"/>
    </row>
    <row r="104" spans="1:27" s="84" customFormat="1" ht="18.75" customHeight="1">
      <c r="A104" s="889" t="s">
        <v>9</v>
      </c>
      <c r="B104" s="904" t="s">
        <v>12</v>
      </c>
      <c r="C104" s="998" t="s">
        <v>9</v>
      </c>
      <c r="D104" s="555"/>
      <c r="E104" s="1084" t="s">
        <v>177</v>
      </c>
      <c r="F104" s="985"/>
      <c r="G104" s="976" t="s">
        <v>9</v>
      </c>
      <c r="H104" s="990" t="s">
        <v>167</v>
      </c>
      <c r="I104" s="86" t="s">
        <v>13</v>
      </c>
      <c r="J104" s="226">
        <v>0</v>
      </c>
      <c r="K104" s="619">
        <v>0</v>
      </c>
      <c r="L104" s="620"/>
      <c r="M104" s="563">
        <v>0</v>
      </c>
      <c r="N104" s="621">
        <f>O104+Q104</f>
        <v>4</v>
      </c>
      <c r="O104" s="621">
        <v>4</v>
      </c>
      <c r="P104" s="622">
        <v>3</v>
      </c>
      <c r="Q104" s="623">
        <v>0</v>
      </c>
      <c r="R104" s="215">
        <v>0</v>
      </c>
      <c r="S104" s="419"/>
      <c r="T104" s="419"/>
      <c r="U104" s="624"/>
      <c r="V104" s="625">
        <v>4</v>
      </c>
      <c r="W104" s="625"/>
      <c r="X104" s="319" t="s">
        <v>223</v>
      </c>
      <c r="Y104" s="357"/>
      <c r="Z104" s="357"/>
      <c r="AA104" s="358"/>
    </row>
    <row r="105" spans="1:27" s="84" customFormat="1" ht="18.75" customHeight="1">
      <c r="A105" s="911"/>
      <c r="B105" s="912"/>
      <c r="C105" s="998"/>
      <c r="D105" s="556"/>
      <c r="E105" s="1115"/>
      <c r="F105" s="985"/>
      <c r="G105" s="976"/>
      <c r="H105" s="990"/>
      <c r="I105" s="182" t="s">
        <v>15</v>
      </c>
      <c r="J105" s="626">
        <v>0</v>
      </c>
      <c r="K105" s="587">
        <v>0</v>
      </c>
      <c r="L105" s="627"/>
      <c r="M105" s="224">
        <v>0</v>
      </c>
      <c r="N105" s="628">
        <f>O105+Q105</f>
        <v>132.9</v>
      </c>
      <c r="O105" s="628">
        <v>132.9</v>
      </c>
      <c r="P105" s="629"/>
      <c r="Q105" s="630">
        <v>0</v>
      </c>
      <c r="R105" s="461">
        <v>0</v>
      </c>
      <c r="S105" s="631"/>
      <c r="T105" s="631"/>
      <c r="U105" s="632"/>
      <c r="V105" s="633">
        <v>133</v>
      </c>
      <c r="W105" s="633"/>
      <c r="X105" s="320" t="s">
        <v>209</v>
      </c>
      <c r="Y105" s="359"/>
      <c r="Z105" s="359"/>
      <c r="AA105" s="360"/>
    </row>
    <row r="106" spans="1:27" s="84" customFormat="1" ht="18.75" customHeight="1" thickBot="1">
      <c r="A106" s="890"/>
      <c r="B106" s="905"/>
      <c r="C106" s="999"/>
      <c r="D106" s="556"/>
      <c r="E106" s="1115"/>
      <c r="F106" s="914"/>
      <c r="G106" s="977"/>
      <c r="H106" s="990"/>
      <c r="I106" s="188" t="s">
        <v>16</v>
      </c>
      <c r="J106" s="203">
        <f aca="true" t="shared" si="35" ref="J106:W106">SUM(J104:J105)</f>
        <v>0</v>
      </c>
      <c r="K106" s="204">
        <f t="shared" si="35"/>
        <v>0</v>
      </c>
      <c r="L106" s="204">
        <f t="shared" si="35"/>
        <v>0</v>
      </c>
      <c r="M106" s="225">
        <f t="shared" si="35"/>
        <v>0</v>
      </c>
      <c r="N106" s="203">
        <f t="shared" si="35"/>
        <v>136.9</v>
      </c>
      <c r="O106" s="204">
        <f t="shared" si="35"/>
        <v>136.9</v>
      </c>
      <c r="P106" s="204">
        <f t="shared" si="35"/>
        <v>3</v>
      </c>
      <c r="Q106" s="225">
        <f t="shared" si="35"/>
        <v>0</v>
      </c>
      <c r="R106" s="203">
        <f t="shared" si="35"/>
        <v>0</v>
      </c>
      <c r="S106" s="204">
        <f t="shared" si="35"/>
        <v>0</v>
      </c>
      <c r="T106" s="204">
        <f t="shared" si="35"/>
        <v>0</v>
      </c>
      <c r="U106" s="225">
        <f t="shared" si="35"/>
        <v>0</v>
      </c>
      <c r="V106" s="315">
        <f t="shared" si="35"/>
        <v>137</v>
      </c>
      <c r="W106" s="315">
        <f t="shared" si="35"/>
        <v>0</v>
      </c>
      <c r="X106" s="474"/>
      <c r="Y106" s="363"/>
      <c r="Z106" s="363"/>
      <c r="AA106" s="364"/>
    </row>
    <row r="107" spans="1:27" s="4" customFormat="1" ht="15" customHeight="1">
      <c r="A107" s="889" t="s">
        <v>9</v>
      </c>
      <c r="B107" s="904" t="s">
        <v>12</v>
      </c>
      <c r="C107" s="997" t="s">
        <v>10</v>
      </c>
      <c r="D107" s="555"/>
      <c r="E107" s="1083" t="s">
        <v>183</v>
      </c>
      <c r="F107" s="1112"/>
      <c r="G107" s="894" t="s">
        <v>9</v>
      </c>
      <c r="H107" s="830" t="s">
        <v>167</v>
      </c>
      <c r="I107" s="83" t="s">
        <v>13</v>
      </c>
      <c r="J107" s="310">
        <f>K107</f>
        <v>55.4</v>
      </c>
      <c r="K107" s="311">
        <v>55.4</v>
      </c>
      <c r="L107" s="243"/>
      <c r="M107" s="244"/>
      <c r="N107" s="245">
        <f>O107</f>
        <v>30.3</v>
      </c>
      <c r="O107" s="243">
        <v>30.3</v>
      </c>
      <c r="P107" s="246"/>
      <c r="Q107" s="247"/>
      <c r="R107" s="199">
        <f>S107</f>
        <v>30.3</v>
      </c>
      <c r="S107" s="200">
        <v>30.3</v>
      </c>
      <c r="T107" s="200"/>
      <c r="U107" s="201"/>
      <c r="V107" s="269"/>
      <c r="W107" s="269"/>
      <c r="X107" s="319" t="s">
        <v>224</v>
      </c>
      <c r="Y107" s="357">
        <v>1</v>
      </c>
      <c r="Z107" s="357"/>
      <c r="AA107" s="358"/>
    </row>
    <row r="108" spans="1:27" s="4" customFormat="1" ht="15" customHeight="1">
      <c r="A108" s="911"/>
      <c r="B108" s="912"/>
      <c r="C108" s="998"/>
      <c r="D108" s="556"/>
      <c r="E108" s="1084"/>
      <c r="F108" s="1113"/>
      <c r="G108" s="903"/>
      <c r="H108" s="990"/>
      <c r="I108" s="183" t="s">
        <v>15</v>
      </c>
      <c r="J108" s="382">
        <f>K108</f>
        <v>313.7</v>
      </c>
      <c r="K108" s="383">
        <v>313.7</v>
      </c>
      <c r="L108" s="249"/>
      <c r="M108" s="250"/>
      <c r="N108" s="251">
        <f>O108</f>
        <v>171.3</v>
      </c>
      <c r="O108" s="252">
        <v>171.3</v>
      </c>
      <c r="P108" s="253"/>
      <c r="Q108" s="254"/>
      <c r="R108" s="221">
        <f>S108</f>
        <v>171.3</v>
      </c>
      <c r="S108" s="222">
        <v>171.3</v>
      </c>
      <c r="T108" s="255"/>
      <c r="U108" s="223"/>
      <c r="V108" s="303"/>
      <c r="W108" s="303"/>
      <c r="X108" s="320" t="s">
        <v>256</v>
      </c>
      <c r="Y108" s="359">
        <v>600</v>
      </c>
      <c r="Z108" s="359"/>
      <c r="AA108" s="360"/>
    </row>
    <row r="109" spans="1:27" s="4" customFormat="1" ht="15" customHeight="1" thickBot="1">
      <c r="A109" s="890"/>
      <c r="B109" s="905"/>
      <c r="C109" s="999"/>
      <c r="D109" s="557"/>
      <c r="E109" s="1085"/>
      <c r="F109" s="1114"/>
      <c r="G109" s="895"/>
      <c r="H109" s="831"/>
      <c r="I109" s="85" t="s">
        <v>16</v>
      </c>
      <c r="J109" s="203">
        <f aca="true" t="shared" si="36" ref="J109:W109">SUM(J107:J108)</f>
        <v>369.09999999999997</v>
      </c>
      <c r="K109" s="204">
        <f t="shared" si="36"/>
        <v>369.09999999999997</v>
      </c>
      <c r="L109" s="204">
        <f t="shared" si="36"/>
        <v>0</v>
      </c>
      <c r="M109" s="204">
        <f t="shared" si="36"/>
        <v>0</v>
      </c>
      <c r="N109" s="203">
        <f t="shared" si="36"/>
        <v>201.60000000000002</v>
      </c>
      <c r="O109" s="204">
        <f t="shared" si="36"/>
        <v>201.60000000000002</v>
      </c>
      <c r="P109" s="204">
        <f t="shared" si="36"/>
        <v>0</v>
      </c>
      <c r="Q109" s="204">
        <f t="shared" si="36"/>
        <v>0</v>
      </c>
      <c r="R109" s="203">
        <f t="shared" si="36"/>
        <v>201.60000000000002</v>
      </c>
      <c r="S109" s="204">
        <f t="shared" si="36"/>
        <v>201.60000000000002</v>
      </c>
      <c r="T109" s="204">
        <f t="shared" si="36"/>
        <v>0</v>
      </c>
      <c r="U109" s="204">
        <f t="shared" si="36"/>
        <v>0</v>
      </c>
      <c r="V109" s="206">
        <f t="shared" si="36"/>
        <v>0</v>
      </c>
      <c r="W109" s="206">
        <f t="shared" si="36"/>
        <v>0</v>
      </c>
      <c r="X109" s="474"/>
      <c r="Y109" s="363"/>
      <c r="Z109" s="363"/>
      <c r="AA109" s="364"/>
    </row>
    <row r="110" spans="1:27" s="84" customFormat="1" ht="13.5" customHeight="1">
      <c r="A110" s="964" t="s">
        <v>9</v>
      </c>
      <c r="B110" s="1116" t="s">
        <v>12</v>
      </c>
      <c r="C110" s="970" t="s">
        <v>11</v>
      </c>
      <c r="D110" s="555"/>
      <c r="E110" s="1083" t="s">
        <v>176</v>
      </c>
      <c r="F110" s="1154"/>
      <c r="G110" s="1105" t="s">
        <v>9</v>
      </c>
      <c r="H110" s="958" t="s">
        <v>167</v>
      </c>
      <c r="I110" s="83" t="s">
        <v>13</v>
      </c>
      <c r="J110" s="634">
        <f>K110+M110</f>
        <v>155.7</v>
      </c>
      <c r="K110" s="246">
        <v>155.7</v>
      </c>
      <c r="L110" s="246">
        <v>3.9</v>
      </c>
      <c r="M110" s="247">
        <v>0</v>
      </c>
      <c r="N110" s="635">
        <f>O110+Q110</f>
        <v>0</v>
      </c>
      <c r="O110" s="246"/>
      <c r="P110" s="246"/>
      <c r="Q110" s="329"/>
      <c r="R110" s="199">
        <f>S110+U110</f>
        <v>0</v>
      </c>
      <c r="S110" s="200"/>
      <c r="T110" s="200"/>
      <c r="U110" s="201"/>
      <c r="V110" s="636"/>
      <c r="W110" s="636"/>
      <c r="X110" s="319"/>
      <c r="Y110" s="357"/>
      <c r="Z110" s="357"/>
      <c r="AA110" s="358"/>
    </row>
    <row r="111" spans="1:27" s="84" customFormat="1" ht="13.5" customHeight="1">
      <c r="A111" s="911"/>
      <c r="B111" s="1087"/>
      <c r="C111" s="998"/>
      <c r="D111" s="556"/>
      <c r="E111" s="1084"/>
      <c r="F111" s="985"/>
      <c r="G111" s="976"/>
      <c r="H111" s="990"/>
      <c r="I111" s="182" t="s">
        <v>15</v>
      </c>
      <c r="J111" s="637">
        <f>K111+M111</f>
        <v>375</v>
      </c>
      <c r="K111" s="588">
        <v>375</v>
      </c>
      <c r="L111" s="588">
        <v>34.6</v>
      </c>
      <c r="M111" s="589">
        <v>0</v>
      </c>
      <c r="N111" s="638">
        <f>O111+Q111</f>
        <v>0</v>
      </c>
      <c r="O111" s="588"/>
      <c r="P111" s="588"/>
      <c r="Q111" s="639"/>
      <c r="R111" s="461">
        <f>S111+U111</f>
        <v>0</v>
      </c>
      <c r="S111" s="462"/>
      <c r="T111" s="462"/>
      <c r="U111" s="463"/>
      <c r="V111" s="640"/>
      <c r="W111" s="640"/>
      <c r="X111" s="320"/>
      <c r="Y111" s="359"/>
      <c r="Z111" s="359"/>
      <c r="AA111" s="360"/>
    </row>
    <row r="112" spans="1:27" s="84" customFormat="1" ht="13.5" customHeight="1" thickBot="1">
      <c r="A112" s="974"/>
      <c r="B112" s="1117"/>
      <c r="C112" s="972"/>
      <c r="D112" s="557"/>
      <c r="E112" s="1085"/>
      <c r="F112" s="936"/>
      <c r="G112" s="1106"/>
      <c r="H112" s="960"/>
      <c r="I112" s="483" t="s">
        <v>16</v>
      </c>
      <c r="J112" s="203">
        <f aca="true" t="shared" si="37" ref="J112:W112">SUM(J110:J111)</f>
        <v>530.7</v>
      </c>
      <c r="K112" s="204">
        <f t="shared" si="37"/>
        <v>530.7</v>
      </c>
      <c r="L112" s="204">
        <f t="shared" si="37"/>
        <v>38.5</v>
      </c>
      <c r="M112" s="225">
        <f t="shared" si="37"/>
        <v>0</v>
      </c>
      <c r="N112" s="203">
        <f t="shared" si="37"/>
        <v>0</v>
      </c>
      <c r="O112" s="204">
        <f>SUM(O110:O111)</f>
        <v>0</v>
      </c>
      <c r="P112" s="204">
        <f t="shared" si="37"/>
        <v>0</v>
      </c>
      <c r="Q112" s="225">
        <f t="shared" si="37"/>
        <v>0</v>
      </c>
      <c r="R112" s="203">
        <f t="shared" si="37"/>
        <v>0</v>
      </c>
      <c r="S112" s="204">
        <f t="shared" si="37"/>
        <v>0</v>
      </c>
      <c r="T112" s="204">
        <f t="shared" si="37"/>
        <v>0</v>
      </c>
      <c r="U112" s="225">
        <f t="shared" si="37"/>
        <v>0</v>
      </c>
      <c r="V112" s="206">
        <f t="shared" si="37"/>
        <v>0</v>
      </c>
      <c r="W112" s="206">
        <f t="shared" si="37"/>
        <v>0</v>
      </c>
      <c r="X112" s="474"/>
      <c r="Y112" s="363"/>
      <c r="Z112" s="363"/>
      <c r="AA112" s="364"/>
    </row>
    <row r="113" spans="1:27" s="4" customFormat="1" ht="15.75" customHeight="1" thickBot="1">
      <c r="A113" s="81" t="s">
        <v>9</v>
      </c>
      <c r="B113" s="82" t="s">
        <v>12</v>
      </c>
      <c r="C113" s="842" t="s">
        <v>17</v>
      </c>
      <c r="D113" s="843"/>
      <c r="E113" s="843"/>
      <c r="F113" s="843"/>
      <c r="G113" s="843"/>
      <c r="H113" s="843"/>
      <c r="I113" s="844"/>
      <c r="J113" s="259">
        <f>K113+M113</f>
        <v>899.8</v>
      </c>
      <c r="K113" s="260">
        <f>SUM(K112,K106,K109)</f>
        <v>899.8</v>
      </c>
      <c r="L113" s="260">
        <f aca="true" t="shared" si="38" ref="L113:W113">SUM(L112,L106,L109)</f>
        <v>38.5</v>
      </c>
      <c r="M113" s="304">
        <f t="shared" si="38"/>
        <v>0</v>
      </c>
      <c r="N113" s="259">
        <f>SUM(N112,N106,N109)</f>
        <v>338.5</v>
      </c>
      <c r="O113" s="260">
        <f>SUM(O112,O106,O109)</f>
        <v>338.5</v>
      </c>
      <c r="P113" s="260">
        <f t="shared" si="38"/>
        <v>3</v>
      </c>
      <c r="Q113" s="430">
        <f t="shared" si="38"/>
        <v>0</v>
      </c>
      <c r="R113" s="429">
        <f>SUM(R112,R106,R109)</f>
        <v>201.60000000000002</v>
      </c>
      <c r="S113" s="260">
        <f>SUM(S112,S106,S109)</f>
        <v>201.60000000000002</v>
      </c>
      <c r="T113" s="260">
        <f t="shared" si="38"/>
        <v>0</v>
      </c>
      <c r="U113" s="304">
        <f t="shared" si="38"/>
        <v>0</v>
      </c>
      <c r="V113" s="476">
        <f>SUM(V112,V106,V109)</f>
        <v>137</v>
      </c>
      <c r="W113" s="429">
        <f t="shared" si="38"/>
        <v>0</v>
      </c>
      <c r="X113" s="994"/>
      <c r="Y113" s="995"/>
      <c r="Z113" s="995"/>
      <c r="AA113" s="996"/>
    </row>
    <row r="114" spans="1:27" s="4" customFormat="1" ht="15.75" customHeight="1" thickBot="1">
      <c r="A114" s="81" t="s">
        <v>9</v>
      </c>
      <c r="B114" s="185" t="s">
        <v>38</v>
      </c>
      <c r="C114" s="1086" t="s">
        <v>178</v>
      </c>
      <c r="D114" s="840"/>
      <c r="E114" s="840"/>
      <c r="F114" s="840"/>
      <c r="G114" s="840"/>
      <c r="H114" s="840"/>
      <c r="I114" s="840"/>
      <c r="J114" s="840"/>
      <c r="K114" s="840"/>
      <c r="L114" s="840"/>
      <c r="M114" s="840"/>
      <c r="N114" s="840"/>
      <c r="O114" s="840"/>
      <c r="P114" s="840"/>
      <c r="Q114" s="840"/>
      <c r="R114" s="840"/>
      <c r="S114" s="840"/>
      <c r="T114" s="840"/>
      <c r="U114" s="840"/>
      <c r="V114" s="840"/>
      <c r="W114" s="840"/>
      <c r="X114" s="840"/>
      <c r="Y114" s="840"/>
      <c r="Z114" s="840"/>
      <c r="AA114" s="841"/>
    </row>
    <row r="115" spans="1:27" s="4" customFormat="1" ht="23.25" customHeight="1">
      <c r="A115" s="889" t="s">
        <v>9</v>
      </c>
      <c r="B115" s="904" t="s">
        <v>38</v>
      </c>
      <c r="C115" s="998" t="s">
        <v>9</v>
      </c>
      <c r="D115" s="555"/>
      <c r="E115" s="928" t="s">
        <v>182</v>
      </c>
      <c r="F115" s="1006"/>
      <c r="G115" s="903" t="s">
        <v>9</v>
      </c>
      <c r="H115" s="990" t="s">
        <v>167</v>
      </c>
      <c r="I115" s="86" t="s">
        <v>13</v>
      </c>
      <c r="J115" s="226">
        <f>K115+M115</f>
        <v>0</v>
      </c>
      <c r="K115" s="227"/>
      <c r="L115" s="227"/>
      <c r="M115" s="261"/>
      <c r="N115" s="366">
        <f>O115+Q115</f>
        <v>22.25</v>
      </c>
      <c r="O115" s="367">
        <v>18.8</v>
      </c>
      <c r="P115" s="367">
        <v>2</v>
      </c>
      <c r="Q115" s="424">
        <v>3.45</v>
      </c>
      <c r="R115" s="215">
        <f>S115+U115</f>
        <v>22.4</v>
      </c>
      <c r="S115" s="216">
        <v>18.9</v>
      </c>
      <c r="T115" s="216">
        <v>2</v>
      </c>
      <c r="U115" s="218">
        <v>3.5</v>
      </c>
      <c r="V115" s="264"/>
      <c r="W115" s="272"/>
      <c r="X115" s="470" t="s">
        <v>280</v>
      </c>
      <c r="Y115" s="537">
        <v>267.43</v>
      </c>
      <c r="Z115" s="477"/>
      <c r="AA115" s="478"/>
    </row>
    <row r="116" spans="1:27" s="4" customFormat="1" ht="23.25" customHeight="1">
      <c r="A116" s="911"/>
      <c r="B116" s="912"/>
      <c r="C116" s="998"/>
      <c r="D116" s="556"/>
      <c r="E116" s="928"/>
      <c r="F116" s="1006"/>
      <c r="G116" s="903"/>
      <c r="H116" s="990"/>
      <c r="I116" s="86" t="s">
        <v>15</v>
      </c>
      <c r="J116" s="366">
        <f>K116</f>
        <v>0</v>
      </c>
      <c r="K116" s="367"/>
      <c r="L116" s="227"/>
      <c r="M116" s="261"/>
      <c r="N116" s="226">
        <f>O116+Q116</f>
        <v>200.6</v>
      </c>
      <c r="O116" s="227">
        <v>169.6</v>
      </c>
      <c r="P116" s="367">
        <v>17.3</v>
      </c>
      <c r="Q116" s="263">
        <v>31</v>
      </c>
      <c r="R116" s="215">
        <f>S116+U116</f>
        <v>200.6</v>
      </c>
      <c r="S116" s="216">
        <v>169.6</v>
      </c>
      <c r="T116" s="216">
        <v>17.3</v>
      </c>
      <c r="U116" s="218">
        <v>31</v>
      </c>
      <c r="V116" s="264"/>
      <c r="W116" s="272"/>
      <c r="X116" s="324"/>
      <c r="Y116" s="359"/>
      <c r="Z116" s="481"/>
      <c r="AA116" s="482"/>
    </row>
    <row r="117" spans="1:27" s="4" customFormat="1" ht="23.25" customHeight="1" thickBot="1">
      <c r="A117" s="890"/>
      <c r="B117" s="905"/>
      <c r="C117" s="999"/>
      <c r="D117" s="557"/>
      <c r="E117" s="835"/>
      <c r="F117" s="1007"/>
      <c r="G117" s="895"/>
      <c r="H117" s="831"/>
      <c r="I117" s="85" t="s">
        <v>16</v>
      </c>
      <c r="J117" s="203">
        <f aca="true" t="shared" si="39" ref="J117:W117">SUM(J115:J116)</f>
        <v>0</v>
      </c>
      <c r="K117" s="204">
        <f t="shared" si="39"/>
        <v>0</v>
      </c>
      <c r="L117" s="204">
        <f t="shared" si="39"/>
        <v>0</v>
      </c>
      <c r="M117" s="204">
        <f t="shared" si="39"/>
        <v>0</v>
      </c>
      <c r="N117" s="203">
        <f>SUM(N115:N116)</f>
        <v>222.85</v>
      </c>
      <c r="O117" s="204">
        <f>SUM(O115:O116)</f>
        <v>188.4</v>
      </c>
      <c r="P117" s="204">
        <f t="shared" si="39"/>
        <v>19.3</v>
      </c>
      <c r="Q117" s="204">
        <f t="shared" si="39"/>
        <v>34.45</v>
      </c>
      <c r="R117" s="203">
        <f>SUM(R115:R116)</f>
        <v>223</v>
      </c>
      <c r="S117" s="204">
        <f t="shared" si="39"/>
        <v>188.5</v>
      </c>
      <c r="T117" s="204">
        <f t="shared" si="39"/>
        <v>19.3</v>
      </c>
      <c r="U117" s="204">
        <f t="shared" si="39"/>
        <v>34.5</v>
      </c>
      <c r="V117" s="486">
        <f t="shared" si="39"/>
        <v>0</v>
      </c>
      <c r="W117" s="206">
        <f t="shared" si="39"/>
        <v>0</v>
      </c>
      <c r="X117" s="469" t="s">
        <v>303</v>
      </c>
      <c r="Y117" s="527">
        <v>2</v>
      </c>
      <c r="Z117" s="479"/>
      <c r="AA117" s="480"/>
    </row>
    <row r="118" spans="1:27" s="4" customFormat="1" ht="25.5" customHeight="1">
      <c r="A118" s="889" t="s">
        <v>9</v>
      </c>
      <c r="B118" s="904" t="s">
        <v>38</v>
      </c>
      <c r="C118" s="997" t="s">
        <v>10</v>
      </c>
      <c r="D118" s="555"/>
      <c r="E118" s="910" t="s">
        <v>181</v>
      </c>
      <c r="F118" s="1020"/>
      <c r="G118" s="894" t="s">
        <v>9</v>
      </c>
      <c r="H118" s="830" t="s">
        <v>167</v>
      </c>
      <c r="I118" s="83" t="s">
        <v>13</v>
      </c>
      <c r="J118" s="245"/>
      <c r="K118" s="243"/>
      <c r="L118" s="243"/>
      <c r="M118" s="266"/>
      <c r="N118" s="245">
        <f>O118+Q118</f>
        <v>52.5</v>
      </c>
      <c r="O118" s="243">
        <v>52.5</v>
      </c>
      <c r="P118" s="246"/>
      <c r="Q118" s="247"/>
      <c r="R118" s="199">
        <f>S118+U118</f>
        <v>0</v>
      </c>
      <c r="S118" s="200"/>
      <c r="T118" s="200"/>
      <c r="U118" s="201"/>
      <c r="V118" s="256">
        <v>52.5</v>
      </c>
      <c r="W118" s="269">
        <v>30</v>
      </c>
      <c r="X118" s="915" t="s">
        <v>281</v>
      </c>
      <c r="Y118" s="1094"/>
      <c r="Z118" s="1094">
        <v>50</v>
      </c>
      <c r="AA118" s="1107">
        <v>100</v>
      </c>
    </row>
    <row r="119" spans="1:27" s="4" customFormat="1" ht="15.75" customHeight="1" thickBot="1">
      <c r="A119" s="890"/>
      <c r="B119" s="905"/>
      <c r="C119" s="999"/>
      <c r="D119" s="557"/>
      <c r="E119" s="835"/>
      <c r="F119" s="1007"/>
      <c r="G119" s="895"/>
      <c r="H119" s="831"/>
      <c r="I119" s="85" t="s">
        <v>16</v>
      </c>
      <c r="J119" s="203">
        <f aca="true" t="shared" si="40" ref="J119:W119">SUM(J118:J118)</f>
        <v>0</v>
      </c>
      <c r="K119" s="204">
        <f t="shared" si="40"/>
        <v>0</v>
      </c>
      <c r="L119" s="204">
        <f t="shared" si="40"/>
        <v>0</v>
      </c>
      <c r="M119" s="204">
        <f t="shared" si="40"/>
        <v>0</v>
      </c>
      <c r="N119" s="203">
        <f t="shared" si="40"/>
        <v>52.5</v>
      </c>
      <c r="O119" s="204">
        <f t="shared" si="40"/>
        <v>52.5</v>
      </c>
      <c r="P119" s="204">
        <f t="shared" si="40"/>
        <v>0</v>
      </c>
      <c r="Q119" s="204">
        <f t="shared" si="40"/>
        <v>0</v>
      </c>
      <c r="R119" s="203">
        <f t="shared" si="40"/>
        <v>0</v>
      </c>
      <c r="S119" s="204">
        <f t="shared" si="40"/>
        <v>0</v>
      </c>
      <c r="T119" s="204">
        <f t="shared" si="40"/>
        <v>0</v>
      </c>
      <c r="U119" s="204">
        <f t="shared" si="40"/>
        <v>0</v>
      </c>
      <c r="V119" s="486">
        <f t="shared" si="40"/>
        <v>52.5</v>
      </c>
      <c r="W119" s="206">
        <f t="shared" si="40"/>
        <v>30</v>
      </c>
      <c r="X119" s="865"/>
      <c r="Y119" s="1022"/>
      <c r="Z119" s="1022"/>
      <c r="AA119" s="1108"/>
    </row>
    <row r="120" spans="1:27" s="4" customFormat="1" ht="27.75" customHeight="1">
      <c r="A120" s="889" t="s">
        <v>9</v>
      </c>
      <c r="B120" s="904" t="s">
        <v>38</v>
      </c>
      <c r="C120" s="997" t="s">
        <v>11</v>
      </c>
      <c r="D120" s="555"/>
      <c r="E120" s="910" t="s">
        <v>284</v>
      </c>
      <c r="F120" s="1020" t="s">
        <v>222</v>
      </c>
      <c r="G120" s="894" t="s">
        <v>9</v>
      </c>
      <c r="H120" s="830" t="s">
        <v>167</v>
      </c>
      <c r="I120" s="83" t="s">
        <v>13</v>
      </c>
      <c r="J120" s="245"/>
      <c r="K120" s="243"/>
      <c r="L120" s="243"/>
      <c r="M120" s="266"/>
      <c r="N120" s="245">
        <f>O120+Q120</f>
        <v>30</v>
      </c>
      <c r="O120" s="243"/>
      <c r="P120" s="246"/>
      <c r="Q120" s="247">
        <v>30</v>
      </c>
      <c r="R120" s="199">
        <f>S120+U120</f>
        <v>30</v>
      </c>
      <c r="S120" s="200"/>
      <c r="T120" s="200"/>
      <c r="U120" s="201">
        <v>30</v>
      </c>
      <c r="V120" s="256">
        <v>70</v>
      </c>
      <c r="W120" s="269">
        <v>1500</v>
      </c>
      <c r="X120" s="915" t="s">
        <v>299</v>
      </c>
      <c r="Y120" s="906"/>
      <c r="Z120" s="906">
        <v>1</v>
      </c>
      <c r="AA120" s="851">
        <v>45</v>
      </c>
    </row>
    <row r="121" spans="1:27" s="4" customFormat="1" ht="27.75" customHeight="1">
      <c r="A121" s="911"/>
      <c r="B121" s="912"/>
      <c r="C121" s="998"/>
      <c r="D121" s="556"/>
      <c r="E121" s="928"/>
      <c r="F121" s="1006"/>
      <c r="G121" s="903"/>
      <c r="H121" s="990"/>
      <c r="I121" s="86"/>
      <c r="J121" s="366">
        <f>K121</f>
        <v>0</v>
      </c>
      <c r="K121" s="367"/>
      <c r="L121" s="227"/>
      <c r="M121" s="261"/>
      <c r="N121" s="226">
        <f>O121</f>
        <v>0</v>
      </c>
      <c r="O121" s="227"/>
      <c r="P121" s="262"/>
      <c r="Q121" s="263"/>
      <c r="R121" s="215">
        <f>S121</f>
        <v>0</v>
      </c>
      <c r="S121" s="216"/>
      <c r="T121" s="216"/>
      <c r="U121" s="218"/>
      <c r="V121" s="264"/>
      <c r="W121" s="272"/>
      <c r="X121" s="864"/>
      <c r="Y121" s="866"/>
      <c r="Z121" s="866"/>
      <c r="AA121" s="868"/>
    </row>
    <row r="122" spans="1:27" s="4" customFormat="1" ht="14.25" customHeight="1" thickBot="1">
      <c r="A122" s="890"/>
      <c r="B122" s="905"/>
      <c r="C122" s="999"/>
      <c r="D122" s="557"/>
      <c r="E122" s="835"/>
      <c r="F122" s="1007"/>
      <c r="G122" s="895"/>
      <c r="H122" s="831"/>
      <c r="I122" s="85" t="s">
        <v>16</v>
      </c>
      <c r="J122" s="203">
        <f aca="true" t="shared" si="41" ref="J122:W122">SUM(J120:J121)</f>
        <v>0</v>
      </c>
      <c r="K122" s="204">
        <f t="shared" si="41"/>
        <v>0</v>
      </c>
      <c r="L122" s="204">
        <f t="shared" si="41"/>
        <v>0</v>
      </c>
      <c r="M122" s="204">
        <f t="shared" si="41"/>
        <v>0</v>
      </c>
      <c r="N122" s="203">
        <f t="shared" si="41"/>
        <v>30</v>
      </c>
      <c r="O122" s="204">
        <f t="shared" si="41"/>
        <v>0</v>
      </c>
      <c r="P122" s="204">
        <f t="shared" si="41"/>
        <v>0</v>
      </c>
      <c r="Q122" s="204">
        <f t="shared" si="41"/>
        <v>30</v>
      </c>
      <c r="R122" s="203">
        <f t="shared" si="41"/>
        <v>30</v>
      </c>
      <c r="S122" s="204">
        <f t="shared" si="41"/>
        <v>0</v>
      </c>
      <c r="T122" s="204">
        <f t="shared" si="41"/>
        <v>0</v>
      </c>
      <c r="U122" s="204">
        <f t="shared" si="41"/>
        <v>30</v>
      </c>
      <c r="V122" s="486">
        <f t="shared" si="41"/>
        <v>70</v>
      </c>
      <c r="W122" s="206">
        <f t="shared" si="41"/>
        <v>1500</v>
      </c>
      <c r="X122" s="865"/>
      <c r="Y122" s="867"/>
      <c r="Z122" s="867"/>
      <c r="AA122" s="869"/>
    </row>
    <row r="123" spans="1:27" s="4" customFormat="1" ht="15.75" customHeight="1" thickBot="1">
      <c r="A123" s="81" t="s">
        <v>9</v>
      </c>
      <c r="B123" s="82" t="s">
        <v>38</v>
      </c>
      <c r="C123" s="842" t="s">
        <v>17</v>
      </c>
      <c r="D123" s="843"/>
      <c r="E123" s="843"/>
      <c r="F123" s="843"/>
      <c r="G123" s="843"/>
      <c r="H123" s="843"/>
      <c r="I123" s="843"/>
      <c r="J123" s="512">
        <f aca="true" t="shared" si="42" ref="J123:W123">J122+J119+J117</f>
        <v>0</v>
      </c>
      <c r="K123" s="260">
        <f t="shared" si="42"/>
        <v>0</v>
      </c>
      <c r="L123" s="475">
        <f t="shared" si="42"/>
        <v>0</v>
      </c>
      <c r="M123" s="260">
        <f t="shared" si="42"/>
        <v>0</v>
      </c>
      <c r="N123" s="259">
        <f t="shared" si="42"/>
        <v>305.35</v>
      </c>
      <c r="O123" s="475">
        <f t="shared" si="42"/>
        <v>240.9</v>
      </c>
      <c r="P123" s="260">
        <f t="shared" si="42"/>
        <v>19.3</v>
      </c>
      <c r="Q123" s="429">
        <f t="shared" si="42"/>
        <v>64.45</v>
      </c>
      <c r="R123" s="512">
        <f t="shared" si="42"/>
        <v>253</v>
      </c>
      <c r="S123" s="260">
        <f t="shared" si="42"/>
        <v>188.5</v>
      </c>
      <c r="T123" s="475">
        <f t="shared" si="42"/>
        <v>19.3</v>
      </c>
      <c r="U123" s="430">
        <f t="shared" si="42"/>
        <v>64.5</v>
      </c>
      <c r="V123" s="259">
        <f t="shared" si="42"/>
        <v>122.5</v>
      </c>
      <c r="W123" s="259">
        <f t="shared" si="42"/>
        <v>1530</v>
      </c>
      <c r="X123" s="994"/>
      <c r="Y123" s="995"/>
      <c r="Z123" s="995"/>
      <c r="AA123" s="996"/>
    </row>
    <row r="124" spans="1:27" s="84" customFormat="1" ht="15.75" customHeight="1" thickBot="1">
      <c r="A124" s="81" t="s">
        <v>9</v>
      </c>
      <c r="B124" s="1060" t="s">
        <v>19</v>
      </c>
      <c r="C124" s="1061"/>
      <c r="D124" s="1061"/>
      <c r="E124" s="1061"/>
      <c r="F124" s="1061"/>
      <c r="G124" s="1061"/>
      <c r="H124" s="1061"/>
      <c r="I124" s="1062"/>
      <c r="J124" s="267">
        <f aca="true" t="shared" si="43" ref="J124:W124">J123+J113+J102+J87</f>
        <v>33369.2</v>
      </c>
      <c r="K124" s="267">
        <f t="shared" si="43"/>
        <v>27378.699999999997</v>
      </c>
      <c r="L124" s="267">
        <f t="shared" si="43"/>
        <v>10203.7</v>
      </c>
      <c r="M124" s="267">
        <f t="shared" si="43"/>
        <v>5990.5</v>
      </c>
      <c r="N124" s="267">
        <f t="shared" si="43"/>
        <v>35873.15</v>
      </c>
      <c r="O124" s="267">
        <f t="shared" si="43"/>
        <v>28024.899999999998</v>
      </c>
      <c r="P124" s="267">
        <f t="shared" si="43"/>
        <v>12000.4</v>
      </c>
      <c r="Q124" s="267">
        <f t="shared" si="43"/>
        <v>7848.25</v>
      </c>
      <c r="R124" s="267">
        <f t="shared" si="43"/>
        <v>32840.867</v>
      </c>
      <c r="S124" s="267">
        <f t="shared" si="43"/>
        <v>25334.267</v>
      </c>
      <c r="T124" s="267">
        <f t="shared" si="43"/>
        <v>10781.6</v>
      </c>
      <c r="U124" s="267">
        <f t="shared" si="43"/>
        <v>7506.599999999999</v>
      </c>
      <c r="V124" s="267">
        <f t="shared" si="43"/>
        <v>37147.988</v>
      </c>
      <c r="W124" s="267">
        <f t="shared" si="43"/>
        <v>39407.492</v>
      </c>
      <c r="X124" s="1063"/>
      <c r="Y124" s="1064"/>
      <c r="Z124" s="1064"/>
      <c r="AA124" s="1065"/>
    </row>
    <row r="125" spans="1:27" s="84" customFormat="1" ht="15.75" customHeight="1" thickBot="1">
      <c r="A125" s="97" t="s">
        <v>11</v>
      </c>
      <c r="B125" s="1013" t="s">
        <v>18</v>
      </c>
      <c r="C125" s="1013"/>
      <c r="D125" s="1013"/>
      <c r="E125" s="1013"/>
      <c r="F125" s="1013"/>
      <c r="G125" s="1013"/>
      <c r="H125" s="1013"/>
      <c r="I125" s="1014"/>
      <c r="J125" s="337">
        <f>J124</f>
        <v>33369.2</v>
      </c>
      <c r="K125" s="337">
        <f aca="true" t="shared" si="44" ref="K125:W125">K124</f>
        <v>27378.699999999997</v>
      </c>
      <c r="L125" s="337">
        <f t="shared" si="44"/>
        <v>10203.7</v>
      </c>
      <c r="M125" s="337">
        <f t="shared" si="44"/>
        <v>5990.5</v>
      </c>
      <c r="N125" s="337">
        <f t="shared" si="44"/>
        <v>35873.15</v>
      </c>
      <c r="O125" s="337">
        <f t="shared" si="44"/>
        <v>28024.899999999998</v>
      </c>
      <c r="P125" s="337">
        <f t="shared" si="44"/>
        <v>12000.4</v>
      </c>
      <c r="Q125" s="337">
        <f t="shared" si="44"/>
        <v>7848.25</v>
      </c>
      <c r="R125" s="337">
        <f t="shared" si="44"/>
        <v>32840.867</v>
      </c>
      <c r="S125" s="337">
        <f t="shared" si="44"/>
        <v>25334.267</v>
      </c>
      <c r="T125" s="337">
        <f t="shared" si="44"/>
        <v>10781.6</v>
      </c>
      <c r="U125" s="337">
        <f t="shared" si="44"/>
        <v>7506.599999999999</v>
      </c>
      <c r="V125" s="337">
        <f t="shared" si="44"/>
        <v>37147.988</v>
      </c>
      <c r="W125" s="337">
        <f t="shared" si="44"/>
        <v>39407.492</v>
      </c>
      <c r="X125" s="1030"/>
      <c r="Y125" s="1031"/>
      <c r="Z125" s="1031"/>
      <c r="AA125" s="1032"/>
    </row>
    <row r="126" spans="1:27" s="84" customFormat="1" ht="26.25" customHeight="1">
      <c r="A126" s="1143" t="s">
        <v>254</v>
      </c>
      <c r="B126" s="1143"/>
      <c r="C126" s="1143"/>
      <c r="D126" s="1143"/>
      <c r="E126" s="1143"/>
      <c r="F126" s="1143"/>
      <c r="G126" s="1143"/>
      <c r="H126" s="1143"/>
      <c r="I126" s="1143"/>
      <c r="J126" s="1143"/>
      <c r="K126" s="1143"/>
      <c r="L126" s="1143"/>
      <c r="M126" s="1143"/>
      <c r="N126" s="1143"/>
      <c r="O126" s="1143"/>
      <c r="P126" s="1143"/>
      <c r="Q126" s="1143"/>
      <c r="R126" s="1143"/>
      <c r="S126" s="1143"/>
      <c r="T126" s="1143"/>
      <c r="U126" s="1143"/>
      <c r="V126" s="1143"/>
      <c r="W126" s="1143"/>
      <c r="X126" s="1143"/>
      <c r="Y126" s="1143"/>
      <c r="Z126" s="1143"/>
      <c r="AA126" s="1143"/>
    </row>
    <row r="127" spans="1:27" s="84" customFormat="1" ht="15.75" customHeight="1">
      <c r="A127" s="189"/>
      <c r="B127" s="13"/>
      <c r="C127" s="1012" t="s">
        <v>24</v>
      </c>
      <c r="D127" s="1012"/>
      <c r="E127" s="1012"/>
      <c r="F127" s="1012"/>
      <c r="G127" s="1012"/>
      <c r="H127" s="1012"/>
      <c r="I127" s="1012"/>
      <c r="J127" s="1012"/>
      <c r="K127" s="1012"/>
      <c r="L127" s="1012"/>
      <c r="M127" s="1012"/>
      <c r="N127" s="1012"/>
      <c r="O127" s="1012"/>
      <c r="P127" s="1012"/>
      <c r="Q127" s="1012"/>
      <c r="R127" s="1012"/>
      <c r="S127" s="1012"/>
      <c r="T127" s="1012"/>
      <c r="U127" s="1012"/>
      <c r="V127" s="1012"/>
      <c r="W127" s="1012"/>
      <c r="X127" s="178"/>
      <c r="Y127" s="499"/>
      <c r="Z127" s="499"/>
      <c r="AA127" s="499"/>
    </row>
    <row r="128" spans="1:27" s="84" customFormat="1" ht="12" customHeight="1" thickBot="1">
      <c r="A128" s="189"/>
      <c r="B128" s="186"/>
      <c r="C128" s="186"/>
      <c r="D128" s="186"/>
      <c r="E128" s="186"/>
      <c r="F128" s="546"/>
      <c r="G128" s="186"/>
      <c r="H128" s="406"/>
      <c r="R128" s="591"/>
      <c r="S128" s="591"/>
      <c r="T128" s="591"/>
      <c r="U128" s="591"/>
      <c r="V128" s="98"/>
      <c r="W128" s="98"/>
      <c r="Y128" s="499"/>
      <c r="Z128" s="499"/>
      <c r="AA128" s="499"/>
    </row>
    <row r="129" spans="1:27" s="84" customFormat="1" ht="33" customHeight="1" thickBot="1">
      <c r="A129" s="4"/>
      <c r="B129" s="4"/>
      <c r="C129" s="1044" t="s">
        <v>20</v>
      </c>
      <c r="D129" s="1140"/>
      <c r="E129" s="1045"/>
      <c r="F129" s="1045"/>
      <c r="G129" s="1045"/>
      <c r="H129" s="1045"/>
      <c r="I129" s="1046"/>
      <c r="J129" s="1103" t="s">
        <v>227</v>
      </c>
      <c r="K129" s="809"/>
      <c r="L129" s="809"/>
      <c r="M129" s="1104"/>
      <c r="N129" s="1103" t="s">
        <v>226</v>
      </c>
      <c r="O129" s="809"/>
      <c r="P129" s="809"/>
      <c r="Q129" s="1104"/>
      <c r="R129" s="808" t="s">
        <v>228</v>
      </c>
      <c r="S129" s="809"/>
      <c r="T129" s="809"/>
      <c r="U129" s="810"/>
      <c r="V129" s="347" t="s">
        <v>277</v>
      </c>
      <c r="W129" s="347" t="s">
        <v>278</v>
      </c>
      <c r="Y129" s="499"/>
      <c r="Z129" s="499"/>
      <c r="AA129" s="499"/>
    </row>
    <row r="130" spans="1:27" s="84" customFormat="1" ht="13.5" customHeight="1" thickBot="1">
      <c r="A130" s="4"/>
      <c r="B130" s="4"/>
      <c r="C130" s="1047" t="s">
        <v>25</v>
      </c>
      <c r="D130" s="1135"/>
      <c r="E130" s="1048"/>
      <c r="F130" s="1048"/>
      <c r="G130" s="1048"/>
      <c r="H130" s="1048"/>
      <c r="I130" s="1049"/>
      <c r="J130" s="1053">
        <f>J131+J135</f>
        <v>28740.1</v>
      </c>
      <c r="K130" s="1054"/>
      <c r="L130" s="1054"/>
      <c r="M130" s="1130"/>
      <c r="N130" s="1053">
        <f>N131+N135</f>
        <v>33294.45</v>
      </c>
      <c r="O130" s="1054"/>
      <c r="P130" s="1054"/>
      <c r="Q130" s="1130"/>
      <c r="R130" s="1053">
        <f>R131+R135</f>
        <v>31757.515000000003</v>
      </c>
      <c r="S130" s="1054"/>
      <c r="T130" s="1054"/>
      <c r="U130" s="1054"/>
      <c r="V130" s="530">
        <f>V131+V135</f>
        <v>36914.988</v>
      </c>
      <c r="W130" s="350">
        <f>W131+W135</f>
        <v>39307.492</v>
      </c>
      <c r="X130" s="196"/>
      <c r="Y130" s="354"/>
      <c r="Z130" s="354"/>
      <c r="AA130" s="354"/>
    </row>
    <row r="131" spans="1:27" s="84" customFormat="1" ht="13.5" customHeight="1">
      <c r="A131" s="4"/>
      <c r="B131" s="4"/>
      <c r="C131" s="1068" t="s">
        <v>36</v>
      </c>
      <c r="D131" s="1139"/>
      <c r="E131" s="1069"/>
      <c r="F131" s="1069"/>
      <c r="G131" s="1069"/>
      <c r="H131" s="1069"/>
      <c r="I131" s="1070"/>
      <c r="J131" s="1055">
        <f>J132+J133+J134</f>
        <v>28262.6</v>
      </c>
      <c r="K131" s="1056"/>
      <c r="L131" s="1056"/>
      <c r="M131" s="1138"/>
      <c r="N131" s="1055">
        <f>N132+N133+N134</f>
        <v>33274.95</v>
      </c>
      <c r="O131" s="1056"/>
      <c r="P131" s="1056"/>
      <c r="Q131" s="1138"/>
      <c r="R131" s="1055">
        <f>R132+R133+R134</f>
        <v>31738.015000000003</v>
      </c>
      <c r="S131" s="1056"/>
      <c r="T131" s="1056"/>
      <c r="U131" s="1056"/>
      <c r="V131" s="785">
        <f>SUM(V132:V134)</f>
        <v>36895.488</v>
      </c>
      <c r="W131" s="740">
        <f>SUM(W132:W134)</f>
        <v>39287.992</v>
      </c>
      <c r="X131" s="196"/>
      <c r="Y131" s="354"/>
      <c r="Z131" s="354"/>
      <c r="AA131" s="354"/>
    </row>
    <row r="132" spans="1:27" s="84" customFormat="1" ht="14.25" customHeight="1">
      <c r="A132" s="4"/>
      <c r="B132" s="4"/>
      <c r="C132" s="1017" t="s">
        <v>169</v>
      </c>
      <c r="D132" s="1121"/>
      <c r="E132" s="1018"/>
      <c r="F132" s="1018"/>
      <c r="G132" s="1018"/>
      <c r="H132" s="1018"/>
      <c r="I132" s="1019"/>
      <c r="J132" s="1010">
        <f>SUMIF(I12:I125,"SB",J12:J125)</f>
        <v>24613.7</v>
      </c>
      <c r="K132" s="1011"/>
      <c r="L132" s="1011"/>
      <c r="M132" s="1122"/>
      <c r="N132" s="1010">
        <f>SUMIF(I10:I125,"SB",N10:N125)</f>
        <v>30048.55</v>
      </c>
      <c r="O132" s="1011"/>
      <c r="P132" s="1011"/>
      <c r="Q132" s="1122"/>
      <c r="R132" s="1010">
        <f>SUMIF(I10:I125,"SB",R10:R125)</f>
        <v>27651.115</v>
      </c>
      <c r="S132" s="1011"/>
      <c r="T132" s="1011"/>
      <c r="U132" s="1011"/>
      <c r="V132" s="348">
        <f>SUMIF(I12:I122,"sb",V12:V122)</f>
        <v>32808.587999999996</v>
      </c>
      <c r="W132" s="351">
        <f>SUMIF(I12:I121,"sb",W12:W121)</f>
        <v>35201.092</v>
      </c>
      <c r="X132" s="336"/>
      <c r="Y132" s="365"/>
      <c r="Z132" s="365"/>
      <c r="AA132" s="365"/>
    </row>
    <row r="133" spans="1:27" s="84" customFormat="1" ht="14.25" customHeight="1">
      <c r="A133" s="4"/>
      <c r="B133" s="4"/>
      <c r="C133" s="1039" t="s">
        <v>158</v>
      </c>
      <c r="D133" s="1040"/>
      <c r="E133" s="1040"/>
      <c r="F133" s="1040"/>
      <c r="G133" s="1040"/>
      <c r="H133" s="1040"/>
      <c r="I133" s="1041"/>
      <c r="J133" s="1015">
        <f>SUMIF(I12:I125,"SB(VB)",J12:J125)</f>
        <v>3608.3999999999996</v>
      </c>
      <c r="K133" s="1016"/>
      <c r="L133" s="1016"/>
      <c r="M133" s="1137"/>
      <c r="N133" s="1015">
        <f>SUMIF(I10:I125,"SB(VB)",N10:N125)</f>
        <v>3185.9</v>
      </c>
      <c r="O133" s="1016"/>
      <c r="P133" s="1016"/>
      <c r="Q133" s="1137"/>
      <c r="R133" s="1015">
        <f>SUMIF(I10:I125,"SB(VB)",R10:R125)</f>
        <v>4046.4</v>
      </c>
      <c r="S133" s="1016"/>
      <c r="T133" s="1016"/>
      <c r="U133" s="1016"/>
      <c r="V133" s="348">
        <f>SUMIF(I12:I122,I13,V12:V122)</f>
        <v>4046.4</v>
      </c>
      <c r="W133" s="351">
        <f>SUMIF(I12:I121,I13,W12:W121)</f>
        <v>4046.4</v>
      </c>
      <c r="Y133" s="499"/>
      <c r="Z133" s="499"/>
      <c r="AA133" s="499"/>
    </row>
    <row r="134" spans="3:27" s="4" customFormat="1" ht="13.5" customHeight="1">
      <c r="C134" s="1057" t="s">
        <v>173</v>
      </c>
      <c r="D134" s="1126"/>
      <c r="E134" s="1058"/>
      <c r="F134" s="1058"/>
      <c r="G134" s="1058"/>
      <c r="H134" s="1058"/>
      <c r="I134" s="1059"/>
      <c r="J134" s="1010">
        <f>SUMIF(I12:I125,"SB(SP)",J12:J125)</f>
        <v>40.5</v>
      </c>
      <c r="K134" s="1011"/>
      <c r="L134" s="1011"/>
      <c r="M134" s="1122"/>
      <c r="N134" s="1010">
        <f>SUMIF(I10:I125,"SB(SP)",N10:N125)</f>
        <v>40.5</v>
      </c>
      <c r="O134" s="1011"/>
      <c r="P134" s="1011"/>
      <c r="Q134" s="1122"/>
      <c r="R134" s="1010">
        <f>SUMIF(I10:I125,"SB(SP)",R10:R125)</f>
        <v>40.5</v>
      </c>
      <c r="S134" s="1011"/>
      <c r="T134" s="1011"/>
      <c r="U134" s="1011"/>
      <c r="V134" s="348">
        <f>SUMIF(I12:I122,I16,V12:V122)</f>
        <v>40.5</v>
      </c>
      <c r="W134" s="351">
        <f>SUMIF(I12:I121,I16,W12:W121)</f>
        <v>40.5</v>
      </c>
      <c r="Y134" s="356"/>
      <c r="Z134" s="356"/>
      <c r="AA134" s="356"/>
    </row>
    <row r="135" spans="3:27" s="4" customFormat="1" ht="13.5" customHeight="1" thickBot="1">
      <c r="C135" s="1028" t="s">
        <v>37</v>
      </c>
      <c r="D135" s="1029"/>
      <c r="E135" s="1029"/>
      <c r="F135" s="1029"/>
      <c r="G135" s="1029"/>
      <c r="H135" s="1029"/>
      <c r="I135" s="1029"/>
      <c r="J135" s="1034">
        <f>SUMIF(I10:I125,"PF",J10:J125)</f>
        <v>477.5</v>
      </c>
      <c r="K135" s="1035"/>
      <c r="L135" s="1035"/>
      <c r="M135" s="1136"/>
      <c r="N135" s="1034">
        <f>SUMIF(I10:I125,"PF",N10:N125)</f>
        <v>19.5</v>
      </c>
      <c r="O135" s="1035"/>
      <c r="P135" s="1035"/>
      <c r="Q135" s="1136"/>
      <c r="R135" s="1034">
        <f>SUMIF(I10:I125,"PF",R10:R125)</f>
        <v>19.5</v>
      </c>
      <c r="S135" s="1035"/>
      <c r="T135" s="1035"/>
      <c r="U135" s="1035"/>
      <c r="V135" s="786">
        <f>SUMIF(I12:I121,"pf",V12:V121)</f>
        <v>19.5</v>
      </c>
      <c r="W135" s="741">
        <f>SUMIF(I12:I121,"pf",W12:W121)</f>
        <v>19.5</v>
      </c>
      <c r="Y135" s="356"/>
      <c r="Z135" s="356"/>
      <c r="AA135" s="356"/>
    </row>
    <row r="136" spans="3:27" s="4" customFormat="1" ht="13.5" customHeight="1" thickBot="1">
      <c r="C136" s="1047" t="s">
        <v>26</v>
      </c>
      <c r="D136" s="1135"/>
      <c r="E136" s="1048"/>
      <c r="F136" s="1048"/>
      <c r="G136" s="1048"/>
      <c r="H136" s="1048"/>
      <c r="I136" s="1049"/>
      <c r="J136" s="1053">
        <f>J137+J138+J139</f>
        <v>4629.1</v>
      </c>
      <c r="K136" s="1054"/>
      <c r="L136" s="1054"/>
      <c r="M136" s="1130"/>
      <c r="N136" s="1053">
        <f>N137+N138+N139</f>
        <v>2578.7000000000003</v>
      </c>
      <c r="O136" s="1054"/>
      <c r="P136" s="1054"/>
      <c r="Q136" s="1130"/>
      <c r="R136" s="1053">
        <f>R137+R138+R139</f>
        <v>1083.3519999999999</v>
      </c>
      <c r="S136" s="1054"/>
      <c r="T136" s="1054"/>
      <c r="U136" s="1054"/>
      <c r="V136" s="530">
        <f>SUM(V137:V139)</f>
        <v>233</v>
      </c>
      <c r="W136" s="350">
        <f>SUM(W137:W139)</f>
        <v>100</v>
      </c>
      <c r="Y136" s="356"/>
      <c r="Z136" s="356"/>
      <c r="AA136" s="356"/>
    </row>
    <row r="137" spans="3:27" s="4" customFormat="1" ht="12.75">
      <c r="C137" s="1042" t="s">
        <v>170</v>
      </c>
      <c r="D137" s="1043"/>
      <c r="E137" s="1043"/>
      <c r="F137" s="1043"/>
      <c r="G137" s="1043"/>
      <c r="H137" s="1043"/>
      <c r="I137" s="1043"/>
      <c r="J137" s="1008">
        <f>SUMIF(I12:I125,"ES",J12:J125)</f>
        <v>4360.1</v>
      </c>
      <c r="K137" s="1009"/>
      <c r="L137" s="1009"/>
      <c r="M137" s="1131"/>
      <c r="N137" s="1008">
        <f>SUMIF(I10:I125,I108,N10:N125)</f>
        <v>2478.7000000000003</v>
      </c>
      <c r="O137" s="1009"/>
      <c r="P137" s="1009"/>
      <c r="Q137" s="1131"/>
      <c r="R137" s="1008">
        <f>SUMIF(I10:I125,"ES",R10:R125)</f>
        <v>983.352</v>
      </c>
      <c r="S137" s="1009"/>
      <c r="T137" s="1009"/>
      <c r="U137" s="1009"/>
      <c r="V137" s="349">
        <f>SUMIF(I12:I121,"es",V12:V121)</f>
        <v>133</v>
      </c>
      <c r="W137" s="352">
        <f>SUMIF(I12:I121,"es",W12:W121)</f>
        <v>0</v>
      </c>
      <c r="Y137" s="356"/>
      <c r="Z137" s="356"/>
      <c r="AA137" s="356"/>
    </row>
    <row r="138" spans="3:27" s="4" customFormat="1" ht="12.75">
      <c r="C138" s="1017" t="s">
        <v>171</v>
      </c>
      <c r="D138" s="1121"/>
      <c r="E138" s="1018"/>
      <c r="F138" s="1018"/>
      <c r="G138" s="1018"/>
      <c r="H138" s="1018"/>
      <c r="I138" s="1019"/>
      <c r="J138" s="1010">
        <f>SUMIF(I12:I125,"LRVB",J12:J125)</f>
        <v>179</v>
      </c>
      <c r="K138" s="1011"/>
      <c r="L138" s="1011"/>
      <c r="M138" s="1122"/>
      <c r="N138" s="1010"/>
      <c r="O138" s="1011"/>
      <c r="P138" s="1011"/>
      <c r="Q138" s="1122"/>
      <c r="R138" s="1010">
        <f>SUMIF(I10:I125,"LRVB",R10:R125)</f>
        <v>0</v>
      </c>
      <c r="S138" s="1011"/>
      <c r="T138" s="1011"/>
      <c r="U138" s="1011"/>
      <c r="V138" s="348">
        <f>SUMIF(I12:I121,"lrvb",V12:V121)</f>
        <v>0</v>
      </c>
      <c r="W138" s="351">
        <f>SUMIF(I12:I121,"lrvb",W12:W121)</f>
        <v>0</v>
      </c>
      <c r="Y138" s="356"/>
      <c r="Z138" s="356"/>
      <c r="AA138" s="356"/>
    </row>
    <row r="139" spans="3:27" s="4" customFormat="1" ht="13.5" thickBot="1">
      <c r="C139" s="1132" t="s">
        <v>153</v>
      </c>
      <c r="D139" s="1133"/>
      <c r="E139" s="1133"/>
      <c r="F139" s="1133"/>
      <c r="G139" s="1133"/>
      <c r="H139" s="1133"/>
      <c r="I139" s="1134"/>
      <c r="J139" s="1127">
        <f>SUMIF(I12:I125,"KPP",J12:J125)</f>
        <v>90</v>
      </c>
      <c r="K139" s="1128"/>
      <c r="L139" s="1128"/>
      <c r="M139" s="1129"/>
      <c r="N139" s="1127">
        <f>SUMIF(I10:I125,"KPP",N10:N125)</f>
        <v>100</v>
      </c>
      <c r="O139" s="1128"/>
      <c r="P139" s="1128"/>
      <c r="Q139" s="1129"/>
      <c r="R139" s="1127">
        <f>SUMIF(I10:I125,"KPP",R10:R125)</f>
        <v>100</v>
      </c>
      <c r="S139" s="1128"/>
      <c r="T139" s="1128"/>
      <c r="U139" s="1128"/>
      <c r="V139" s="378">
        <f>SUMIF(I12:I121,"kpp",V12:V121)</f>
        <v>100</v>
      </c>
      <c r="W139" s="353">
        <f>SUMIF(I12:I121,"kpp",W12:W121)</f>
        <v>100</v>
      </c>
      <c r="Y139" s="356"/>
      <c r="Z139" s="356"/>
      <c r="AA139" s="356"/>
    </row>
    <row r="140" spans="3:27" s="4" customFormat="1" ht="13.5" thickBot="1">
      <c r="C140" s="1118" t="s">
        <v>27</v>
      </c>
      <c r="D140" s="1119"/>
      <c r="E140" s="1119"/>
      <c r="F140" s="1119"/>
      <c r="G140" s="1119"/>
      <c r="H140" s="1119"/>
      <c r="I140" s="1120"/>
      <c r="J140" s="1123">
        <f>J136+J130</f>
        <v>33369.2</v>
      </c>
      <c r="K140" s="1124"/>
      <c r="L140" s="1124"/>
      <c r="M140" s="1125"/>
      <c r="N140" s="1123">
        <f>N136+N130</f>
        <v>35873.149999999994</v>
      </c>
      <c r="O140" s="1124"/>
      <c r="P140" s="1124"/>
      <c r="Q140" s="1125"/>
      <c r="R140" s="1123">
        <f>R136+R130</f>
        <v>32840.867000000006</v>
      </c>
      <c r="S140" s="1124"/>
      <c r="T140" s="1124"/>
      <c r="U140" s="1124"/>
      <c r="V140" s="789">
        <f>V130+V136</f>
        <v>37147.988</v>
      </c>
      <c r="W140" s="773">
        <f>W136+W130</f>
        <v>39407.492</v>
      </c>
      <c r="Y140" s="356"/>
      <c r="Z140" s="356"/>
      <c r="AA140" s="356"/>
    </row>
    <row r="141" spans="3:23" ht="12">
      <c r="C141" s="190"/>
      <c r="D141" s="190"/>
      <c r="E141" s="191"/>
      <c r="F141" s="191"/>
      <c r="G141" s="191"/>
      <c r="H141" s="553"/>
      <c r="I141" s="191"/>
      <c r="J141" s="192"/>
      <c r="K141" s="192"/>
      <c r="L141" s="192"/>
      <c r="M141" s="192"/>
      <c r="N141" s="193"/>
      <c r="O141" s="193"/>
      <c r="P141" s="193"/>
      <c r="Q141" s="193"/>
      <c r="R141" s="192"/>
      <c r="S141" s="192"/>
      <c r="T141" s="192"/>
      <c r="U141" s="192"/>
      <c r="V141" s="193"/>
      <c r="W141" s="193"/>
    </row>
    <row r="142" spans="9:21" ht="12.75">
      <c r="I142" s="14"/>
      <c r="K142" s="8"/>
      <c r="S142" s="592"/>
      <c r="T142" s="11"/>
      <c r="U142" s="11"/>
    </row>
    <row r="143" spans="9:21" ht="12.75">
      <c r="I143" s="15"/>
      <c r="J143" s="194"/>
      <c r="K143" s="8"/>
      <c r="L143" s="9"/>
      <c r="M143" s="10"/>
      <c r="N143" s="9"/>
      <c r="O143" s="10"/>
      <c r="P143" s="194"/>
      <c r="Q143" s="194"/>
      <c r="R143" s="194"/>
      <c r="S143" s="8"/>
      <c r="T143" s="194"/>
      <c r="U143" s="10"/>
    </row>
    <row r="144" spans="9:21" ht="12.75">
      <c r="I144" s="11"/>
      <c r="J144" s="11"/>
      <c r="K144" s="11"/>
      <c r="L144" s="12"/>
      <c r="M144" s="11"/>
      <c r="N144" s="12"/>
      <c r="O144" s="11" t="s">
        <v>28</v>
      </c>
      <c r="P144" s="11"/>
      <c r="Q144" s="11"/>
      <c r="R144" s="11"/>
      <c r="T144" s="12"/>
      <c r="U144" s="11"/>
    </row>
    <row r="145" spans="12:20" ht="12.75">
      <c r="L145" s="12"/>
      <c r="N145" s="12"/>
      <c r="O145" s="11"/>
      <c r="T145" s="12"/>
    </row>
    <row r="146" spans="9:21" ht="12.75">
      <c r="I146" s="11"/>
      <c r="J146" s="11"/>
      <c r="L146" s="12"/>
      <c r="M146" s="11"/>
      <c r="N146" s="12"/>
      <c r="O146" s="11"/>
      <c r="P146" s="11"/>
      <c r="Q146" s="11"/>
      <c r="R146" s="11"/>
      <c r="T146" s="12"/>
      <c r="U146" s="11"/>
    </row>
    <row r="149" spans="9:21" ht="12.75">
      <c r="I149" s="10"/>
      <c r="J149" s="194"/>
      <c r="L149" s="9"/>
      <c r="M149" s="10"/>
      <c r="N149" s="9"/>
      <c r="O149" s="10"/>
      <c r="P149" s="194"/>
      <c r="Q149" s="194"/>
      <c r="R149" s="194"/>
      <c r="T149" s="9"/>
      <c r="U149" s="10"/>
    </row>
    <row r="150" spans="9:21" ht="12.75">
      <c r="I150" s="11"/>
      <c r="J150" s="11"/>
      <c r="L150" s="12"/>
      <c r="M150" s="11"/>
      <c r="N150" s="12"/>
      <c r="O150" s="11"/>
      <c r="P150" s="11"/>
      <c r="Q150" s="11"/>
      <c r="R150" s="11"/>
      <c r="T150" s="12"/>
      <c r="U150" s="11"/>
    </row>
    <row r="151" spans="12:20" ht="12.75">
      <c r="L151" s="12"/>
      <c r="N151" s="12"/>
      <c r="T151" s="12"/>
    </row>
    <row r="152" spans="9:21" ht="12.75">
      <c r="I152" s="11"/>
      <c r="J152" s="11"/>
      <c r="L152" s="12"/>
      <c r="M152" s="11"/>
      <c r="N152" s="12"/>
      <c r="O152" s="11"/>
      <c r="P152" s="11"/>
      <c r="Q152" s="11"/>
      <c r="R152" s="11"/>
      <c r="T152" s="12"/>
      <c r="U152" s="11"/>
    </row>
    <row r="154" ht="12.75">
      <c r="I154" s="10"/>
    </row>
    <row r="155" ht="12.75">
      <c r="I155" s="11"/>
    </row>
    <row r="157" ht="12.75">
      <c r="I157" s="11"/>
    </row>
  </sheetData>
  <sheetProtection/>
  <mergeCells count="398">
    <mergeCell ref="Y29:Y30"/>
    <mergeCell ref="AA35:AA36"/>
    <mergeCell ref="AA37:AA38"/>
    <mergeCell ref="Z53:Z54"/>
    <mergeCell ref="Y53:Y54"/>
    <mergeCell ref="AA53:AA54"/>
    <mergeCell ref="Z35:Z36"/>
    <mergeCell ref="Y37:Y38"/>
    <mergeCell ref="X29:X30"/>
    <mergeCell ref="AA56:AA58"/>
    <mergeCell ref="X53:X54"/>
    <mergeCell ref="Z56:Z58"/>
    <mergeCell ref="X56:X58"/>
    <mergeCell ref="Y56:Y58"/>
    <mergeCell ref="AA29:AA30"/>
    <mergeCell ref="X31:X32"/>
    <mergeCell ref="Y31:Y32"/>
    <mergeCell ref="X33:X34"/>
    <mergeCell ref="Z29:Z30"/>
    <mergeCell ref="Z31:Z32"/>
    <mergeCell ref="AA31:AA32"/>
    <mergeCell ref="AA33:AA34"/>
    <mergeCell ref="Z33:Z34"/>
    <mergeCell ref="Z37:Z38"/>
    <mergeCell ref="Y35:Y36"/>
    <mergeCell ref="H35:H36"/>
    <mergeCell ref="Y33:Y34"/>
    <mergeCell ref="H46:H47"/>
    <mergeCell ref="H44:H45"/>
    <mergeCell ref="X35:X36"/>
    <mergeCell ref="X37:X38"/>
    <mergeCell ref="H41:H43"/>
    <mergeCell ref="H51:H52"/>
    <mergeCell ref="H83:H84"/>
    <mergeCell ref="G63:G64"/>
    <mergeCell ref="H59:H60"/>
    <mergeCell ref="H56:H58"/>
    <mergeCell ref="H53:H54"/>
    <mergeCell ref="H61:H62"/>
    <mergeCell ref="H63:H64"/>
    <mergeCell ref="H80:H81"/>
    <mergeCell ref="F85:F86"/>
    <mergeCell ref="F80:F81"/>
    <mergeCell ref="H110:H112"/>
    <mergeCell ref="C89:C92"/>
    <mergeCell ref="C88:AA88"/>
    <mergeCell ref="X66:X67"/>
    <mergeCell ref="H89:H92"/>
    <mergeCell ref="D74:D76"/>
    <mergeCell ref="H93:H95"/>
    <mergeCell ref="C87:I87"/>
    <mergeCell ref="E89:E92"/>
    <mergeCell ref="G89:G92"/>
    <mergeCell ref="E83:E84"/>
    <mergeCell ref="E85:E86"/>
    <mergeCell ref="E80:E81"/>
    <mergeCell ref="G85:G86"/>
    <mergeCell ref="E93:E95"/>
    <mergeCell ref="H85:H86"/>
    <mergeCell ref="F96:F98"/>
    <mergeCell ref="D96:D98"/>
    <mergeCell ref="H96:H98"/>
    <mergeCell ref="G99:G101"/>
    <mergeCell ref="B118:B119"/>
    <mergeCell ref="G115:G117"/>
    <mergeCell ref="C115:C117"/>
    <mergeCell ref="F110:F112"/>
    <mergeCell ref="C104:C106"/>
    <mergeCell ref="C118:C119"/>
    <mergeCell ref="E99:E101"/>
    <mergeCell ref="D99:D101"/>
    <mergeCell ref="B93:B95"/>
    <mergeCell ref="G93:G95"/>
    <mergeCell ref="C99:C101"/>
    <mergeCell ref="A59:A60"/>
    <mergeCell ref="A61:A62"/>
    <mergeCell ref="A63:A64"/>
    <mergeCell ref="A83:A84"/>
    <mergeCell ref="A80:A81"/>
    <mergeCell ref="A85:A86"/>
    <mergeCell ref="C96:C98"/>
    <mergeCell ref="B59:B60"/>
    <mergeCell ref="B41:B43"/>
    <mergeCell ref="E63:E64"/>
    <mergeCell ref="C93:C95"/>
    <mergeCell ref="C80:C81"/>
    <mergeCell ref="D93:D95"/>
    <mergeCell ref="E69:E70"/>
    <mergeCell ref="B85:B86"/>
    <mergeCell ref="B83:B84"/>
    <mergeCell ref="B80:B81"/>
    <mergeCell ref="A26:A28"/>
    <mergeCell ref="B31:B32"/>
    <mergeCell ref="A46:A47"/>
    <mergeCell ref="A44:A45"/>
    <mergeCell ref="B33:B34"/>
    <mergeCell ref="A35:A36"/>
    <mergeCell ref="B29:B30"/>
    <mergeCell ref="A31:A32"/>
    <mergeCell ref="A39:A40"/>
    <mergeCell ref="A41:A43"/>
    <mergeCell ref="AA18:AA19"/>
    <mergeCell ref="A22:A23"/>
    <mergeCell ref="Y18:Y19"/>
    <mergeCell ref="H20:H21"/>
    <mergeCell ref="X20:X21"/>
    <mergeCell ref="F20:F21"/>
    <mergeCell ref="H18:H19"/>
    <mergeCell ref="B22:B23"/>
    <mergeCell ref="E18:E19"/>
    <mergeCell ref="A15:A17"/>
    <mergeCell ref="J4:M4"/>
    <mergeCell ref="N4:Q4"/>
    <mergeCell ref="N5:N6"/>
    <mergeCell ref="B4:B6"/>
    <mergeCell ref="C4:C6"/>
    <mergeCell ref="O5:P5"/>
    <mergeCell ref="M5:M6"/>
    <mergeCell ref="J5:J6"/>
    <mergeCell ref="F4:F6"/>
    <mergeCell ref="X5:X6"/>
    <mergeCell ref="A8:AA8"/>
    <mergeCell ref="I4:I6"/>
    <mergeCell ref="K5:L5"/>
    <mergeCell ref="G4:G6"/>
    <mergeCell ref="H4:H6"/>
    <mergeCell ref="B24:B25"/>
    <mergeCell ref="E24:E25"/>
    <mergeCell ref="C29:C30"/>
    <mergeCell ref="C44:C45"/>
    <mergeCell ref="E29:E30"/>
    <mergeCell ref="C41:C43"/>
    <mergeCell ref="E31:E32"/>
    <mergeCell ref="C35:C36"/>
    <mergeCell ref="E39:E40"/>
    <mergeCell ref="C39:C40"/>
    <mergeCell ref="B39:B40"/>
    <mergeCell ref="H37:H38"/>
    <mergeCell ref="E49:E50"/>
    <mergeCell ref="E55:E58"/>
    <mergeCell ref="G37:G38"/>
    <mergeCell ref="C46:C47"/>
    <mergeCell ref="F41:F43"/>
    <mergeCell ref="F37:F38"/>
    <mergeCell ref="F39:F40"/>
    <mergeCell ref="F49:F50"/>
    <mergeCell ref="E4:E6"/>
    <mergeCell ref="C22:C23"/>
    <mergeCell ref="E15:E17"/>
    <mergeCell ref="H120:H122"/>
    <mergeCell ref="C120:C122"/>
    <mergeCell ref="G104:G106"/>
    <mergeCell ref="C15:C17"/>
    <mergeCell ref="C26:C28"/>
    <mergeCell ref="F26:F28"/>
    <mergeCell ref="E61:E62"/>
    <mergeCell ref="H15:H17"/>
    <mergeCell ref="B9:AA9"/>
    <mergeCell ref="E20:E21"/>
    <mergeCell ref="Z20:Z21"/>
    <mergeCell ref="AA20:AA21"/>
    <mergeCell ref="X18:X19"/>
    <mergeCell ref="B15:B17"/>
    <mergeCell ref="X13:X14"/>
    <mergeCell ref="Y13:Y14"/>
    <mergeCell ref="Z18:Z19"/>
    <mergeCell ref="A126:AA126"/>
    <mergeCell ref="C130:I130"/>
    <mergeCell ref="G80:G81"/>
    <mergeCell ref="G61:G62"/>
    <mergeCell ref="C123:I123"/>
    <mergeCell ref="X113:AA113"/>
    <mergeCell ref="X124:AA124"/>
    <mergeCell ref="X123:AA123"/>
    <mergeCell ref="B63:B64"/>
    <mergeCell ref="C61:C62"/>
    <mergeCell ref="G96:G98"/>
    <mergeCell ref="C51:C52"/>
    <mergeCell ref="C49:C50"/>
    <mergeCell ref="F93:F95"/>
    <mergeCell ref="F61:F62"/>
    <mergeCell ref="E53:E54"/>
    <mergeCell ref="G83:G84"/>
    <mergeCell ref="C59:C60"/>
    <mergeCell ref="E66:E68"/>
    <mergeCell ref="E96:E98"/>
    <mergeCell ref="C131:I131"/>
    <mergeCell ref="C129:I129"/>
    <mergeCell ref="N130:Q130"/>
    <mergeCell ref="C127:W127"/>
    <mergeCell ref="R129:U129"/>
    <mergeCell ref="R130:U130"/>
    <mergeCell ref="J131:M131"/>
    <mergeCell ref="J130:M130"/>
    <mergeCell ref="R131:U131"/>
    <mergeCell ref="N131:Q131"/>
    <mergeCell ref="J132:M132"/>
    <mergeCell ref="C133:I133"/>
    <mergeCell ref="R133:U133"/>
    <mergeCell ref="R132:U132"/>
    <mergeCell ref="J133:M133"/>
    <mergeCell ref="N133:Q133"/>
    <mergeCell ref="J135:M135"/>
    <mergeCell ref="R135:U135"/>
    <mergeCell ref="N135:Q135"/>
    <mergeCell ref="R134:U134"/>
    <mergeCell ref="N134:Q134"/>
    <mergeCell ref="R140:U140"/>
    <mergeCell ref="C132:I132"/>
    <mergeCell ref="R138:U138"/>
    <mergeCell ref="N140:Q140"/>
    <mergeCell ref="J134:M134"/>
    <mergeCell ref="R137:U137"/>
    <mergeCell ref="R136:U136"/>
    <mergeCell ref="R139:U139"/>
    <mergeCell ref="C136:I136"/>
    <mergeCell ref="N132:Q132"/>
    <mergeCell ref="C134:I134"/>
    <mergeCell ref="N139:Q139"/>
    <mergeCell ref="N136:Q136"/>
    <mergeCell ref="N137:Q137"/>
    <mergeCell ref="J138:M138"/>
    <mergeCell ref="C139:I139"/>
    <mergeCell ref="C137:I137"/>
    <mergeCell ref="C135:I135"/>
    <mergeCell ref="J136:M136"/>
    <mergeCell ref="J137:M137"/>
    <mergeCell ref="C140:I140"/>
    <mergeCell ref="C138:I138"/>
    <mergeCell ref="N138:Q138"/>
    <mergeCell ref="J140:M140"/>
    <mergeCell ref="J139:M139"/>
    <mergeCell ref="B124:I124"/>
    <mergeCell ref="B110:B112"/>
    <mergeCell ref="B115:B117"/>
    <mergeCell ref="X120:X122"/>
    <mergeCell ref="G120:G122"/>
    <mergeCell ref="E118:E119"/>
    <mergeCell ref="F118:F119"/>
    <mergeCell ref="C110:C112"/>
    <mergeCell ref="B120:B122"/>
    <mergeCell ref="E120:E122"/>
    <mergeCell ref="F99:F101"/>
    <mergeCell ref="C102:I102"/>
    <mergeCell ref="X125:AA125"/>
    <mergeCell ref="F115:F117"/>
    <mergeCell ref="G107:G109"/>
    <mergeCell ref="Y118:Y119"/>
    <mergeCell ref="H118:H119"/>
    <mergeCell ref="F107:F109"/>
    <mergeCell ref="Z120:Z122"/>
    <mergeCell ref="B125:I125"/>
    <mergeCell ref="J129:M129"/>
    <mergeCell ref="E110:E112"/>
    <mergeCell ref="G110:G112"/>
    <mergeCell ref="C114:AA114"/>
    <mergeCell ref="AA120:AA122"/>
    <mergeCell ref="Z118:Z119"/>
    <mergeCell ref="AA118:AA119"/>
    <mergeCell ref="C113:I113"/>
    <mergeCell ref="N129:Q129"/>
    <mergeCell ref="E115:E117"/>
    <mergeCell ref="F15:F17"/>
    <mergeCell ref="Y120:Y122"/>
    <mergeCell ref="F120:F122"/>
    <mergeCell ref="H104:H106"/>
    <mergeCell ref="F89:F92"/>
    <mergeCell ref="F63:F64"/>
    <mergeCell ref="F83:F84"/>
    <mergeCell ref="G18:G19"/>
    <mergeCell ref="F24:F25"/>
    <mergeCell ref="H99:H101"/>
    <mergeCell ref="R4:U4"/>
    <mergeCell ref="X118:X119"/>
    <mergeCell ref="H115:H117"/>
    <mergeCell ref="F29:F30"/>
    <mergeCell ref="G20:G21"/>
    <mergeCell ref="U5:U6"/>
    <mergeCell ref="G22:G23"/>
    <mergeCell ref="F18:F19"/>
    <mergeCell ref="H24:H25"/>
    <mergeCell ref="G15:G17"/>
    <mergeCell ref="A24:A25"/>
    <mergeCell ref="B26:B28"/>
    <mergeCell ref="A1:AA1"/>
    <mergeCell ref="A2:AA2"/>
    <mergeCell ref="W3:AA3"/>
    <mergeCell ref="H22:H23"/>
    <mergeCell ref="C10:AA10"/>
    <mergeCell ref="R5:R6"/>
    <mergeCell ref="H26:H28"/>
    <mergeCell ref="F22:F23"/>
    <mergeCell ref="E26:E28"/>
    <mergeCell ref="E22:E23"/>
    <mergeCell ref="Y20:Y21"/>
    <mergeCell ref="V4:V6"/>
    <mergeCell ref="X4:AA4"/>
    <mergeCell ref="Y5:AA5"/>
    <mergeCell ref="Z13:Z14"/>
    <mergeCell ref="AA13:AA14"/>
    <mergeCell ref="E12:E14"/>
    <mergeCell ref="W4:W6"/>
    <mergeCell ref="A29:A30"/>
    <mergeCell ref="G12:G14"/>
    <mergeCell ref="S5:T5"/>
    <mergeCell ref="A7:AA7"/>
    <mergeCell ref="Q5:Q6"/>
    <mergeCell ref="G24:G25"/>
    <mergeCell ref="C24:C25"/>
    <mergeCell ref="A4:A6"/>
    <mergeCell ref="F12:F14"/>
    <mergeCell ref="G29:G30"/>
    <mergeCell ref="G33:G34"/>
    <mergeCell ref="F35:F36"/>
    <mergeCell ref="A37:A38"/>
    <mergeCell ref="A33:A34"/>
    <mergeCell ref="C37:C38"/>
    <mergeCell ref="D35:D36"/>
    <mergeCell ref="E35:E36"/>
    <mergeCell ref="E33:E34"/>
    <mergeCell ref="C33:C34"/>
    <mergeCell ref="B35:B36"/>
    <mergeCell ref="G31:G32"/>
    <mergeCell ref="H49:H50"/>
    <mergeCell ref="F31:F32"/>
    <mergeCell ref="H31:H32"/>
    <mergeCell ref="H39:H40"/>
    <mergeCell ref="G49:G50"/>
    <mergeCell ref="F44:F45"/>
    <mergeCell ref="F33:F34"/>
    <mergeCell ref="H33:H34"/>
    <mergeCell ref="G35:G36"/>
    <mergeCell ref="G39:G40"/>
    <mergeCell ref="G59:G60"/>
    <mergeCell ref="G41:G43"/>
    <mergeCell ref="E41:E43"/>
    <mergeCell ref="F59:F60"/>
    <mergeCell ref="F53:F54"/>
    <mergeCell ref="E59:E60"/>
    <mergeCell ref="G55:G58"/>
    <mergeCell ref="F51:F52"/>
    <mergeCell ref="G53:G54"/>
    <mergeCell ref="G44:G45"/>
    <mergeCell ref="F55:F58"/>
    <mergeCell ref="A51:A52"/>
    <mergeCell ref="A53:A54"/>
    <mergeCell ref="C53:C54"/>
    <mergeCell ref="C55:C58"/>
    <mergeCell ref="B51:B52"/>
    <mergeCell ref="A55:A58"/>
    <mergeCell ref="A120:A122"/>
    <mergeCell ref="C103:AA103"/>
    <mergeCell ref="B99:B101"/>
    <mergeCell ref="B96:B98"/>
    <mergeCell ref="A107:A109"/>
    <mergeCell ref="A99:A101"/>
    <mergeCell ref="A115:A117"/>
    <mergeCell ref="A110:A112"/>
    <mergeCell ref="A104:A106"/>
    <mergeCell ref="A96:A98"/>
    <mergeCell ref="H107:H109"/>
    <mergeCell ref="C107:C109"/>
    <mergeCell ref="B104:B106"/>
    <mergeCell ref="F104:F106"/>
    <mergeCell ref="E107:E109"/>
    <mergeCell ref="E104:E106"/>
    <mergeCell ref="B107:B109"/>
    <mergeCell ref="X90:X92"/>
    <mergeCell ref="A89:A92"/>
    <mergeCell ref="B89:B92"/>
    <mergeCell ref="C85:C86"/>
    <mergeCell ref="A93:A95"/>
    <mergeCell ref="G118:G119"/>
    <mergeCell ref="G46:G47"/>
    <mergeCell ref="C31:C32"/>
    <mergeCell ref="F46:F47"/>
    <mergeCell ref="C83:C84"/>
    <mergeCell ref="A118:A119"/>
    <mergeCell ref="A49:A50"/>
    <mergeCell ref="B55:B58"/>
    <mergeCell ref="B44:B45"/>
    <mergeCell ref="D80:D81"/>
    <mergeCell ref="C63:C64"/>
    <mergeCell ref="E44:E45"/>
    <mergeCell ref="E46:E47"/>
    <mergeCell ref="D66:D68"/>
    <mergeCell ref="E51:E52"/>
    <mergeCell ref="E74:E76"/>
    <mergeCell ref="B61:B62"/>
    <mergeCell ref="H12:H14"/>
    <mergeCell ref="H29:H30"/>
    <mergeCell ref="G26:G28"/>
    <mergeCell ref="B46:B47"/>
    <mergeCell ref="B49:B50"/>
    <mergeCell ref="B53:B54"/>
    <mergeCell ref="E37:E38"/>
    <mergeCell ref="G51:G52"/>
    <mergeCell ref="B37:B38"/>
  </mergeCells>
  <printOptions horizontalCentered="1"/>
  <pageMargins left="0" right="0" top="0.15748031496062992" bottom="0.15748031496062992" header="0.1968503937007874" footer="0.15748031496062992"/>
  <pageSetup horizontalDpi="600" verticalDpi="600" orientation="landscape" paperSize="9" scale="71" r:id="rId3"/>
  <rowBreaks count="3" manualBreakCount="3">
    <brk id="40" max="26" man="1"/>
    <brk id="71" max="26" man="1"/>
    <brk id="102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2"/>
  <sheetViews>
    <sheetView zoomScalePageLayoutView="0" workbookViewId="0" topLeftCell="A73">
      <selection activeCell="D92" sqref="D92:D93"/>
    </sheetView>
  </sheetViews>
  <sheetFormatPr defaultColWidth="9.140625" defaultRowHeight="12.75"/>
  <cols>
    <col min="1" max="1" width="3.140625" style="0" customWidth="1"/>
    <col min="2" max="3" width="3.7109375" style="0" customWidth="1"/>
    <col min="4" max="4" width="70.8515625" style="0" customWidth="1"/>
    <col min="5" max="5" width="4.421875" style="0" customWidth="1"/>
    <col min="6" max="6" width="3.57421875" style="0" customWidth="1"/>
    <col min="7" max="7" width="4.140625" style="0" customWidth="1"/>
    <col min="8" max="8" width="5.8515625" style="0" customWidth="1"/>
    <col min="10" max="10" width="7.8515625" style="0" customWidth="1"/>
    <col min="11" max="11" width="7.28125" style="0" customWidth="1"/>
    <col min="12" max="12" width="5.57421875" style="0" customWidth="1"/>
    <col min="14" max="14" width="7.28125" style="0" customWidth="1"/>
    <col min="15" max="15" width="7.00390625" style="0" customWidth="1"/>
    <col min="16" max="16" width="5.421875" style="0" customWidth="1"/>
  </cols>
  <sheetData>
    <row r="1" spans="1:16" ht="13.5" thickBot="1">
      <c r="A1" s="16"/>
      <c r="B1" s="16"/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 customHeight="1">
      <c r="A2" s="1239" t="s">
        <v>1</v>
      </c>
      <c r="B2" s="1242" t="s">
        <v>2</v>
      </c>
      <c r="C2" s="1242" t="s">
        <v>3</v>
      </c>
      <c r="D2" s="1252" t="s">
        <v>22</v>
      </c>
      <c r="E2" s="1271" t="s">
        <v>4</v>
      </c>
      <c r="F2" s="1273" t="s">
        <v>35</v>
      </c>
      <c r="G2" s="1263" t="s">
        <v>5</v>
      </c>
      <c r="H2" s="1265" t="s">
        <v>6</v>
      </c>
      <c r="I2" s="1259" t="s">
        <v>41</v>
      </c>
      <c r="J2" s="1260"/>
      <c r="K2" s="1260"/>
      <c r="L2" s="1261"/>
      <c r="M2" s="1259" t="s">
        <v>42</v>
      </c>
      <c r="N2" s="1260"/>
      <c r="O2" s="1260"/>
      <c r="P2" s="1261"/>
    </row>
    <row r="3" spans="1:16" ht="12.75" customHeight="1">
      <c r="A3" s="1240"/>
      <c r="B3" s="1243"/>
      <c r="C3" s="1243"/>
      <c r="D3" s="1253"/>
      <c r="E3" s="1272"/>
      <c r="F3" s="1274"/>
      <c r="G3" s="1264"/>
      <c r="H3" s="1266"/>
      <c r="I3" s="1241" t="s">
        <v>7</v>
      </c>
      <c r="J3" s="1262" t="s">
        <v>8</v>
      </c>
      <c r="K3" s="1262"/>
      <c r="L3" s="1257" t="s">
        <v>29</v>
      </c>
      <c r="M3" s="1241" t="s">
        <v>7</v>
      </c>
      <c r="N3" s="1262" t="s">
        <v>8</v>
      </c>
      <c r="O3" s="1262"/>
      <c r="P3" s="1257" t="s">
        <v>29</v>
      </c>
    </row>
    <row r="4" spans="1:16" ht="114.75" customHeight="1" thickBot="1">
      <c r="A4" s="1241"/>
      <c r="B4" s="1244"/>
      <c r="C4" s="1244"/>
      <c r="D4" s="1253"/>
      <c r="E4" s="1272"/>
      <c r="F4" s="1275"/>
      <c r="G4" s="1264"/>
      <c r="H4" s="1266"/>
      <c r="I4" s="1270"/>
      <c r="J4" s="18" t="s">
        <v>7</v>
      </c>
      <c r="K4" s="32" t="s">
        <v>23</v>
      </c>
      <c r="L4" s="1258"/>
      <c r="M4" s="1270"/>
      <c r="N4" s="18" t="s">
        <v>7</v>
      </c>
      <c r="O4" s="32" t="s">
        <v>23</v>
      </c>
      <c r="P4" s="1258"/>
    </row>
    <row r="5" spans="1:16" ht="14.25" customHeight="1" thickBot="1">
      <c r="A5" s="1267" t="s">
        <v>151</v>
      </c>
      <c r="B5" s="1268"/>
      <c r="C5" s="1268"/>
      <c r="D5" s="1268"/>
      <c r="E5" s="1268"/>
      <c r="F5" s="1268"/>
      <c r="G5" s="1268"/>
      <c r="H5" s="1268"/>
      <c r="I5" s="1268"/>
      <c r="J5" s="1268"/>
      <c r="K5" s="1268"/>
      <c r="L5" s="1268"/>
      <c r="M5" s="1268"/>
      <c r="N5" s="1268"/>
      <c r="O5" s="1268"/>
      <c r="P5" s="1269"/>
    </row>
    <row r="6" spans="1:16" ht="18" customHeight="1">
      <c r="A6" s="22" t="s">
        <v>9</v>
      </c>
      <c r="B6" s="1254" t="s">
        <v>9</v>
      </c>
      <c r="C6" s="1284" t="s">
        <v>9</v>
      </c>
      <c r="D6" s="1285" t="s">
        <v>141</v>
      </c>
      <c r="E6" s="26" t="s">
        <v>9</v>
      </c>
      <c r="F6" s="24"/>
      <c r="G6" s="51"/>
      <c r="H6" s="1289" t="s">
        <v>13</v>
      </c>
      <c r="I6" s="33">
        <v>2078</v>
      </c>
      <c r="J6" s="34">
        <v>2078</v>
      </c>
      <c r="K6" s="34">
        <v>1565.1</v>
      </c>
      <c r="L6" s="139"/>
      <c r="M6" s="33">
        <v>2335.7</v>
      </c>
      <c r="N6" s="65">
        <v>2335.7</v>
      </c>
      <c r="O6" s="65">
        <v>1761.9</v>
      </c>
      <c r="P6" s="35"/>
    </row>
    <row r="7" spans="1:16" ht="12.75">
      <c r="A7" s="36"/>
      <c r="B7" s="1255"/>
      <c r="C7" s="1280"/>
      <c r="D7" s="1286"/>
      <c r="E7" s="71" t="s">
        <v>10</v>
      </c>
      <c r="F7" s="70"/>
      <c r="G7" s="55"/>
      <c r="H7" s="1290"/>
      <c r="I7" s="61">
        <v>1994.7</v>
      </c>
      <c r="J7" s="53">
        <v>1994.7</v>
      </c>
      <c r="K7" s="53">
        <v>1522.9</v>
      </c>
      <c r="L7" s="140"/>
      <c r="M7" s="61">
        <v>2221.5</v>
      </c>
      <c r="N7" s="66">
        <v>2221.5</v>
      </c>
      <c r="O7" s="66">
        <v>1696</v>
      </c>
      <c r="P7" s="48"/>
    </row>
    <row r="8" spans="1:16" ht="12.75">
      <c r="A8" s="36"/>
      <c r="B8" s="1255"/>
      <c r="C8" s="1280"/>
      <c r="D8" s="1286"/>
      <c r="E8" s="71" t="s">
        <v>43</v>
      </c>
      <c r="F8" s="70"/>
      <c r="G8" s="55"/>
      <c r="H8" s="1290"/>
      <c r="I8" s="61">
        <v>985</v>
      </c>
      <c r="J8" s="53">
        <v>985</v>
      </c>
      <c r="K8" s="53">
        <v>752</v>
      </c>
      <c r="L8" s="140"/>
      <c r="M8" s="61">
        <v>1058.1</v>
      </c>
      <c r="N8" s="66">
        <v>1058.1</v>
      </c>
      <c r="O8" s="66">
        <v>807.9</v>
      </c>
      <c r="P8" s="48"/>
    </row>
    <row r="9" spans="1:16" ht="12.75">
      <c r="A9" s="36"/>
      <c r="B9" s="1255"/>
      <c r="C9" s="1280"/>
      <c r="D9" s="1286"/>
      <c r="E9" s="71" t="s">
        <v>44</v>
      </c>
      <c r="F9" s="70"/>
      <c r="G9" s="55"/>
      <c r="H9" s="1290"/>
      <c r="I9" s="61">
        <v>66.1</v>
      </c>
      <c r="J9" s="53">
        <v>66.1</v>
      </c>
      <c r="K9" s="53">
        <v>50.5</v>
      </c>
      <c r="L9" s="140"/>
      <c r="M9" s="61">
        <v>65.8</v>
      </c>
      <c r="N9" s="66">
        <v>65.8</v>
      </c>
      <c r="O9" s="66">
        <v>50.3</v>
      </c>
      <c r="P9" s="48"/>
    </row>
    <row r="10" spans="1:16" ht="12.75">
      <c r="A10" s="36"/>
      <c r="B10" s="1255"/>
      <c r="C10" s="1280"/>
      <c r="D10" s="1286"/>
      <c r="E10" s="71" t="s">
        <v>45</v>
      </c>
      <c r="F10" s="70"/>
      <c r="G10" s="55"/>
      <c r="H10" s="1290"/>
      <c r="I10" s="61">
        <v>17.299999999999997</v>
      </c>
      <c r="J10" s="53">
        <v>17.299999999999997</v>
      </c>
      <c r="K10" s="53">
        <v>13.2</v>
      </c>
      <c r="L10" s="140"/>
      <c r="M10" s="61">
        <v>45</v>
      </c>
      <c r="N10" s="66">
        <v>45</v>
      </c>
      <c r="O10" s="66">
        <v>34.4</v>
      </c>
      <c r="P10" s="48"/>
    </row>
    <row r="11" spans="1:16" ht="12.75">
      <c r="A11" s="36"/>
      <c r="B11" s="1255"/>
      <c r="C11" s="1280"/>
      <c r="D11" s="1286"/>
      <c r="E11" s="71" t="s">
        <v>39</v>
      </c>
      <c r="F11" s="70"/>
      <c r="G11" s="55"/>
      <c r="H11" s="1290"/>
      <c r="I11" s="61">
        <v>185.5</v>
      </c>
      <c r="J11" s="53">
        <v>185.5</v>
      </c>
      <c r="K11" s="53">
        <v>141.6</v>
      </c>
      <c r="L11" s="140"/>
      <c r="M11" s="61">
        <v>227.7</v>
      </c>
      <c r="N11" s="66">
        <v>227.7</v>
      </c>
      <c r="O11" s="66">
        <v>173.8</v>
      </c>
      <c r="P11" s="48"/>
    </row>
    <row r="12" spans="1:16" ht="12.75">
      <c r="A12" s="36"/>
      <c r="B12" s="1255"/>
      <c r="C12" s="1280"/>
      <c r="D12" s="1286"/>
      <c r="E12" s="71" t="s">
        <v>46</v>
      </c>
      <c r="F12" s="70"/>
      <c r="G12" s="55"/>
      <c r="H12" s="1290"/>
      <c r="I12" s="61">
        <v>221.2</v>
      </c>
      <c r="J12" s="53">
        <v>221.2</v>
      </c>
      <c r="K12" s="53">
        <v>168.9</v>
      </c>
      <c r="L12" s="140"/>
      <c r="M12" s="61">
        <v>241.8</v>
      </c>
      <c r="N12" s="66">
        <v>241.8</v>
      </c>
      <c r="O12" s="66">
        <v>184.6</v>
      </c>
      <c r="P12" s="48"/>
    </row>
    <row r="13" spans="1:16" ht="12.75">
      <c r="A13" s="36"/>
      <c r="B13" s="1255"/>
      <c r="C13" s="1280"/>
      <c r="D13" s="1286"/>
      <c r="E13" s="71" t="s">
        <v>47</v>
      </c>
      <c r="F13" s="70"/>
      <c r="G13" s="55"/>
      <c r="H13" s="1290"/>
      <c r="I13" s="61">
        <v>1214.1</v>
      </c>
      <c r="J13" s="53">
        <v>1214.1</v>
      </c>
      <c r="K13" s="53">
        <v>926.9</v>
      </c>
      <c r="L13" s="140"/>
      <c r="M13" s="61">
        <v>1325.7</v>
      </c>
      <c r="N13" s="66">
        <v>1325.7</v>
      </c>
      <c r="O13" s="66">
        <v>1012.2</v>
      </c>
      <c r="P13" s="48"/>
    </row>
    <row r="14" spans="1:16" ht="12.75">
      <c r="A14" s="36"/>
      <c r="B14" s="1255"/>
      <c r="C14" s="1280"/>
      <c r="D14" s="1286"/>
      <c r="E14" s="71" t="s">
        <v>48</v>
      </c>
      <c r="F14" s="70"/>
      <c r="G14" s="55"/>
      <c r="H14" s="1290"/>
      <c r="I14" s="61">
        <v>190.2</v>
      </c>
      <c r="J14" s="53">
        <v>190.2</v>
      </c>
      <c r="K14" s="53">
        <v>145.2</v>
      </c>
      <c r="L14" s="140"/>
      <c r="M14" s="61">
        <v>203.7</v>
      </c>
      <c r="N14" s="66">
        <v>203.7</v>
      </c>
      <c r="O14" s="66">
        <v>155.5</v>
      </c>
      <c r="P14" s="48"/>
    </row>
    <row r="15" spans="1:16" ht="12.75">
      <c r="A15" s="36"/>
      <c r="B15" s="1255"/>
      <c r="C15" s="1280"/>
      <c r="D15" s="1286"/>
      <c r="E15" s="71" t="s">
        <v>49</v>
      </c>
      <c r="F15" s="70"/>
      <c r="G15" s="55"/>
      <c r="H15" s="1290"/>
      <c r="I15" s="61">
        <v>159.3</v>
      </c>
      <c r="J15" s="53">
        <v>159.3</v>
      </c>
      <c r="K15" s="53">
        <v>121.6</v>
      </c>
      <c r="L15" s="140"/>
      <c r="M15" s="61">
        <v>151.3</v>
      </c>
      <c r="N15" s="66">
        <v>151.3</v>
      </c>
      <c r="O15" s="66">
        <v>115.5</v>
      </c>
      <c r="P15" s="48"/>
    </row>
    <row r="16" spans="1:16" ht="12.75">
      <c r="A16" s="36"/>
      <c r="B16" s="1255"/>
      <c r="C16" s="1280"/>
      <c r="D16" s="1286"/>
      <c r="E16" s="71" t="s">
        <v>50</v>
      </c>
      <c r="F16" s="70"/>
      <c r="G16" s="55"/>
      <c r="H16" s="1290"/>
      <c r="I16" s="61">
        <v>1218.4</v>
      </c>
      <c r="J16" s="53">
        <v>1218.4</v>
      </c>
      <c r="K16" s="53">
        <v>930.2</v>
      </c>
      <c r="L16" s="140"/>
      <c r="M16" s="61">
        <v>1274.8</v>
      </c>
      <c r="N16" s="66">
        <v>1274.8</v>
      </c>
      <c r="O16" s="66">
        <v>973.3</v>
      </c>
      <c r="P16" s="48"/>
    </row>
    <row r="17" spans="1:16" ht="12.75">
      <c r="A17" s="36"/>
      <c r="B17" s="1255"/>
      <c r="C17" s="1280"/>
      <c r="D17" s="1286"/>
      <c r="E17" s="71" t="s">
        <v>51</v>
      </c>
      <c r="F17" s="70"/>
      <c r="G17" s="55"/>
      <c r="H17" s="1290"/>
      <c r="I17" s="61">
        <v>200.7</v>
      </c>
      <c r="J17" s="53">
        <v>200.7</v>
      </c>
      <c r="K17" s="53">
        <v>153.2</v>
      </c>
      <c r="L17" s="140"/>
      <c r="M17" s="61">
        <v>224.7</v>
      </c>
      <c r="N17" s="66">
        <v>224.7</v>
      </c>
      <c r="O17" s="66">
        <v>171.5</v>
      </c>
      <c r="P17" s="48"/>
    </row>
    <row r="18" spans="1:16" ht="12.75">
      <c r="A18" s="36"/>
      <c r="B18" s="1255"/>
      <c r="C18" s="1280"/>
      <c r="D18" s="1286"/>
      <c r="E18" s="71" t="s">
        <v>52</v>
      </c>
      <c r="F18" s="70"/>
      <c r="G18" s="55"/>
      <c r="H18" s="1290"/>
      <c r="I18" s="61">
        <v>165.4</v>
      </c>
      <c r="J18" s="53">
        <v>165.4</v>
      </c>
      <c r="K18" s="53">
        <v>126.3</v>
      </c>
      <c r="L18" s="140"/>
      <c r="M18" s="61">
        <v>161.2</v>
      </c>
      <c r="N18" s="66">
        <v>161.2</v>
      </c>
      <c r="O18" s="66">
        <v>123.1</v>
      </c>
      <c r="P18" s="48"/>
    </row>
    <row r="19" spans="1:16" ht="12.75">
      <c r="A19" s="36"/>
      <c r="B19" s="1255"/>
      <c r="C19" s="1280"/>
      <c r="D19" s="1286"/>
      <c r="E19" s="71" t="s">
        <v>53</v>
      </c>
      <c r="F19" s="70"/>
      <c r="G19" s="55"/>
      <c r="H19" s="1290"/>
      <c r="I19" s="61">
        <v>185.3</v>
      </c>
      <c r="J19" s="53">
        <v>185.3</v>
      </c>
      <c r="K19" s="53">
        <v>141.5</v>
      </c>
      <c r="L19" s="140"/>
      <c r="M19" s="61">
        <v>198.9</v>
      </c>
      <c r="N19" s="66">
        <v>198.9</v>
      </c>
      <c r="O19" s="66">
        <v>151.8</v>
      </c>
      <c r="P19" s="48"/>
    </row>
    <row r="20" spans="1:16" ht="12.75">
      <c r="A20" s="36"/>
      <c r="B20" s="1255"/>
      <c r="C20" s="1280"/>
      <c r="D20" s="1286"/>
      <c r="E20" s="71" t="s">
        <v>54</v>
      </c>
      <c r="F20" s="70"/>
      <c r="G20" s="55"/>
      <c r="H20" s="1290"/>
      <c r="I20" s="61">
        <v>876.8</v>
      </c>
      <c r="J20" s="53">
        <v>876.8</v>
      </c>
      <c r="K20" s="53">
        <v>669.4</v>
      </c>
      <c r="L20" s="140"/>
      <c r="M20" s="61">
        <v>944.4</v>
      </c>
      <c r="N20" s="66">
        <v>944.4</v>
      </c>
      <c r="O20" s="66">
        <v>721</v>
      </c>
      <c r="P20" s="48"/>
    </row>
    <row r="21" spans="1:16" ht="12.75">
      <c r="A21" s="36"/>
      <c r="B21" s="1255"/>
      <c r="C21" s="1280"/>
      <c r="D21" s="1286"/>
      <c r="E21" s="71" t="s">
        <v>55</v>
      </c>
      <c r="F21" s="70"/>
      <c r="G21" s="55"/>
      <c r="H21" s="1290"/>
      <c r="I21" s="61">
        <v>504.5</v>
      </c>
      <c r="J21" s="53">
        <v>504.5</v>
      </c>
      <c r="K21" s="53">
        <v>385.2</v>
      </c>
      <c r="L21" s="140"/>
      <c r="M21" s="61">
        <v>542.9</v>
      </c>
      <c r="N21" s="66">
        <v>542.9</v>
      </c>
      <c r="O21" s="66">
        <v>414.5</v>
      </c>
      <c r="P21" s="48"/>
    </row>
    <row r="22" spans="1:16" ht="12.75">
      <c r="A22" s="36"/>
      <c r="B22" s="1255"/>
      <c r="C22" s="1280"/>
      <c r="D22" s="1286"/>
      <c r="E22" s="71" t="s">
        <v>56</v>
      </c>
      <c r="F22" s="70"/>
      <c r="G22" s="55"/>
      <c r="H22" s="1290"/>
      <c r="I22" s="61">
        <v>218.60000000000002</v>
      </c>
      <c r="J22" s="53">
        <v>218.60000000000002</v>
      </c>
      <c r="K22" s="53">
        <v>161.3</v>
      </c>
      <c r="L22" s="140"/>
      <c r="M22" s="61">
        <v>290.3</v>
      </c>
      <c r="N22" s="66">
        <v>290.3</v>
      </c>
      <c r="O22" s="66">
        <v>221.7</v>
      </c>
      <c r="P22" s="48"/>
    </row>
    <row r="23" spans="1:16" ht="12.75">
      <c r="A23" s="36"/>
      <c r="B23" s="1255"/>
      <c r="C23" s="1280"/>
      <c r="D23" s="1286"/>
      <c r="E23" s="71" t="s">
        <v>57</v>
      </c>
      <c r="F23" s="70"/>
      <c r="G23" s="55"/>
      <c r="H23" s="1290"/>
      <c r="I23" s="61">
        <v>49.900000000000006</v>
      </c>
      <c r="J23" s="53">
        <v>49.900000000000006</v>
      </c>
      <c r="K23" s="53">
        <v>38.1</v>
      </c>
      <c r="L23" s="140"/>
      <c r="M23" s="61">
        <v>49.9</v>
      </c>
      <c r="N23" s="66">
        <v>49.9</v>
      </c>
      <c r="O23" s="66">
        <v>38.1</v>
      </c>
      <c r="P23" s="48"/>
    </row>
    <row r="24" spans="1:16" ht="13.5" thickBot="1">
      <c r="A24" s="36"/>
      <c r="B24" s="1255"/>
      <c r="C24" s="1280"/>
      <c r="D24" s="1287"/>
      <c r="E24" s="71" t="s">
        <v>58</v>
      </c>
      <c r="F24" s="70"/>
      <c r="G24" s="56"/>
      <c r="H24" s="1291"/>
      <c r="I24" s="62">
        <v>21.2</v>
      </c>
      <c r="J24" s="57">
        <v>21.2</v>
      </c>
      <c r="K24" s="57">
        <v>16.2</v>
      </c>
      <c r="L24" s="141"/>
      <c r="M24" s="62">
        <v>21.1</v>
      </c>
      <c r="N24" s="67">
        <v>21.1</v>
      </c>
      <c r="O24" s="67">
        <v>16.1</v>
      </c>
      <c r="P24" s="58"/>
    </row>
    <row r="25" spans="1:16" ht="13.5" thickBot="1">
      <c r="A25" s="36"/>
      <c r="B25" s="1255"/>
      <c r="C25" s="1280"/>
      <c r="D25" s="21"/>
      <c r="E25" s="26" t="s">
        <v>59</v>
      </c>
      <c r="F25" s="24"/>
      <c r="G25" s="60"/>
      <c r="H25" s="79" t="s">
        <v>60</v>
      </c>
      <c r="I25" s="29">
        <v>40.4</v>
      </c>
      <c r="J25" s="63">
        <v>40.4</v>
      </c>
      <c r="K25" s="63">
        <v>0</v>
      </c>
      <c r="L25" s="142">
        <v>0</v>
      </c>
      <c r="M25" s="29">
        <v>40.4</v>
      </c>
      <c r="N25" s="63">
        <v>40.4</v>
      </c>
      <c r="O25" s="63">
        <v>0</v>
      </c>
      <c r="P25" s="64">
        <v>0</v>
      </c>
    </row>
    <row r="26" spans="1:16" ht="15" customHeight="1" thickBot="1">
      <c r="A26" s="37"/>
      <c r="B26" s="1256"/>
      <c r="C26" s="1281"/>
      <c r="D26" s="59"/>
      <c r="E26" s="27"/>
      <c r="F26" s="25"/>
      <c r="G26" s="38"/>
      <c r="H26" s="31" t="s">
        <v>16</v>
      </c>
      <c r="I26" s="30">
        <v>10592.599999999999</v>
      </c>
      <c r="J26" s="30">
        <v>10592.599999999999</v>
      </c>
      <c r="K26" s="30">
        <v>8029.299999999999</v>
      </c>
      <c r="L26" s="143">
        <v>0</v>
      </c>
      <c r="M26" s="30">
        <v>11624.899999999998</v>
      </c>
      <c r="N26" s="30">
        <v>11624.899999999998</v>
      </c>
      <c r="O26" s="30">
        <v>8823.200000000003</v>
      </c>
      <c r="P26" s="72">
        <v>0</v>
      </c>
    </row>
    <row r="27" spans="1:16" ht="15" customHeight="1" thickBot="1">
      <c r="A27" s="1247" t="s">
        <v>147</v>
      </c>
      <c r="B27" s="1248"/>
      <c r="C27" s="1248"/>
      <c r="D27" s="1248"/>
      <c r="E27" s="1248"/>
      <c r="F27" s="1248"/>
      <c r="G27" s="1248"/>
      <c r="H27" s="1248"/>
      <c r="I27" s="1248"/>
      <c r="J27" s="1248"/>
      <c r="K27" s="1248"/>
      <c r="L27" s="1248"/>
      <c r="M27" s="1248"/>
      <c r="N27" s="1248"/>
      <c r="O27" s="1248"/>
      <c r="P27" s="1249"/>
    </row>
    <row r="28" spans="1:16" ht="12" customHeight="1">
      <c r="A28" s="1250" t="s">
        <v>9</v>
      </c>
      <c r="B28" s="1255" t="s">
        <v>9</v>
      </c>
      <c r="C28" s="1280" t="s">
        <v>10</v>
      </c>
      <c r="D28" s="1282" t="s">
        <v>61</v>
      </c>
      <c r="E28" s="1278"/>
      <c r="F28" s="1245" t="s">
        <v>9</v>
      </c>
      <c r="G28" s="1293"/>
      <c r="H28" s="52" t="s">
        <v>13</v>
      </c>
      <c r="I28" s="46">
        <f aca="true" t="shared" si="0" ref="I28:I35">J28+L28</f>
        <v>60</v>
      </c>
      <c r="J28" s="47">
        <v>60</v>
      </c>
      <c r="K28" s="47"/>
      <c r="L28" s="144"/>
      <c r="M28" s="73">
        <f>N28+P28</f>
        <v>147</v>
      </c>
      <c r="N28" s="68">
        <v>147</v>
      </c>
      <c r="O28" s="68"/>
      <c r="P28" s="54"/>
    </row>
    <row r="29" spans="1:16" ht="15.75" customHeight="1" thickBot="1">
      <c r="A29" s="1251"/>
      <c r="B29" s="1256"/>
      <c r="C29" s="1281"/>
      <c r="D29" s="1283"/>
      <c r="E29" s="1279"/>
      <c r="F29" s="1246"/>
      <c r="G29" s="1294"/>
      <c r="H29" s="42" t="s">
        <v>16</v>
      </c>
      <c r="I29" s="41">
        <f t="shared" si="0"/>
        <v>60</v>
      </c>
      <c r="J29" s="43">
        <f>J28</f>
        <v>60</v>
      </c>
      <c r="K29" s="43"/>
      <c r="L29" s="28"/>
      <c r="M29" s="41">
        <f>N29+P29</f>
        <v>147</v>
      </c>
      <c r="N29" s="43">
        <f>N28</f>
        <v>147</v>
      </c>
      <c r="O29" s="43"/>
      <c r="P29" s="44"/>
    </row>
    <row r="30" spans="1:16" ht="14.25" customHeight="1">
      <c r="A30" s="22" t="s">
        <v>9</v>
      </c>
      <c r="B30" s="19" t="s">
        <v>9</v>
      </c>
      <c r="C30" s="1284" t="s">
        <v>11</v>
      </c>
      <c r="D30" s="1292" t="s">
        <v>62</v>
      </c>
      <c r="E30" s="1276"/>
      <c r="F30" s="1288" t="s">
        <v>9</v>
      </c>
      <c r="G30" s="1295"/>
      <c r="H30" s="45" t="s">
        <v>13</v>
      </c>
      <c r="I30" s="46">
        <f t="shared" si="0"/>
        <v>10.5</v>
      </c>
      <c r="J30" s="47">
        <v>10.5</v>
      </c>
      <c r="K30" s="47"/>
      <c r="L30" s="144"/>
      <c r="M30" s="74">
        <f>N30+P30</f>
        <v>10.5</v>
      </c>
      <c r="N30" s="69">
        <v>10.5</v>
      </c>
      <c r="O30" s="69"/>
      <c r="P30" s="48"/>
    </row>
    <row r="31" spans="1:16" ht="15" customHeight="1" thickBot="1">
      <c r="A31" s="23"/>
      <c r="B31" s="20"/>
      <c r="C31" s="1281"/>
      <c r="D31" s="1283"/>
      <c r="E31" s="1277"/>
      <c r="F31" s="1246"/>
      <c r="G31" s="1294"/>
      <c r="H31" s="49" t="s">
        <v>16</v>
      </c>
      <c r="I31" s="40">
        <f t="shared" si="0"/>
        <v>10.5</v>
      </c>
      <c r="J31" s="39">
        <f>J30</f>
        <v>10.5</v>
      </c>
      <c r="K31" s="39"/>
      <c r="L31" s="145"/>
      <c r="M31" s="40">
        <f>N31+P31</f>
        <v>10.5</v>
      </c>
      <c r="N31" s="39">
        <f>N30</f>
        <v>10.5</v>
      </c>
      <c r="O31" s="39"/>
      <c r="P31" s="50"/>
    </row>
    <row r="32" spans="1:16" s="4" customFormat="1" ht="13.5" customHeight="1" thickBot="1">
      <c r="A32" s="81" t="s">
        <v>9</v>
      </c>
      <c r="B32" s="82" t="s">
        <v>9</v>
      </c>
      <c r="C32" s="842" t="s">
        <v>17</v>
      </c>
      <c r="D32" s="843"/>
      <c r="E32" s="843"/>
      <c r="F32" s="843"/>
      <c r="G32" s="843"/>
      <c r="H32" s="1236"/>
      <c r="I32" s="90">
        <f>L32+J32</f>
        <v>70.5</v>
      </c>
      <c r="J32" s="88">
        <f>J31+J29</f>
        <v>70.5</v>
      </c>
      <c r="K32" s="88">
        <f>K27+K29+K31</f>
        <v>0</v>
      </c>
      <c r="L32" s="89">
        <f>L27+L29+L31</f>
        <v>0</v>
      </c>
      <c r="M32" s="90">
        <f>P32+N32</f>
        <v>157.5</v>
      </c>
      <c r="N32" s="88">
        <f>N27+N29+N31</f>
        <v>157.5</v>
      </c>
      <c r="O32" s="88">
        <f>O27+O29+O31</f>
        <v>0</v>
      </c>
      <c r="P32" s="89">
        <f>P27+P29+P31</f>
        <v>0</v>
      </c>
    </row>
    <row r="33" spans="1:16" ht="11.25" customHeight="1" thickBot="1">
      <c r="A33" s="1232" t="s">
        <v>148</v>
      </c>
      <c r="B33" s="1233"/>
      <c r="C33" s="1233"/>
      <c r="D33" s="1233"/>
      <c r="E33" s="1233"/>
      <c r="F33" s="1233"/>
      <c r="G33" s="1233"/>
      <c r="H33" s="1233"/>
      <c r="I33" s="1233"/>
      <c r="J33" s="1233"/>
      <c r="K33" s="1233"/>
      <c r="L33" s="1233"/>
      <c r="M33" s="1233"/>
      <c r="N33" s="1233"/>
      <c r="O33" s="1233"/>
      <c r="P33" s="1234"/>
    </row>
    <row r="34" spans="1:16" s="2" customFormat="1" ht="20.25" customHeight="1">
      <c r="A34" s="1179" t="s">
        <v>10</v>
      </c>
      <c r="B34" s="1237" t="s">
        <v>9</v>
      </c>
      <c r="C34" s="1185" t="s">
        <v>12</v>
      </c>
      <c r="D34" s="1230" t="s">
        <v>143</v>
      </c>
      <c r="E34" s="1173"/>
      <c r="F34" s="1175"/>
      <c r="G34" s="1235"/>
      <c r="H34" s="80" t="s">
        <v>13</v>
      </c>
      <c r="I34" s="76">
        <f t="shared" si="0"/>
        <v>1173.5</v>
      </c>
      <c r="J34" s="105">
        <f>147.3+863.4</f>
        <v>1010.7</v>
      </c>
      <c r="K34" s="105"/>
      <c r="L34" s="78">
        <v>162.8</v>
      </c>
      <c r="M34" s="76">
        <v>160</v>
      </c>
      <c r="N34" s="105">
        <v>160</v>
      </c>
      <c r="O34" s="105"/>
      <c r="P34" s="77">
        <v>162.8</v>
      </c>
    </row>
    <row r="35" spans="1:16" s="2" customFormat="1" ht="20.25" customHeight="1" thickBot="1">
      <c r="A35" s="1180"/>
      <c r="B35" s="1238"/>
      <c r="C35" s="1184"/>
      <c r="D35" s="1231"/>
      <c r="E35" s="1174"/>
      <c r="F35" s="1176"/>
      <c r="G35" s="1176"/>
      <c r="H35" s="75" t="s">
        <v>16</v>
      </c>
      <c r="I35" s="132">
        <f t="shared" si="0"/>
        <v>1173.5</v>
      </c>
      <c r="J35" s="104">
        <f>J34</f>
        <v>1010.7</v>
      </c>
      <c r="K35" s="104"/>
      <c r="L35" s="133">
        <f>L34</f>
        <v>162.8</v>
      </c>
      <c r="M35" s="132">
        <f>M34</f>
        <v>160</v>
      </c>
      <c r="N35" s="104">
        <f>N34</f>
        <v>160</v>
      </c>
      <c r="O35" s="104"/>
      <c r="P35" s="134">
        <f>P34</f>
        <v>162.8</v>
      </c>
    </row>
    <row r="36" spans="1:16" s="4" customFormat="1" ht="13.5" customHeight="1" thickBot="1">
      <c r="A36" s="81" t="s">
        <v>9</v>
      </c>
      <c r="B36" s="82" t="s">
        <v>9</v>
      </c>
      <c r="C36" s="842" t="s">
        <v>17</v>
      </c>
      <c r="D36" s="843"/>
      <c r="E36" s="843"/>
      <c r="F36" s="843"/>
      <c r="G36" s="843"/>
      <c r="H36" s="1236"/>
      <c r="I36" s="90">
        <f>L36+J36</f>
        <v>1173.5</v>
      </c>
      <c r="J36" s="88">
        <f>J35+J33</f>
        <v>1010.7</v>
      </c>
      <c r="K36" s="88">
        <f>K31+K33+K35</f>
        <v>0</v>
      </c>
      <c r="L36" s="89">
        <f>L31+L33+L35</f>
        <v>162.8</v>
      </c>
      <c r="M36" s="90">
        <f>P36+N36</f>
        <v>333.3</v>
      </c>
      <c r="N36" s="88">
        <f>N31+N33+N35</f>
        <v>170.5</v>
      </c>
      <c r="O36" s="88">
        <f>O31+O33+O35</f>
        <v>0</v>
      </c>
      <c r="P36" s="89">
        <f>P31+P33+P35</f>
        <v>162.8</v>
      </c>
    </row>
    <row r="37" spans="1:16" s="4" customFormat="1" ht="13.5" customHeight="1" thickBot="1">
      <c r="A37" s="1227" t="s">
        <v>149</v>
      </c>
      <c r="B37" s="1228"/>
      <c r="C37" s="1228"/>
      <c r="D37" s="1228"/>
      <c r="E37" s="1228"/>
      <c r="F37" s="1228"/>
      <c r="G37" s="1228"/>
      <c r="H37" s="1228"/>
      <c r="I37" s="1228"/>
      <c r="J37" s="1228"/>
      <c r="K37" s="1228"/>
      <c r="L37" s="1228"/>
      <c r="M37" s="1228"/>
      <c r="N37" s="1228"/>
      <c r="O37" s="1228"/>
      <c r="P37" s="1229"/>
    </row>
    <row r="38" spans="1:16" s="2" customFormat="1" ht="13.5" customHeight="1">
      <c r="A38" s="1179" t="s">
        <v>10</v>
      </c>
      <c r="B38" s="1237" t="s">
        <v>9</v>
      </c>
      <c r="C38" s="1185" t="s">
        <v>38</v>
      </c>
      <c r="D38" s="1230" t="s">
        <v>144</v>
      </c>
      <c r="E38" s="1173"/>
      <c r="F38" s="1175"/>
      <c r="G38" s="1235"/>
      <c r="H38" s="80" t="s">
        <v>13</v>
      </c>
      <c r="I38" s="76">
        <f>J38+L38</f>
        <v>8.4</v>
      </c>
      <c r="J38" s="105">
        <v>8.4</v>
      </c>
      <c r="K38" s="105"/>
      <c r="L38" s="78"/>
      <c r="M38" s="76">
        <f>N38+P38</f>
        <v>79.9</v>
      </c>
      <c r="N38" s="105">
        <v>79.9</v>
      </c>
      <c r="O38" s="105"/>
      <c r="P38" s="77"/>
    </row>
    <row r="39" spans="1:16" s="2" customFormat="1" ht="12" customHeight="1" thickBot="1">
      <c r="A39" s="1180"/>
      <c r="B39" s="1238"/>
      <c r="C39" s="1184"/>
      <c r="D39" s="1231"/>
      <c r="E39" s="1174"/>
      <c r="F39" s="1176"/>
      <c r="G39" s="1176"/>
      <c r="H39" s="75" t="s">
        <v>16</v>
      </c>
      <c r="I39" s="132">
        <f>J39+L39</f>
        <v>8.4</v>
      </c>
      <c r="J39" s="104">
        <f>J38</f>
        <v>8.4</v>
      </c>
      <c r="K39" s="104"/>
      <c r="L39" s="133">
        <f>L38</f>
        <v>0</v>
      </c>
      <c r="M39" s="132">
        <f>M38</f>
        <v>79.9</v>
      </c>
      <c r="N39" s="104">
        <f>N38</f>
        <v>79.9</v>
      </c>
      <c r="O39" s="104"/>
      <c r="P39" s="134">
        <f>P38</f>
        <v>0</v>
      </c>
    </row>
    <row r="40" spans="1:16" s="2" customFormat="1" ht="13.5" customHeight="1">
      <c r="A40" s="1179" t="s">
        <v>10</v>
      </c>
      <c r="B40" s="1237" t="s">
        <v>9</v>
      </c>
      <c r="C40" s="1185" t="s">
        <v>40</v>
      </c>
      <c r="D40" s="1230" t="s">
        <v>146</v>
      </c>
      <c r="E40" s="1173"/>
      <c r="F40" s="1175"/>
      <c r="G40" s="1235"/>
      <c r="H40" s="80" t="s">
        <v>13</v>
      </c>
      <c r="I40" s="76">
        <f>J40+L40</f>
        <v>71.6</v>
      </c>
      <c r="J40" s="105">
        <v>71.6</v>
      </c>
      <c r="K40" s="105"/>
      <c r="L40" s="78"/>
      <c r="M40" s="76">
        <f>N40+P40</f>
        <v>71.6</v>
      </c>
      <c r="N40" s="105">
        <v>71.6</v>
      </c>
      <c r="O40" s="105"/>
      <c r="P40" s="77"/>
    </row>
    <row r="41" spans="1:16" s="2" customFormat="1" ht="16.5" customHeight="1" thickBot="1">
      <c r="A41" s="1180"/>
      <c r="B41" s="1238"/>
      <c r="C41" s="1184"/>
      <c r="D41" s="1231"/>
      <c r="E41" s="1174"/>
      <c r="F41" s="1176"/>
      <c r="G41" s="1176"/>
      <c r="H41" s="75" t="s">
        <v>16</v>
      </c>
      <c r="I41" s="132">
        <f>J41+L41</f>
        <v>71.6</v>
      </c>
      <c r="J41" s="104">
        <f>J40</f>
        <v>71.6</v>
      </c>
      <c r="K41" s="104"/>
      <c r="L41" s="133">
        <f>L40</f>
        <v>0</v>
      </c>
      <c r="M41" s="132">
        <f>M40</f>
        <v>71.6</v>
      </c>
      <c r="N41" s="104">
        <f>N40</f>
        <v>71.6</v>
      </c>
      <c r="O41" s="104"/>
      <c r="P41" s="134">
        <f>P40</f>
        <v>0</v>
      </c>
    </row>
    <row r="42" spans="1:16" s="4" customFormat="1" ht="13.5" customHeight="1" thickBot="1">
      <c r="A42" s="81" t="s">
        <v>9</v>
      </c>
      <c r="B42" s="82" t="s">
        <v>9</v>
      </c>
      <c r="C42" s="842" t="s">
        <v>17</v>
      </c>
      <c r="D42" s="843"/>
      <c r="E42" s="843"/>
      <c r="F42" s="843"/>
      <c r="G42" s="843"/>
      <c r="H42" s="1236"/>
      <c r="I42" s="90">
        <f>L42+J42</f>
        <v>80</v>
      </c>
      <c r="J42" s="88">
        <f>J41+J39</f>
        <v>80</v>
      </c>
      <c r="K42" s="88">
        <f>K37+K39+K41</f>
        <v>0</v>
      </c>
      <c r="L42" s="89">
        <f>L37+L39+L41</f>
        <v>0</v>
      </c>
      <c r="M42" s="90">
        <f>P42+N42</f>
        <v>151.5</v>
      </c>
      <c r="N42" s="88">
        <f>N37+N39+N41</f>
        <v>151.5</v>
      </c>
      <c r="O42" s="88">
        <f>O37+O39+O41</f>
        <v>0</v>
      </c>
      <c r="P42" s="89">
        <f>P37+P39+P41</f>
        <v>0</v>
      </c>
    </row>
    <row r="43" spans="1:16" s="4" customFormat="1" ht="13.5" customHeight="1" thickBot="1">
      <c r="A43" s="1227" t="s">
        <v>150</v>
      </c>
      <c r="B43" s="1228"/>
      <c r="C43" s="1228"/>
      <c r="D43" s="1228"/>
      <c r="E43" s="1228"/>
      <c r="F43" s="1228"/>
      <c r="G43" s="1228"/>
      <c r="H43" s="1228"/>
      <c r="I43" s="1228"/>
      <c r="J43" s="1228"/>
      <c r="K43" s="1228"/>
      <c r="L43" s="1228"/>
      <c r="M43" s="1228"/>
      <c r="N43" s="1228"/>
      <c r="O43" s="1228"/>
      <c r="P43" s="1229"/>
    </row>
    <row r="44" spans="1:16" ht="13.5" customHeight="1">
      <c r="A44" s="1213" t="s">
        <v>9</v>
      </c>
      <c r="B44" s="1215" t="s">
        <v>9</v>
      </c>
      <c r="C44" s="1217" t="s">
        <v>38</v>
      </c>
      <c r="D44" s="1192" t="s">
        <v>65</v>
      </c>
      <c r="E44" s="1190"/>
      <c r="F44" s="1194" t="s">
        <v>9</v>
      </c>
      <c r="G44" s="1196" t="s">
        <v>66</v>
      </c>
      <c r="H44" s="101" t="s">
        <v>13</v>
      </c>
      <c r="I44" s="108">
        <v>70</v>
      </c>
      <c r="J44" s="109">
        <v>70</v>
      </c>
      <c r="K44" s="109"/>
      <c r="L44" s="146"/>
      <c r="M44" s="152">
        <f>N44</f>
        <v>75</v>
      </c>
      <c r="N44" s="109">
        <v>75</v>
      </c>
      <c r="O44" s="109"/>
      <c r="P44" s="153">
        <v>0</v>
      </c>
    </row>
    <row r="45" spans="1:16" ht="12" customHeight="1" thickBot="1">
      <c r="A45" s="1214"/>
      <c r="B45" s="1216"/>
      <c r="C45" s="1218"/>
      <c r="D45" s="1193"/>
      <c r="E45" s="1191"/>
      <c r="F45" s="1195"/>
      <c r="G45" s="1197"/>
      <c r="H45" s="102" t="s">
        <v>16</v>
      </c>
      <c r="I45" s="110">
        <v>70</v>
      </c>
      <c r="J45" s="111">
        <v>70</v>
      </c>
      <c r="K45" s="111"/>
      <c r="L45" s="147">
        <v>0</v>
      </c>
      <c r="M45" s="154">
        <v>75</v>
      </c>
      <c r="N45" s="111">
        <v>75</v>
      </c>
      <c r="O45" s="111"/>
      <c r="P45" s="155">
        <v>0</v>
      </c>
    </row>
    <row r="46" spans="1:16" s="2" customFormat="1" ht="14.25" customHeight="1">
      <c r="A46" s="1179" t="s">
        <v>10</v>
      </c>
      <c r="B46" s="1183" t="s">
        <v>9</v>
      </c>
      <c r="C46" s="1185" t="s">
        <v>40</v>
      </c>
      <c r="D46" s="1181" t="s">
        <v>67</v>
      </c>
      <c r="E46" s="1173"/>
      <c r="F46" s="1175" t="s">
        <v>9</v>
      </c>
      <c r="G46" s="1172"/>
      <c r="H46" s="107" t="s">
        <v>13</v>
      </c>
      <c r="I46" s="106">
        <v>266.8</v>
      </c>
      <c r="J46" s="105">
        <v>266.8</v>
      </c>
      <c r="K46" s="105"/>
      <c r="L46" s="78"/>
      <c r="M46" s="76">
        <v>266.825</v>
      </c>
      <c r="N46" s="105">
        <v>266.8</v>
      </c>
      <c r="O46" s="105"/>
      <c r="P46" s="77"/>
    </row>
    <row r="47" spans="1:16" s="2" customFormat="1" ht="14.25" customHeight="1" thickBot="1">
      <c r="A47" s="1180"/>
      <c r="B47" s="1184"/>
      <c r="C47" s="1184"/>
      <c r="D47" s="1182"/>
      <c r="E47" s="1174"/>
      <c r="F47" s="1176"/>
      <c r="G47" s="1171"/>
      <c r="H47" s="102" t="s">
        <v>16</v>
      </c>
      <c r="I47" s="103">
        <v>266.8</v>
      </c>
      <c r="J47" s="104">
        <v>266.8</v>
      </c>
      <c r="K47" s="104"/>
      <c r="L47" s="133">
        <v>0</v>
      </c>
      <c r="M47" s="132">
        <v>266.825</v>
      </c>
      <c r="N47" s="104">
        <v>266.8</v>
      </c>
      <c r="O47" s="104"/>
      <c r="P47" s="134">
        <v>0</v>
      </c>
    </row>
    <row r="48" spans="1:16" s="3" customFormat="1" ht="14.25" customHeight="1">
      <c r="A48" s="1179" t="s">
        <v>10</v>
      </c>
      <c r="B48" s="1183" t="s">
        <v>9</v>
      </c>
      <c r="C48" s="1185" t="s">
        <v>43</v>
      </c>
      <c r="D48" s="1186" t="s">
        <v>68</v>
      </c>
      <c r="E48" s="1173"/>
      <c r="F48" s="1175" t="s">
        <v>9</v>
      </c>
      <c r="G48" s="1172"/>
      <c r="H48" s="107" t="s">
        <v>13</v>
      </c>
      <c r="I48" s="106">
        <v>98.53</v>
      </c>
      <c r="J48" s="105">
        <v>98.5</v>
      </c>
      <c r="K48" s="105"/>
      <c r="L48" s="78"/>
      <c r="M48" s="76">
        <v>116</v>
      </c>
      <c r="N48" s="105">
        <v>116</v>
      </c>
      <c r="O48" s="105"/>
      <c r="P48" s="77"/>
    </row>
    <row r="49" spans="1:16" ht="13.5" thickBot="1">
      <c r="A49" s="1180"/>
      <c r="B49" s="1184"/>
      <c r="C49" s="1184"/>
      <c r="D49" s="1187"/>
      <c r="E49" s="1174"/>
      <c r="F49" s="1176"/>
      <c r="G49" s="1171"/>
      <c r="H49" s="102" t="s">
        <v>16</v>
      </c>
      <c r="I49" s="103">
        <v>98.53</v>
      </c>
      <c r="J49" s="104">
        <v>98.5</v>
      </c>
      <c r="K49" s="104"/>
      <c r="L49" s="133">
        <v>0</v>
      </c>
      <c r="M49" s="132">
        <v>116</v>
      </c>
      <c r="N49" s="104">
        <v>116</v>
      </c>
      <c r="O49" s="104"/>
      <c r="P49" s="134">
        <v>0</v>
      </c>
    </row>
    <row r="50" spans="1:16" ht="12.75">
      <c r="A50" s="1179" t="s">
        <v>10</v>
      </c>
      <c r="B50" s="1183" t="s">
        <v>9</v>
      </c>
      <c r="C50" s="1185" t="s">
        <v>45</v>
      </c>
      <c r="D50" s="1181" t="s">
        <v>70</v>
      </c>
      <c r="E50" s="1173"/>
      <c r="F50" s="1175" t="s">
        <v>9</v>
      </c>
      <c r="G50" s="1172"/>
      <c r="H50" s="107" t="s">
        <v>13</v>
      </c>
      <c r="I50" s="106">
        <v>1.86</v>
      </c>
      <c r="J50" s="105">
        <v>1.9</v>
      </c>
      <c r="K50" s="105"/>
      <c r="L50" s="78"/>
      <c r="M50" s="76">
        <v>2.8</v>
      </c>
      <c r="N50" s="105">
        <v>2.8</v>
      </c>
      <c r="O50" s="105"/>
      <c r="P50" s="77"/>
    </row>
    <row r="51" spans="1:16" ht="13.5" thickBot="1">
      <c r="A51" s="1180"/>
      <c r="B51" s="1184"/>
      <c r="C51" s="1184"/>
      <c r="D51" s="1182"/>
      <c r="E51" s="1174"/>
      <c r="F51" s="1176"/>
      <c r="G51" s="1171"/>
      <c r="H51" s="102" t="s">
        <v>16</v>
      </c>
      <c r="I51" s="103">
        <v>1.86</v>
      </c>
      <c r="J51" s="104">
        <v>1.9</v>
      </c>
      <c r="K51" s="104"/>
      <c r="L51" s="133">
        <v>0</v>
      </c>
      <c r="M51" s="132">
        <v>2.8</v>
      </c>
      <c r="N51" s="104">
        <v>2.8</v>
      </c>
      <c r="O51" s="104"/>
      <c r="P51" s="134">
        <v>0</v>
      </c>
    </row>
    <row r="52" spans="1:16" ht="12.75">
      <c r="A52" s="1179" t="s">
        <v>10</v>
      </c>
      <c r="B52" s="1183" t="s">
        <v>9</v>
      </c>
      <c r="C52" s="1185" t="s">
        <v>39</v>
      </c>
      <c r="D52" s="1186" t="s">
        <v>71</v>
      </c>
      <c r="E52" s="1173"/>
      <c r="F52" s="1175" t="s">
        <v>9</v>
      </c>
      <c r="G52" s="1172"/>
      <c r="H52" s="107" t="s">
        <v>13</v>
      </c>
      <c r="I52" s="106">
        <v>24</v>
      </c>
      <c r="J52" s="105">
        <v>24</v>
      </c>
      <c r="K52" s="105"/>
      <c r="L52" s="78"/>
      <c r="M52" s="76">
        <v>43.9</v>
      </c>
      <c r="N52" s="105">
        <v>43.9</v>
      </c>
      <c r="O52" s="105"/>
      <c r="P52" s="77"/>
    </row>
    <row r="53" spans="1:16" ht="13.5" thickBot="1">
      <c r="A53" s="1180"/>
      <c r="B53" s="1184"/>
      <c r="C53" s="1184"/>
      <c r="D53" s="1187"/>
      <c r="E53" s="1174"/>
      <c r="F53" s="1176"/>
      <c r="G53" s="1171"/>
      <c r="H53" s="102" t="s">
        <v>16</v>
      </c>
      <c r="I53" s="103">
        <v>24</v>
      </c>
      <c r="J53" s="104">
        <v>24</v>
      </c>
      <c r="K53" s="104"/>
      <c r="L53" s="133">
        <v>0</v>
      </c>
      <c r="M53" s="132">
        <v>43.9</v>
      </c>
      <c r="N53" s="104">
        <v>43.9</v>
      </c>
      <c r="O53" s="104"/>
      <c r="P53" s="134">
        <v>0</v>
      </c>
    </row>
    <row r="54" spans="1:16" ht="12.75">
      <c r="A54" s="1179" t="s">
        <v>10</v>
      </c>
      <c r="B54" s="1183" t="s">
        <v>9</v>
      </c>
      <c r="C54" s="1185" t="s">
        <v>46</v>
      </c>
      <c r="D54" s="1186" t="s">
        <v>72</v>
      </c>
      <c r="E54" s="1173"/>
      <c r="F54" s="1175" t="s">
        <v>9</v>
      </c>
      <c r="G54" s="1172"/>
      <c r="H54" s="116" t="s">
        <v>13</v>
      </c>
      <c r="I54" s="106">
        <v>49.8</v>
      </c>
      <c r="J54" s="105">
        <v>49.8</v>
      </c>
      <c r="K54" s="105"/>
      <c r="L54" s="78"/>
      <c r="M54" s="157">
        <v>57</v>
      </c>
      <c r="N54" s="128">
        <v>57</v>
      </c>
      <c r="O54" s="105"/>
      <c r="P54" s="77"/>
    </row>
    <row r="55" spans="1:16" ht="13.5" thickBot="1">
      <c r="A55" s="1180"/>
      <c r="B55" s="1184"/>
      <c r="C55" s="1184"/>
      <c r="D55" s="1187"/>
      <c r="E55" s="1174"/>
      <c r="F55" s="1176"/>
      <c r="G55" s="1171"/>
      <c r="H55" s="102" t="s">
        <v>16</v>
      </c>
      <c r="I55" s="103">
        <v>49.8</v>
      </c>
      <c r="J55" s="104">
        <v>49.8</v>
      </c>
      <c r="K55" s="104"/>
      <c r="L55" s="133">
        <v>0</v>
      </c>
      <c r="M55" s="132">
        <v>57</v>
      </c>
      <c r="N55" s="104">
        <v>57</v>
      </c>
      <c r="O55" s="104"/>
      <c r="P55" s="134">
        <v>0</v>
      </c>
    </row>
    <row r="56" spans="1:16" ht="12.75">
      <c r="A56" s="1179" t="s">
        <v>10</v>
      </c>
      <c r="B56" s="1183" t="s">
        <v>9</v>
      </c>
      <c r="C56" s="1185" t="s">
        <v>47</v>
      </c>
      <c r="D56" s="1181" t="s">
        <v>73</v>
      </c>
      <c r="E56" s="1173"/>
      <c r="F56" s="1175" t="s">
        <v>9</v>
      </c>
      <c r="G56" s="1172"/>
      <c r="H56" s="107" t="s">
        <v>13</v>
      </c>
      <c r="I56" s="106">
        <v>4</v>
      </c>
      <c r="J56" s="105">
        <v>4</v>
      </c>
      <c r="K56" s="105"/>
      <c r="L56" s="78"/>
      <c r="M56" s="76">
        <v>4</v>
      </c>
      <c r="N56" s="105">
        <v>4</v>
      </c>
      <c r="O56" s="105"/>
      <c r="P56" s="77"/>
    </row>
    <row r="57" spans="1:16" ht="13.5" thickBot="1">
      <c r="A57" s="1180"/>
      <c r="B57" s="1184"/>
      <c r="C57" s="1184"/>
      <c r="D57" s="1182"/>
      <c r="E57" s="1174"/>
      <c r="F57" s="1176"/>
      <c r="G57" s="1171"/>
      <c r="H57" s="102" t="s">
        <v>16</v>
      </c>
      <c r="I57" s="103">
        <v>4</v>
      </c>
      <c r="J57" s="104">
        <v>4</v>
      </c>
      <c r="K57" s="104"/>
      <c r="L57" s="133">
        <v>0</v>
      </c>
      <c r="M57" s="132">
        <v>4</v>
      </c>
      <c r="N57" s="104">
        <v>4</v>
      </c>
      <c r="O57" s="104"/>
      <c r="P57" s="134">
        <v>0</v>
      </c>
    </row>
    <row r="58" spans="1:16" ht="13.5" customHeight="1" thickBot="1">
      <c r="A58" s="1225" t="s">
        <v>10</v>
      </c>
      <c r="B58" s="1183" t="s">
        <v>9</v>
      </c>
      <c r="C58" s="1185" t="s">
        <v>48</v>
      </c>
      <c r="D58" s="170" t="s">
        <v>74</v>
      </c>
      <c r="E58" s="1177"/>
      <c r="F58" s="1175" t="s">
        <v>9</v>
      </c>
      <c r="G58" s="1170"/>
      <c r="H58" s="117"/>
      <c r="I58" s="119">
        <v>25.5</v>
      </c>
      <c r="J58" s="127">
        <v>25.5</v>
      </c>
      <c r="K58" s="118"/>
      <c r="L58" s="148"/>
      <c r="M58" s="169">
        <v>30</v>
      </c>
      <c r="N58" s="127">
        <v>30</v>
      </c>
      <c r="O58" s="118"/>
      <c r="P58" s="158"/>
    </row>
    <row r="59" spans="1:16" ht="13.5" thickBot="1">
      <c r="A59" s="1174"/>
      <c r="B59" s="1226"/>
      <c r="C59" s="1226"/>
      <c r="D59" s="171"/>
      <c r="E59" s="1176"/>
      <c r="F59" s="1176"/>
      <c r="G59" s="1171"/>
      <c r="H59" s="124" t="s">
        <v>16</v>
      </c>
      <c r="I59" s="125">
        <v>25.5</v>
      </c>
      <c r="J59" s="126">
        <v>25.5</v>
      </c>
      <c r="K59" s="126"/>
      <c r="L59" s="149">
        <v>0</v>
      </c>
      <c r="M59" s="125">
        <v>30</v>
      </c>
      <c r="N59" s="126">
        <v>30</v>
      </c>
      <c r="O59" s="126"/>
      <c r="P59" s="159"/>
    </row>
    <row r="60" spans="1:16" ht="12.75">
      <c r="A60" s="1179" t="s">
        <v>10</v>
      </c>
      <c r="B60" s="1183" t="s">
        <v>9</v>
      </c>
      <c r="C60" s="1185" t="s">
        <v>80</v>
      </c>
      <c r="D60" s="1186" t="s">
        <v>75</v>
      </c>
      <c r="E60" s="1173"/>
      <c r="F60" s="1175" t="s">
        <v>9</v>
      </c>
      <c r="G60" s="1172"/>
      <c r="H60" s="107" t="s">
        <v>13</v>
      </c>
      <c r="I60" s="106">
        <v>3.47</v>
      </c>
      <c r="J60" s="105">
        <v>3.5</v>
      </c>
      <c r="K60" s="105"/>
      <c r="L60" s="78"/>
      <c r="M60" s="76">
        <v>4.3</v>
      </c>
      <c r="N60" s="105">
        <v>4.32</v>
      </c>
      <c r="O60" s="105"/>
      <c r="P60" s="77"/>
    </row>
    <row r="61" spans="1:16" ht="13.5" thickBot="1">
      <c r="A61" s="1180"/>
      <c r="B61" s="1184"/>
      <c r="C61" s="1184"/>
      <c r="D61" s="1187"/>
      <c r="E61" s="1174"/>
      <c r="F61" s="1176"/>
      <c r="G61" s="1171"/>
      <c r="H61" s="102" t="s">
        <v>16</v>
      </c>
      <c r="I61" s="103">
        <v>3.47</v>
      </c>
      <c r="J61" s="104">
        <v>3.5</v>
      </c>
      <c r="K61" s="104"/>
      <c r="L61" s="133">
        <v>0</v>
      </c>
      <c r="M61" s="132">
        <v>4.3</v>
      </c>
      <c r="N61" s="104">
        <v>4.32</v>
      </c>
      <c r="O61" s="104"/>
      <c r="P61" s="134">
        <v>0</v>
      </c>
    </row>
    <row r="62" spans="1:16" ht="12.75">
      <c r="A62" s="1179" t="s">
        <v>10</v>
      </c>
      <c r="B62" s="1183" t="s">
        <v>9</v>
      </c>
      <c r="C62" s="1185" t="s">
        <v>49</v>
      </c>
      <c r="D62" s="1181" t="s">
        <v>76</v>
      </c>
      <c r="E62" s="1173"/>
      <c r="F62" s="1175" t="s">
        <v>9</v>
      </c>
      <c r="G62" s="1172"/>
      <c r="H62" s="107" t="s">
        <v>13</v>
      </c>
      <c r="I62" s="106">
        <v>1.2</v>
      </c>
      <c r="J62" s="105">
        <v>1.2</v>
      </c>
      <c r="K62" s="105"/>
      <c r="L62" s="78"/>
      <c r="M62" s="76">
        <v>1.2</v>
      </c>
      <c r="N62" s="105">
        <v>1.2</v>
      </c>
      <c r="O62" s="105"/>
      <c r="P62" s="77"/>
    </row>
    <row r="63" spans="1:16" ht="13.5" thickBot="1">
      <c r="A63" s="1180"/>
      <c r="B63" s="1184"/>
      <c r="C63" s="1184"/>
      <c r="D63" s="1182"/>
      <c r="E63" s="1174"/>
      <c r="F63" s="1176"/>
      <c r="G63" s="1171"/>
      <c r="H63" s="102" t="s">
        <v>16</v>
      </c>
      <c r="I63" s="103">
        <v>1.2</v>
      </c>
      <c r="J63" s="104">
        <v>1.2</v>
      </c>
      <c r="K63" s="104"/>
      <c r="L63" s="133">
        <v>0</v>
      </c>
      <c r="M63" s="132">
        <v>1.2</v>
      </c>
      <c r="N63" s="104">
        <v>1.2</v>
      </c>
      <c r="O63" s="104"/>
      <c r="P63" s="134">
        <v>0</v>
      </c>
    </row>
    <row r="64" spans="1:16" ht="12.75">
      <c r="A64" s="1213" t="s">
        <v>10</v>
      </c>
      <c r="B64" s="1215" t="s">
        <v>9</v>
      </c>
      <c r="C64" s="1217" t="s">
        <v>50</v>
      </c>
      <c r="D64" s="1192" t="s">
        <v>77</v>
      </c>
      <c r="E64" s="1190"/>
      <c r="F64" s="1194" t="s">
        <v>9</v>
      </c>
      <c r="G64" s="1196"/>
      <c r="H64" s="101" t="s">
        <v>13</v>
      </c>
      <c r="I64" s="108">
        <v>5.49</v>
      </c>
      <c r="J64" s="109">
        <v>5.5</v>
      </c>
      <c r="K64" s="109"/>
      <c r="L64" s="146"/>
      <c r="M64" s="156">
        <v>10.08</v>
      </c>
      <c r="N64" s="109">
        <v>10.1</v>
      </c>
      <c r="O64" s="109"/>
      <c r="P64" s="153"/>
    </row>
    <row r="65" spans="1:16" ht="13.5" thickBot="1">
      <c r="A65" s="1214"/>
      <c r="B65" s="1216"/>
      <c r="C65" s="1218"/>
      <c r="D65" s="1193"/>
      <c r="E65" s="1191"/>
      <c r="F65" s="1195"/>
      <c r="G65" s="1197"/>
      <c r="H65" s="102" t="s">
        <v>16</v>
      </c>
      <c r="I65" s="110">
        <v>5.49</v>
      </c>
      <c r="J65" s="111">
        <v>5.5</v>
      </c>
      <c r="K65" s="111"/>
      <c r="L65" s="147">
        <v>0</v>
      </c>
      <c r="M65" s="154">
        <v>10.08</v>
      </c>
      <c r="N65" s="111">
        <v>10.1</v>
      </c>
      <c r="O65" s="111"/>
      <c r="P65" s="155">
        <v>0</v>
      </c>
    </row>
    <row r="66" spans="1:16" ht="12.75">
      <c r="A66" s="1179" t="s">
        <v>10</v>
      </c>
      <c r="B66" s="1183" t="s">
        <v>9</v>
      </c>
      <c r="C66" s="1185" t="s">
        <v>53</v>
      </c>
      <c r="D66" s="1186" t="s">
        <v>81</v>
      </c>
      <c r="E66" s="1173"/>
      <c r="F66" s="1175" t="s">
        <v>9</v>
      </c>
      <c r="G66" s="1172"/>
      <c r="H66" s="172" t="s">
        <v>13</v>
      </c>
      <c r="I66" s="106">
        <v>18</v>
      </c>
      <c r="J66" s="105">
        <v>18</v>
      </c>
      <c r="K66" s="105"/>
      <c r="L66" s="78"/>
      <c r="M66" s="157">
        <v>29.25</v>
      </c>
      <c r="N66" s="128">
        <v>29.3</v>
      </c>
      <c r="O66" s="105"/>
      <c r="P66" s="77"/>
    </row>
    <row r="67" spans="1:16" ht="13.5" thickBot="1">
      <c r="A67" s="1180"/>
      <c r="B67" s="1184"/>
      <c r="C67" s="1184"/>
      <c r="D67" s="1187"/>
      <c r="E67" s="1174"/>
      <c r="F67" s="1176"/>
      <c r="G67" s="1171"/>
      <c r="H67" s="102" t="s">
        <v>16</v>
      </c>
      <c r="I67" s="103">
        <v>18</v>
      </c>
      <c r="J67" s="104">
        <v>18</v>
      </c>
      <c r="K67" s="104"/>
      <c r="L67" s="133">
        <v>0</v>
      </c>
      <c r="M67" s="132">
        <v>29.25</v>
      </c>
      <c r="N67" s="104">
        <v>29.3</v>
      </c>
      <c r="O67" s="104"/>
      <c r="P67" s="134">
        <v>0</v>
      </c>
    </row>
    <row r="68" spans="1:16" ht="12.75">
      <c r="A68" s="1179" t="s">
        <v>10</v>
      </c>
      <c r="B68" s="1183" t="s">
        <v>9</v>
      </c>
      <c r="C68" s="1185" t="s">
        <v>55</v>
      </c>
      <c r="D68" s="1181" t="s">
        <v>83</v>
      </c>
      <c r="E68" s="1173"/>
      <c r="F68" s="1175" t="s">
        <v>9</v>
      </c>
      <c r="G68" s="1172"/>
      <c r="H68" s="107" t="s">
        <v>13</v>
      </c>
      <c r="I68" s="106">
        <v>21</v>
      </c>
      <c r="J68" s="105">
        <v>21</v>
      </c>
      <c r="K68" s="105"/>
      <c r="L68" s="78"/>
      <c r="M68" s="76">
        <v>20.12</v>
      </c>
      <c r="N68" s="105">
        <v>20.1</v>
      </c>
      <c r="O68" s="105"/>
      <c r="P68" s="77"/>
    </row>
    <row r="69" spans="1:16" ht="13.5" thickBot="1">
      <c r="A69" s="1180"/>
      <c r="B69" s="1184"/>
      <c r="C69" s="1184"/>
      <c r="D69" s="1182"/>
      <c r="E69" s="1174"/>
      <c r="F69" s="1176"/>
      <c r="G69" s="1171"/>
      <c r="H69" s="102" t="s">
        <v>16</v>
      </c>
      <c r="I69" s="103">
        <v>21</v>
      </c>
      <c r="J69" s="104">
        <v>21</v>
      </c>
      <c r="K69" s="104"/>
      <c r="L69" s="133">
        <v>0</v>
      </c>
      <c r="M69" s="132">
        <v>20.12</v>
      </c>
      <c r="N69" s="104">
        <v>20.1</v>
      </c>
      <c r="O69" s="104"/>
      <c r="P69" s="134">
        <v>0</v>
      </c>
    </row>
    <row r="70" spans="1:16" ht="12.75">
      <c r="A70" s="1179" t="s">
        <v>10</v>
      </c>
      <c r="B70" s="1183" t="s">
        <v>9</v>
      </c>
      <c r="C70" s="1185" t="s">
        <v>89</v>
      </c>
      <c r="D70" s="1181" t="s">
        <v>84</v>
      </c>
      <c r="E70" s="1173"/>
      <c r="F70" s="1175" t="s">
        <v>9</v>
      </c>
      <c r="G70" s="1172"/>
      <c r="H70" s="107" t="s">
        <v>13</v>
      </c>
      <c r="I70" s="106">
        <v>10.1</v>
      </c>
      <c r="J70" s="105">
        <v>10.1</v>
      </c>
      <c r="K70" s="105"/>
      <c r="L70" s="78"/>
      <c r="M70" s="76">
        <v>5.8</v>
      </c>
      <c r="N70" s="105">
        <v>5.8</v>
      </c>
      <c r="O70" s="105"/>
      <c r="P70" s="77"/>
    </row>
    <row r="71" spans="1:16" ht="13.5" thickBot="1">
      <c r="A71" s="1180"/>
      <c r="B71" s="1184"/>
      <c r="C71" s="1184"/>
      <c r="D71" s="1182"/>
      <c r="E71" s="1174"/>
      <c r="F71" s="1176"/>
      <c r="G71" s="1171"/>
      <c r="H71" s="102" t="s">
        <v>16</v>
      </c>
      <c r="I71" s="103">
        <v>10.1</v>
      </c>
      <c r="J71" s="104">
        <v>10.1</v>
      </c>
      <c r="K71" s="104"/>
      <c r="L71" s="133">
        <v>0</v>
      </c>
      <c r="M71" s="132">
        <v>5.8</v>
      </c>
      <c r="N71" s="104">
        <v>5.8</v>
      </c>
      <c r="O71" s="104"/>
      <c r="P71" s="134">
        <v>0</v>
      </c>
    </row>
    <row r="72" spans="1:16" ht="12.75">
      <c r="A72" s="1179" t="s">
        <v>10</v>
      </c>
      <c r="B72" s="1183" t="s">
        <v>9</v>
      </c>
      <c r="C72" s="1185" t="s">
        <v>56</v>
      </c>
      <c r="D72" s="1181" t="s">
        <v>87</v>
      </c>
      <c r="E72" s="1173"/>
      <c r="F72" s="1175" t="s">
        <v>9</v>
      </c>
      <c r="G72" s="1172"/>
      <c r="H72" s="107" t="s">
        <v>13</v>
      </c>
      <c r="I72" s="106">
        <v>4.356</v>
      </c>
      <c r="J72" s="105">
        <v>4.4</v>
      </c>
      <c r="K72" s="105"/>
      <c r="L72" s="78"/>
      <c r="M72" s="76">
        <v>4.74</v>
      </c>
      <c r="N72" s="105">
        <v>4.7</v>
      </c>
      <c r="O72" s="105"/>
      <c r="P72" s="77"/>
    </row>
    <row r="73" spans="1:16" ht="13.5" thickBot="1">
      <c r="A73" s="1180"/>
      <c r="B73" s="1184"/>
      <c r="C73" s="1184"/>
      <c r="D73" s="1182"/>
      <c r="E73" s="1174"/>
      <c r="F73" s="1176"/>
      <c r="G73" s="1171"/>
      <c r="H73" s="102" t="s">
        <v>16</v>
      </c>
      <c r="I73" s="103">
        <v>4.356</v>
      </c>
      <c r="J73" s="104">
        <v>4.4</v>
      </c>
      <c r="K73" s="104"/>
      <c r="L73" s="133">
        <v>0</v>
      </c>
      <c r="M73" s="132">
        <v>4.74</v>
      </c>
      <c r="N73" s="104">
        <v>4.7</v>
      </c>
      <c r="O73" s="104"/>
      <c r="P73" s="134">
        <v>0</v>
      </c>
    </row>
    <row r="74" spans="1:16" ht="12.75">
      <c r="A74" s="1179" t="s">
        <v>10</v>
      </c>
      <c r="B74" s="1183" t="s">
        <v>9</v>
      </c>
      <c r="C74" s="1185" t="s">
        <v>57</v>
      </c>
      <c r="D74" s="1181" t="s">
        <v>88</v>
      </c>
      <c r="E74" s="1173"/>
      <c r="F74" s="1175" t="s">
        <v>9</v>
      </c>
      <c r="G74" s="1172"/>
      <c r="H74" s="116" t="s">
        <v>13</v>
      </c>
      <c r="I74" s="106">
        <v>142.6</v>
      </c>
      <c r="J74" s="105">
        <v>142.6</v>
      </c>
      <c r="K74" s="105"/>
      <c r="L74" s="78"/>
      <c r="M74" s="157">
        <v>74.355</v>
      </c>
      <c r="N74" s="128">
        <v>74.4</v>
      </c>
      <c r="O74" s="105"/>
      <c r="P74" s="77"/>
    </row>
    <row r="75" spans="1:16" ht="13.5" thickBot="1">
      <c r="A75" s="1180"/>
      <c r="B75" s="1184"/>
      <c r="C75" s="1184"/>
      <c r="D75" s="1182"/>
      <c r="E75" s="1174"/>
      <c r="F75" s="1176"/>
      <c r="G75" s="1171"/>
      <c r="H75" s="102" t="s">
        <v>16</v>
      </c>
      <c r="I75" s="103">
        <v>142.6</v>
      </c>
      <c r="J75" s="104">
        <v>142.6</v>
      </c>
      <c r="K75" s="104"/>
      <c r="L75" s="133">
        <v>0</v>
      </c>
      <c r="M75" s="132">
        <v>74.355</v>
      </c>
      <c r="N75" s="104">
        <v>74.4</v>
      </c>
      <c r="O75" s="104"/>
      <c r="P75" s="134">
        <v>0</v>
      </c>
    </row>
    <row r="76" spans="1:16" ht="12.75">
      <c r="A76" s="1179" t="s">
        <v>10</v>
      </c>
      <c r="B76" s="1183" t="s">
        <v>9</v>
      </c>
      <c r="C76" s="1185" t="s">
        <v>58</v>
      </c>
      <c r="D76" s="1181" t="s">
        <v>90</v>
      </c>
      <c r="E76" s="1173"/>
      <c r="F76" s="1175" t="s">
        <v>9</v>
      </c>
      <c r="G76" s="1172"/>
      <c r="H76" s="107" t="s">
        <v>13</v>
      </c>
      <c r="I76" s="106">
        <v>40.7</v>
      </c>
      <c r="J76" s="105">
        <v>40.7</v>
      </c>
      <c r="K76" s="105"/>
      <c r="L76" s="78"/>
      <c r="M76" s="76">
        <v>40.7</v>
      </c>
      <c r="N76" s="105">
        <v>40.7</v>
      </c>
      <c r="O76" s="105"/>
      <c r="P76" s="77"/>
    </row>
    <row r="77" spans="1:16" ht="13.5" thickBot="1">
      <c r="A77" s="1180"/>
      <c r="B77" s="1184"/>
      <c r="C77" s="1184"/>
      <c r="D77" s="1182"/>
      <c r="E77" s="1174"/>
      <c r="F77" s="1176"/>
      <c r="G77" s="1171"/>
      <c r="H77" s="102" t="s">
        <v>16</v>
      </c>
      <c r="I77" s="103">
        <v>40.7</v>
      </c>
      <c r="J77" s="104">
        <v>40.7</v>
      </c>
      <c r="K77" s="104"/>
      <c r="L77" s="133">
        <v>0</v>
      </c>
      <c r="M77" s="132">
        <v>40.7</v>
      </c>
      <c r="N77" s="104">
        <v>40.7</v>
      </c>
      <c r="O77" s="104"/>
      <c r="P77" s="134">
        <v>0</v>
      </c>
    </row>
    <row r="78" spans="1:16" ht="12.75">
      <c r="A78" s="1179" t="s">
        <v>10</v>
      </c>
      <c r="B78" s="1183" t="s">
        <v>9</v>
      </c>
      <c r="C78" s="1185" t="s">
        <v>59</v>
      </c>
      <c r="D78" s="1181" t="s">
        <v>92</v>
      </c>
      <c r="E78" s="1173"/>
      <c r="F78" s="1175" t="s">
        <v>9</v>
      </c>
      <c r="G78" s="1172"/>
      <c r="H78" s="107" t="s">
        <v>13</v>
      </c>
      <c r="I78" s="106">
        <v>6.95</v>
      </c>
      <c r="J78" s="105">
        <v>7</v>
      </c>
      <c r="K78" s="105"/>
      <c r="L78" s="78"/>
      <c r="M78" s="76">
        <v>7</v>
      </c>
      <c r="N78" s="105">
        <v>7</v>
      </c>
      <c r="O78" s="105"/>
      <c r="P78" s="77"/>
    </row>
    <row r="79" spans="1:16" ht="13.5" thickBot="1">
      <c r="A79" s="1180"/>
      <c r="B79" s="1184"/>
      <c r="C79" s="1184"/>
      <c r="D79" s="1182"/>
      <c r="E79" s="1174"/>
      <c r="F79" s="1176"/>
      <c r="G79" s="1171"/>
      <c r="H79" s="102" t="s">
        <v>16</v>
      </c>
      <c r="I79" s="103">
        <v>6.95</v>
      </c>
      <c r="J79" s="104">
        <v>7</v>
      </c>
      <c r="K79" s="104"/>
      <c r="L79" s="133">
        <v>0</v>
      </c>
      <c r="M79" s="132">
        <v>7</v>
      </c>
      <c r="N79" s="104">
        <v>7</v>
      </c>
      <c r="O79" s="104"/>
      <c r="P79" s="134">
        <v>0</v>
      </c>
    </row>
    <row r="80" spans="1:16" ht="12.75">
      <c r="A80" s="1179" t="s">
        <v>10</v>
      </c>
      <c r="B80" s="1183" t="s">
        <v>9</v>
      </c>
      <c r="C80" s="1185" t="s">
        <v>100</v>
      </c>
      <c r="D80" s="1186" t="s">
        <v>95</v>
      </c>
      <c r="E80" s="1173"/>
      <c r="F80" s="1175" t="s">
        <v>9</v>
      </c>
      <c r="G80" s="1172"/>
      <c r="H80" s="107" t="s">
        <v>13</v>
      </c>
      <c r="I80" s="106">
        <v>176</v>
      </c>
      <c r="J80" s="105">
        <v>176</v>
      </c>
      <c r="K80" s="105"/>
      <c r="L80" s="78"/>
      <c r="M80" s="76">
        <v>200</v>
      </c>
      <c r="N80" s="105">
        <v>200</v>
      </c>
      <c r="O80" s="105"/>
      <c r="P80" s="77"/>
    </row>
    <row r="81" spans="1:16" ht="13.5" thickBot="1">
      <c r="A81" s="1180"/>
      <c r="B81" s="1184"/>
      <c r="C81" s="1184"/>
      <c r="D81" s="1187"/>
      <c r="E81" s="1174"/>
      <c r="F81" s="1176"/>
      <c r="G81" s="1171"/>
      <c r="H81" s="102" t="s">
        <v>16</v>
      </c>
      <c r="I81" s="103">
        <v>176</v>
      </c>
      <c r="J81" s="104">
        <v>176</v>
      </c>
      <c r="K81" s="104"/>
      <c r="L81" s="133">
        <v>0</v>
      </c>
      <c r="M81" s="132">
        <v>200</v>
      </c>
      <c r="N81" s="104">
        <v>200</v>
      </c>
      <c r="O81" s="104"/>
      <c r="P81" s="134">
        <v>0</v>
      </c>
    </row>
    <row r="82" spans="1:16" ht="12.75">
      <c r="A82" s="1179" t="s">
        <v>10</v>
      </c>
      <c r="B82" s="1183" t="s">
        <v>9</v>
      </c>
      <c r="C82" s="1185" t="s">
        <v>102</v>
      </c>
      <c r="D82" s="1186" t="s">
        <v>96</v>
      </c>
      <c r="E82" s="1173"/>
      <c r="F82" s="1175" t="s">
        <v>9</v>
      </c>
      <c r="G82" s="1172"/>
      <c r="H82" s="107" t="s">
        <v>13</v>
      </c>
      <c r="I82" s="106">
        <v>173</v>
      </c>
      <c r="J82" s="105">
        <v>173</v>
      </c>
      <c r="K82" s="105"/>
      <c r="L82" s="78"/>
      <c r="M82" s="76">
        <v>200</v>
      </c>
      <c r="N82" s="105">
        <v>200</v>
      </c>
      <c r="O82" s="105"/>
      <c r="P82" s="77"/>
    </row>
    <row r="83" spans="1:16" ht="13.5" thickBot="1">
      <c r="A83" s="1180"/>
      <c r="B83" s="1184"/>
      <c r="C83" s="1184"/>
      <c r="D83" s="1187"/>
      <c r="E83" s="1174"/>
      <c r="F83" s="1176"/>
      <c r="G83" s="1171"/>
      <c r="H83" s="102" t="s">
        <v>16</v>
      </c>
      <c r="I83" s="103">
        <v>173</v>
      </c>
      <c r="J83" s="104">
        <v>173</v>
      </c>
      <c r="K83" s="104"/>
      <c r="L83" s="133">
        <v>0</v>
      </c>
      <c r="M83" s="132">
        <v>200</v>
      </c>
      <c r="N83" s="104">
        <v>200</v>
      </c>
      <c r="O83" s="104"/>
      <c r="P83" s="134">
        <v>0</v>
      </c>
    </row>
    <row r="84" spans="1:16" ht="12.75">
      <c r="A84" s="1179" t="s">
        <v>10</v>
      </c>
      <c r="B84" s="1183" t="s">
        <v>9</v>
      </c>
      <c r="C84" s="1185" t="s">
        <v>104</v>
      </c>
      <c r="D84" s="1186" t="s">
        <v>97</v>
      </c>
      <c r="E84" s="1173"/>
      <c r="F84" s="1175" t="s">
        <v>9</v>
      </c>
      <c r="G84" s="1172"/>
      <c r="H84" s="107" t="s">
        <v>13</v>
      </c>
      <c r="I84" s="106">
        <v>25.65</v>
      </c>
      <c r="J84" s="105">
        <v>25.65</v>
      </c>
      <c r="K84" s="105"/>
      <c r="L84" s="78"/>
      <c r="M84" s="76">
        <v>30</v>
      </c>
      <c r="N84" s="105">
        <v>30</v>
      </c>
      <c r="O84" s="105"/>
      <c r="P84" s="77"/>
    </row>
    <row r="85" spans="1:16" ht="13.5" thickBot="1">
      <c r="A85" s="1180"/>
      <c r="B85" s="1184"/>
      <c r="C85" s="1184"/>
      <c r="D85" s="1187"/>
      <c r="E85" s="1174"/>
      <c r="F85" s="1176"/>
      <c r="G85" s="1171"/>
      <c r="H85" s="102" t="s">
        <v>16</v>
      </c>
      <c r="I85" s="103">
        <v>25.65</v>
      </c>
      <c r="J85" s="104">
        <v>25.65</v>
      </c>
      <c r="K85" s="104"/>
      <c r="L85" s="133">
        <v>0</v>
      </c>
      <c r="M85" s="132">
        <v>30</v>
      </c>
      <c r="N85" s="104">
        <v>30</v>
      </c>
      <c r="O85" s="104"/>
      <c r="P85" s="134">
        <v>0</v>
      </c>
    </row>
    <row r="86" spans="1:16" ht="12.75">
      <c r="A86" s="1213" t="s">
        <v>10</v>
      </c>
      <c r="B86" s="1215" t="s">
        <v>9</v>
      </c>
      <c r="C86" s="1217" t="s">
        <v>106</v>
      </c>
      <c r="D86" s="1192" t="s">
        <v>99</v>
      </c>
      <c r="E86" s="1190"/>
      <c r="F86" s="1194" t="s">
        <v>9</v>
      </c>
      <c r="G86" s="1196"/>
      <c r="H86" s="101" t="s">
        <v>13</v>
      </c>
      <c r="I86" s="108">
        <v>5.09</v>
      </c>
      <c r="J86" s="109">
        <v>5.1</v>
      </c>
      <c r="K86" s="109"/>
      <c r="L86" s="146"/>
      <c r="M86" s="156">
        <v>6</v>
      </c>
      <c r="N86" s="109">
        <v>6</v>
      </c>
      <c r="O86" s="109"/>
      <c r="P86" s="153"/>
    </row>
    <row r="87" spans="1:16" ht="13.5" thickBot="1">
      <c r="A87" s="1214"/>
      <c r="B87" s="1216"/>
      <c r="C87" s="1218"/>
      <c r="D87" s="1193"/>
      <c r="E87" s="1191"/>
      <c r="F87" s="1195"/>
      <c r="G87" s="1197"/>
      <c r="H87" s="102" t="s">
        <v>16</v>
      </c>
      <c r="I87" s="110">
        <v>5.09</v>
      </c>
      <c r="J87" s="111">
        <v>5.1</v>
      </c>
      <c r="K87" s="111"/>
      <c r="L87" s="147">
        <v>0</v>
      </c>
      <c r="M87" s="154">
        <v>6</v>
      </c>
      <c r="N87" s="111">
        <v>6</v>
      </c>
      <c r="O87" s="111"/>
      <c r="P87" s="155">
        <v>0</v>
      </c>
    </row>
    <row r="88" spans="1:16" ht="12.75">
      <c r="A88" s="1179" t="s">
        <v>10</v>
      </c>
      <c r="B88" s="1183" t="s">
        <v>9</v>
      </c>
      <c r="C88" s="1185" t="s">
        <v>108</v>
      </c>
      <c r="D88" s="1188" t="s">
        <v>101</v>
      </c>
      <c r="E88" s="1173"/>
      <c r="F88" s="1175" t="s">
        <v>9</v>
      </c>
      <c r="G88" s="1172"/>
      <c r="H88" s="107" t="s">
        <v>13</v>
      </c>
      <c r="I88" s="106">
        <v>36</v>
      </c>
      <c r="J88" s="105">
        <v>36</v>
      </c>
      <c r="K88" s="105"/>
      <c r="L88" s="78"/>
      <c r="M88" s="76">
        <v>36.6</v>
      </c>
      <c r="N88" s="105">
        <v>36.6</v>
      </c>
      <c r="O88" s="105"/>
      <c r="P88" s="77"/>
    </row>
    <row r="89" spans="1:16" ht="13.5" thickBot="1">
      <c r="A89" s="1180"/>
      <c r="B89" s="1184"/>
      <c r="C89" s="1184"/>
      <c r="D89" s="1189"/>
      <c r="E89" s="1174"/>
      <c r="F89" s="1176"/>
      <c r="G89" s="1171"/>
      <c r="H89" s="102" t="s">
        <v>16</v>
      </c>
      <c r="I89" s="103">
        <v>36</v>
      </c>
      <c r="J89" s="104">
        <v>36</v>
      </c>
      <c r="K89" s="104"/>
      <c r="L89" s="133">
        <v>0</v>
      </c>
      <c r="M89" s="132">
        <v>36.6</v>
      </c>
      <c r="N89" s="104">
        <v>36.6</v>
      </c>
      <c r="O89" s="104"/>
      <c r="P89" s="134">
        <v>0</v>
      </c>
    </row>
    <row r="90" spans="1:16" ht="12.75">
      <c r="A90" s="1179" t="s">
        <v>10</v>
      </c>
      <c r="B90" s="1183" t="s">
        <v>9</v>
      </c>
      <c r="C90" s="1185" t="s">
        <v>110</v>
      </c>
      <c r="D90" s="1181" t="s">
        <v>103</v>
      </c>
      <c r="E90" s="1173"/>
      <c r="F90" s="1175" t="s">
        <v>9</v>
      </c>
      <c r="G90" s="1172"/>
      <c r="H90" s="107" t="s">
        <v>13</v>
      </c>
      <c r="I90" s="106">
        <v>0.5</v>
      </c>
      <c r="J90" s="105">
        <v>0.5</v>
      </c>
      <c r="K90" s="105"/>
      <c r="L90" s="78"/>
      <c r="M90" s="76">
        <v>1</v>
      </c>
      <c r="N90" s="105">
        <v>1</v>
      </c>
      <c r="O90" s="105"/>
      <c r="P90" s="77"/>
    </row>
    <row r="91" spans="1:16" ht="13.5" thickBot="1">
      <c r="A91" s="1180"/>
      <c r="B91" s="1184"/>
      <c r="C91" s="1184"/>
      <c r="D91" s="1182"/>
      <c r="E91" s="1174"/>
      <c r="F91" s="1176"/>
      <c r="G91" s="1171"/>
      <c r="H91" s="102" t="s">
        <v>16</v>
      </c>
      <c r="I91" s="103">
        <v>0.5</v>
      </c>
      <c r="J91" s="104">
        <v>0.5</v>
      </c>
      <c r="K91" s="104"/>
      <c r="L91" s="133">
        <v>0</v>
      </c>
      <c r="M91" s="132">
        <v>1</v>
      </c>
      <c r="N91" s="104">
        <v>1</v>
      </c>
      <c r="O91" s="104"/>
      <c r="P91" s="134">
        <v>0</v>
      </c>
    </row>
    <row r="92" spans="1:16" ht="12.75">
      <c r="A92" s="1179" t="s">
        <v>10</v>
      </c>
      <c r="B92" s="1183" t="s">
        <v>9</v>
      </c>
      <c r="C92" s="1185" t="s">
        <v>112</v>
      </c>
      <c r="D92" s="1181" t="s">
        <v>105</v>
      </c>
      <c r="E92" s="1173"/>
      <c r="F92" s="1175" t="s">
        <v>9</v>
      </c>
      <c r="G92" s="1172"/>
      <c r="H92" s="116" t="s">
        <v>13</v>
      </c>
      <c r="I92" s="106">
        <v>9.6</v>
      </c>
      <c r="J92" s="105">
        <v>9.6</v>
      </c>
      <c r="K92" s="105"/>
      <c r="L92" s="78"/>
      <c r="M92" s="157">
        <v>9.6</v>
      </c>
      <c r="N92" s="128">
        <v>9.6</v>
      </c>
      <c r="O92" s="105"/>
      <c r="P92" s="77"/>
    </row>
    <row r="93" spans="1:16" ht="13.5" thickBot="1">
      <c r="A93" s="1180"/>
      <c r="B93" s="1184"/>
      <c r="C93" s="1184"/>
      <c r="D93" s="1182"/>
      <c r="E93" s="1174"/>
      <c r="F93" s="1176"/>
      <c r="G93" s="1171"/>
      <c r="H93" s="102" t="s">
        <v>16</v>
      </c>
      <c r="I93" s="103">
        <v>9.6</v>
      </c>
      <c r="J93" s="104">
        <v>9.6</v>
      </c>
      <c r="K93" s="104"/>
      <c r="L93" s="133">
        <v>0</v>
      </c>
      <c r="M93" s="132">
        <v>9.6</v>
      </c>
      <c r="N93" s="104">
        <v>9.6</v>
      </c>
      <c r="O93" s="104"/>
      <c r="P93" s="134">
        <v>0</v>
      </c>
    </row>
    <row r="94" spans="1:16" ht="12.75">
      <c r="A94" s="1179" t="s">
        <v>10</v>
      </c>
      <c r="B94" s="1183" t="s">
        <v>9</v>
      </c>
      <c r="C94" s="1185" t="s">
        <v>114</v>
      </c>
      <c r="D94" s="1181" t="s">
        <v>107</v>
      </c>
      <c r="E94" s="1173"/>
      <c r="F94" s="1175" t="s">
        <v>9</v>
      </c>
      <c r="G94" s="1172"/>
      <c r="H94" s="107" t="s">
        <v>13</v>
      </c>
      <c r="I94" s="106">
        <v>1.8</v>
      </c>
      <c r="J94" s="105">
        <v>1.8</v>
      </c>
      <c r="K94" s="105"/>
      <c r="L94" s="78"/>
      <c r="M94" s="76">
        <v>2.4</v>
      </c>
      <c r="N94" s="105">
        <v>2.4</v>
      </c>
      <c r="O94" s="105"/>
      <c r="P94" s="77"/>
    </row>
    <row r="95" spans="1:16" ht="13.5" thickBot="1">
      <c r="A95" s="1180"/>
      <c r="B95" s="1184"/>
      <c r="C95" s="1184"/>
      <c r="D95" s="1182"/>
      <c r="E95" s="1174"/>
      <c r="F95" s="1176"/>
      <c r="G95" s="1171"/>
      <c r="H95" s="102" t="s">
        <v>16</v>
      </c>
      <c r="I95" s="103">
        <v>1.8</v>
      </c>
      <c r="J95" s="104">
        <v>1.8</v>
      </c>
      <c r="K95" s="104"/>
      <c r="L95" s="133">
        <v>0</v>
      </c>
      <c r="M95" s="132">
        <v>2.4</v>
      </c>
      <c r="N95" s="104">
        <v>2.4</v>
      </c>
      <c r="O95" s="104"/>
      <c r="P95" s="134">
        <v>0</v>
      </c>
    </row>
    <row r="96" spans="1:31" ht="12.75">
      <c r="A96" s="1179" t="s">
        <v>10</v>
      </c>
      <c r="B96" s="1183" t="s">
        <v>9</v>
      </c>
      <c r="C96" s="1185" t="s">
        <v>116</v>
      </c>
      <c r="D96" s="1181" t="s">
        <v>109</v>
      </c>
      <c r="E96" s="1173"/>
      <c r="F96" s="1175" t="s">
        <v>9</v>
      </c>
      <c r="G96" s="1172"/>
      <c r="H96" s="120" t="s">
        <v>13</v>
      </c>
      <c r="I96" s="121">
        <v>0.348</v>
      </c>
      <c r="J96" s="122">
        <v>0.3</v>
      </c>
      <c r="K96" s="122"/>
      <c r="L96" s="150">
        <v>0</v>
      </c>
      <c r="M96" s="173">
        <v>0.3</v>
      </c>
      <c r="N96" s="174">
        <v>0.3</v>
      </c>
      <c r="O96" s="122"/>
      <c r="P96" s="161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</row>
    <row r="97" spans="1:31" ht="13.5" thickBot="1">
      <c r="A97" s="1180"/>
      <c r="B97" s="1184"/>
      <c r="C97" s="1184"/>
      <c r="D97" s="1182"/>
      <c r="E97" s="1174"/>
      <c r="F97" s="1176"/>
      <c r="G97" s="1171"/>
      <c r="H97" s="102" t="s">
        <v>16</v>
      </c>
      <c r="I97" s="103">
        <v>0.348</v>
      </c>
      <c r="J97" s="104">
        <v>0.3</v>
      </c>
      <c r="K97" s="104"/>
      <c r="L97" s="133">
        <v>0</v>
      </c>
      <c r="M97" s="132">
        <v>0.3</v>
      </c>
      <c r="N97" s="104">
        <v>0.3</v>
      </c>
      <c r="O97" s="104"/>
      <c r="P97" s="134">
        <v>0</v>
      </c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</row>
    <row r="98" spans="1:16" ht="12.75">
      <c r="A98" s="1179" t="s">
        <v>10</v>
      </c>
      <c r="B98" s="1183" t="s">
        <v>9</v>
      </c>
      <c r="C98" s="1185" t="s">
        <v>118</v>
      </c>
      <c r="D98" s="1181" t="s">
        <v>111</v>
      </c>
      <c r="E98" s="1173"/>
      <c r="F98" s="1175" t="s">
        <v>9</v>
      </c>
      <c r="G98" s="1172"/>
      <c r="H98" s="107" t="s">
        <v>13</v>
      </c>
      <c r="I98" s="106">
        <v>2</v>
      </c>
      <c r="J98" s="105">
        <v>2</v>
      </c>
      <c r="K98" s="105"/>
      <c r="L98" s="78"/>
      <c r="M98" s="76">
        <v>2</v>
      </c>
      <c r="N98" s="105">
        <v>2</v>
      </c>
      <c r="O98" s="105"/>
      <c r="P98" s="77"/>
    </row>
    <row r="99" spans="1:16" ht="13.5" thickBot="1">
      <c r="A99" s="1180"/>
      <c r="B99" s="1184"/>
      <c r="C99" s="1184"/>
      <c r="D99" s="1182"/>
      <c r="E99" s="1174"/>
      <c r="F99" s="1176"/>
      <c r="G99" s="1171"/>
      <c r="H99" s="102" t="s">
        <v>16</v>
      </c>
      <c r="I99" s="103">
        <v>2</v>
      </c>
      <c r="J99" s="104">
        <v>2</v>
      </c>
      <c r="K99" s="104"/>
      <c r="L99" s="133">
        <v>0</v>
      </c>
      <c r="M99" s="132">
        <v>2</v>
      </c>
      <c r="N99" s="104">
        <v>2</v>
      </c>
      <c r="O99" s="104"/>
      <c r="P99" s="134">
        <v>0</v>
      </c>
    </row>
    <row r="100" spans="1:16" ht="12.75">
      <c r="A100" s="1179" t="s">
        <v>10</v>
      </c>
      <c r="B100" s="1183" t="s">
        <v>9</v>
      </c>
      <c r="C100" s="1185" t="s">
        <v>120</v>
      </c>
      <c r="D100" s="1181" t="s">
        <v>113</v>
      </c>
      <c r="E100" s="1173"/>
      <c r="F100" s="1175" t="s">
        <v>9</v>
      </c>
      <c r="G100" s="1172"/>
      <c r="H100" s="107" t="s">
        <v>13</v>
      </c>
      <c r="I100" s="106">
        <v>109.771</v>
      </c>
      <c r="J100" s="105">
        <v>109.8</v>
      </c>
      <c r="K100" s="105"/>
      <c r="L100" s="78"/>
      <c r="M100" s="76">
        <v>135.738</v>
      </c>
      <c r="N100" s="105">
        <v>135.7</v>
      </c>
      <c r="O100" s="105"/>
      <c r="P100" s="77"/>
    </row>
    <row r="101" spans="1:16" ht="13.5" thickBot="1">
      <c r="A101" s="1180"/>
      <c r="B101" s="1184"/>
      <c r="C101" s="1184"/>
      <c r="D101" s="1182"/>
      <c r="E101" s="1174"/>
      <c r="F101" s="1176"/>
      <c r="G101" s="1171"/>
      <c r="H101" s="102" t="s">
        <v>16</v>
      </c>
      <c r="I101" s="103">
        <v>109.771</v>
      </c>
      <c r="J101" s="104">
        <v>109.8</v>
      </c>
      <c r="K101" s="104"/>
      <c r="L101" s="133">
        <v>0</v>
      </c>
      <c r="M101" s="132">
        <v>135.738</v>
      </c>
      <c r="N101" s="104">
        <v>135.7</v>
      </c>
      <c r="O101" s="104"/>
      <c r="P101" s="134">
        <v>0</v>
      </c>
    </row>
    <row r="102" spans="1:16" ht="12.75">
      <c r="A102" s="1179" t="s">
        <v>10</v>
      </c>
      <c r="B102" s="1183" t="s">
        <v>9</v>
      </c>
      <c r="C102" s="1185" t="s">
        <v>122</v>
      </c>
      <c r="D102" s="1181" t="s">
        <v>115</v>
      </c>
      <c r="E102" s="1173"/>
      <c r="F102" s="1175" t="s">
        <v>9</v>
      </c>
      <c r="G102" s="1172"/>
      <c r="H102" s="107" t="s">
        <v>13</v>
      </c>
      <c r="I102" s="106">
        <v>3.3</v>
      </c>
      <c r="J102" s="105">
        <v>3.3</v>
      </c>
      <c r="K102" s="105"/>
      <c r="L102" s="78"/>
      <c r="M102" s="76">
        <v>3.3</v>
      </c>
      <c r="N102" s="105">
        <v>3.3</v>
      </c>
      <c r="O102" s="105"/>
      <c r="P102" s="77"/>
    </row>
    <row r="103" spans="1:16" ht="13.5" thickBot="1">
      <c r="A103" s="1180"/>
      <c r="B103" s="1184"/>
      <c r="C103" s="1184"/>
      <c r="D103" s="1182"/>
      <c r="E103" s="1174"/>
      <c r="F103" s="1176"/>
      <c r="G103" s="1171"/>
      <c r="H103" s="102" t="s">
        <v>16</v>
      </c>
      <c r="I103" s="103">
        <v>3.3</v>
      </c>
      <c r="J103" s="104">
        <v>3.3</v>
      </c>
      <c r="K103" s="104"/>
      <c r="L103" s="133">
        <v>0</v>
      </c>
      <c r="M103" s="132">
        <v>3.3</v>
      </c>
      <c r="N103" s="104">
        <v>3.3</v>
      </c>
      <c r="O103" s="104"/>
      <c r="P103" s="134">
        <v>0</v>
      </c>
    </row>
    <row r="104" spans="1:16" ht="12.75">
      <c r="A104" s="1213" t="s">
        <v>10</v>
      </c>
      <c r="B104" s="1215" t="s">
        <v>9</v>
      </c>
      <c r="C104" s="1217" t="s">
        <v>124</v>
      </c>
      <c r="D104" s="1210" t="s">
        <v>117</v>
      </c>
      <c r="E104" s="1190"/>
      <c r="F104" s="1194" t="s">
        <v>9</v>
      </c>
      <c r="G104" s="1196"/>
      <c r="H104" s="101" t="s">
        <v>13</v>
      </c>
      <c r="I104" s="108">
        <v>29.058</v>
      </c>
      <c r="J104" s="109">
        <v>29.1</v>
      </c>
      <c r="K104" s="109"/>
      <c r="L104" s="146"/>
      <c r="M104" s="156">
        <v>27.8</v>
      </c>
      <c r="N104" s="109">
        <v>27.8</v>
      </c>
      <c r="O104" s="109"/>
      <c r="P104" s="153"/>
    </row>
    <row r="105" spans="1:16" ht="12.75">
      <c r="A105" s="1223"/>
      <c r="B105" s="1224"/>
      <c r="C105" s="1222"/>
      <c r="D105" s="1211"/>
      <c r="E105" s="1200"/>
      <c r="F105" s="1208"/>
      <c r="G105" s="1201"/>
      <c r="H105" s="112"/>
      <c r="I105" s="113"/>
      <c r="J105" s="114"/>
      <c r="K105" s="114"/>
      <c r="L105" s="151"/>
      <c r="M105" s="162"/>
      <c r="N105" s="114"/>
      <c r="O105" s="114"/>
      <c r="P105" s="163"/>
    </row>
    <row r="106" spans="1:16" ht="13.5" thickBot="1">
      <c r="A106" s="1214"/>
      <c r="B106" s="1216"/>
      <c r="C106" s="1218"/>
      <c r="D106" s="1212"/>
      <c r="E106" s="1191"/>
      <c r="F106" s="1195"/>
      <c r="G106" s="1197"/>
      <c r="H106" s="102" t="s">
        <v>16</v>
      </c>
      <c r="I106" s="110">
        <v>29.058</v>
      </c>
      <c r="J106" s="111">
        <v>29.1</v>
      </c>
      <c r="K106" s="111"/>
      <c r="L106" s="147">
        <v>0</v>
      </c>
      <c r="M106" s="154">
        <v>27.8</v>
      </c>
      <c r="N106" s="111">
        <v>27.8</v>
      </c>
      <c r="O106" s="111"/>
      <c r="P106" s="155">
        <v>0</v>
      </c>
    </row>
    <row r="107" spans="1:16" ht="12.75">
      <c r="A107" s="1179" t="s">
        <v>10</v>
      </c>
      <c r="B107" s="1183" t="s">
        <v>9</v>
      </c>
      <c r="C107" s="1185" t="s">
        <v>126</v>
      </c>
      <c r="D107" s="1181" t="s">
        <v>119</v>
      </c>
      <c r="E107" s="1173"/>
      <c r="F107" s="1175" t="s">
        <v>9</v>
      </c>
      <c r="G107" s="1172"/>
      <c r="H107" s="107" t="s">
        <v>13</v>
      </c>
      <c r="I107" s="106">
        <v>7.99</v>
      </c>
      <c r="J107" s="105">
        <v>8</v>
      </c>
      <c r="K107" s="105"/>
      <c r="L107" s="78"/>
      <c r="M107" s="76">
        <v>8</v>
      </c>
      <c r="N107" s="105">
        <v>8</v>
      </c>
      <c r="O107" s="105"/>
      <c r="P107" s="77"/>
    </row>
    <row r="108" spans="1:16" ht="13.5" thickBot="1">
      <c r="A108" s="1180"/>
      <c r="B108" s="1184"/>
      <c r="C108" s="1184"/>
      <c r="D108" s="1182"/>
      <c r="E108" s="1174"/>
      <c r="F108" s="1176"/>
      <c r="G108" s="1171"/>
      <c r="H108" s="102" t="s">
        <v>16</v>
      </c>
      <c r="I108" s="103">
        <v>7.99</v>
      </c>
      <c r="J108" s="104">
        <v>8</v>
      </c>
      <c r="K108" s="104"/>
      <c r="L108" s="133">
        <v>0</v>
      </c>
      <c r="M108" s="132">
        <v>8</v>
      </c>
      <c r="N108" s="104">
        <v>8</v>
      </c>
      <c r="O108" s="104"/>
      <c r="P108" s="134">
        <v>0</v>
      </c>
    </row>
    <row r="109" spans="1:16" ht="12.75">
      <c r="A109" s="1179" t="s">
        <v>10</v>
      </c>
      <c r="B109" s="1183" t="s">
        <v>9</v>
      </c>
      <c r="C109" s="1185" t="s">
        <v>132</v>
      </c>
      <c r="D109" s="1181" t="s">
        <v>125</v>
      </c>
      <c r="E109" s="1173"/>
      <c r="F109" s="1175" t="s">
        <v>9</v>
      </c>
      <c r="G109" s="1172"/>
      <c r="H109" s="107" t="s">
        <v>13</v>
      </c>
      <c r="I109" s="106">
        <v>49.5</v>
      </c>
      <c r="J109" s="105">
        <v>49.5</v>
      </c>
      <c r="K109" s="105"/>
      <c r="L109" s="78"/>
      <c r="M109" s="76">
        <v>50</v>
      </c>
      <c r="N109" s="105">
        <v>50</v>
      </c>
      <c r="O109" s="105"/>
      <c r="P109" s="77"/>
    </row>
    <row r="110" spans="1:16" ht="13.5" thickBot="1">
      <c r="A110" s="1180"/>
      <c r="B110" s="1184"/>
      <c r="C110" s="1184"/>
      <c r="D110" s="1182"/>
      <c r="E110" s="1174"/>
      <c r="F110" s="1176"/>
      <c r="G110" s="1171"/>
      <c r="H110" s="102" t="s">
        <v>16</v>
      </c>
      <c r="I110" s="103">
        <v>49.5</v>
      </c>
      <c r="J110" s="104">
        <v>49.5</v>
      </c>
      <c r="K110" s="104"/>
      <c r="L110" s="133">
        <v>0</v>
      </c>
      <c r="M110" s="132">
        <v>50</v>
      </c>
      <c r="N110" s="104">
        <v>50</v>
      </c>
      <c r="O110" s="104"/>
      <c r="P110" s="134">
        <v>0</v>
      </c>
    </row>
    <row r="111" spans="1:31" ht="12.75">
      <c r="A111" s="1179" t="s">
        <v>10</v>
      </c>
      <c r="B111" s="1183" t="s">
        <v>9</v>
      </c>
      <c r="C111" s="1185" t="s">
        <v>134</v>
      </c>
      <c r="D111" s="1188" t="s">
        <v>127</v>
      </c>
      <c r="E111" s="1173"/>
      <c r="F111" s="1175" t="s">
        <v>9</v>
      </c>
      <c r="G111" s="1172"/>
      <c r="H111" s="120" t="s">
        <v>13</v>
      </c>
      <c r="I111" s="121">
        <v>8.86</v>
      </c>
      <c r="J111" s="122">
        <v>8.9</v>
      </c>
      <c r="K111" s="122"/>
      <c r="L111" s="150">
        <v>0</v>
      </c>
      <c r="M111" s="160">
        <v>8.9</v>
      </c>
      <c r="N111" s="123">
        <v>8.9</v>
      </c>
      <c r="O111" s="122"/>
      <c r="P111" s="161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</row>
    <row r="112" spans="1:31" ht="13.5" thickBot="1">
      <c r="A112" s="1180"/>
      <c r="B112" s="1184"/>
      <c r="C112" s="1184"/>
      <c r="D112" s="1189"/>
      <c r="E112" s="1174"/>
      <c r="F112" s="1176"/>
      <c r="G112" s="1171"/>
      <c r="H112" s="102" t="s">
        <v>16</v>
      </c>
      <c r="I112" s="103">
        <v>8.86</v>
      </c>
      <c r="J112" s="104">
        <v>8.9</v>
      </c>
      <c r="K112" s="104"/>
      <c r="L112" s="133">
        <v>0</v>
      </c>
      <c r="M112" s="132">
        <v>8.9</v>
      </c>
      <c r="N112" s="104">
        <v>8.9</v>
      </c>
      <c r="O112" s="104"/>
      <c r="P112" s="134">
        <v>0</v>
      </c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</row>
    <row r="113" spans="1:16" ht="12.75">
      <c r="A113" s="1179" t="s">
        <v>10</v>
      </c>
      <c r="B113" s="1183" t="s">
        <v>9</v>
      </c>
      <c r="C113" s="1185" t="s">
        <v>137</v>
      </c>
      <c r="D113" s="1181" t="s">
        <v>131</v>
      </c>
      <c r="E113" s="1173"/>
      <c r="F113" s="1175" t="s">
        <v>9</v>
      </c>
      <c r="G113" s="1172"/>
      <c r="H113" s="107" t="s">
        <v>13</v>
      </c>
      <c r="I113" s="106">
        <v>5.89</v>
      </c>
      <c r="J113" s="105">
        <v>5.9</v>
      </c>
      <c r="K113" s="105"/>
      <c r="L113" s="78"/>
      <c r="M113" s="76">
        <v>5.13</v>
      </c>
      <c r="N113" s="105">
        <v>5.1</v>
      </c>
      <c r="O113" s="105"/>
      <c r="P113" s="77"/>
    </row>
    <row r="114" spans="1:16" ht="13.5" thickBot="1">
      <c r="A114" s="1180"/>
      <c r="B114" s="1184"/>
      <c r="C114" s="1184"/>
      <c r="D114" s="1182"/>
      <c r="E114" s="1174"/>
      <c r="F114" s="1176"/>
      <c r="G114" s="1171"/>
      <c r="H114" s="102" t="s">
        <v>16</v>
      </c>
      <c r="I114" s="103">
        <v>5.89</v>
      </c>
      <c r="J114" s="104">
        <v>5.9</v>
      </c>
      <c r="K114" s="104"/>
      <c r="L114" s="133">
        <v>0</v>
      </c>
      <c r="M114" s="132">
        <v>5.13</v>
      </c>
      <c r="N114" s="104">
        <v>5.1</v>
      </c>
      <c r="O114" s="104"/>
      <c r="P114" s="134">
        <v>0</v>
      </c>
    </row>
    <row r="115" spans="1:31" ht="12.75">
      <c r="A115" s="1179" t="s">
        <v>10</v>
      </c>
      <c r="B115" s="1183" t="s">
        <v>9</v>
      </c>
      <c r="C115" s="1185" t="s">
        <v>138</v>
      </c>
      <c r="D115" s="1181" t="s">
        <v>133</v>
      </c>
      <c r="E115" s="1173"/>
      <c r="F115" s="1175" t="s">
        <v>9</v>
      </c>
      <c r="G115" s="1172"/>
      <c r="H115" s="120" t="s">
        <v>13</v>
      </c>
      <c r="I115" s="121">
        <v>16.29</v>
      </c>
      <c r="J115" s="122">
        <v>16.3</v>
      </c>
      <c r="K115" s="122"/>
      <c r="L115" s="150">
        <v>0</v>
      </c>
      <c r="M115" s="173">
        <v>17</v>
      </c>
      <c r="N115" s="174">
        <v>17</v>
      </c>
      <c r="O115" s="122"/>
      <c r="P115" s="161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</row>
    <row r="116" spans="1:31" ht="13.5" thickBot="1">
      <c r="A116" s="1180"/>
      <c r="B116" s="1184"/>
      <c r="C116" s="1184"/>
      <c r="D116" s="1182"/>
      <c r="E116" s="1174"/>
      <c r="F116" s="1176"/>
      <c r="G116" s="1171"/>
      <c r="H116" s="102" t="s">
        <v>16</v>
      </c>
      <c r="I116" s="103">
        <v>16.29</v>
      </c>
      <c r="J116" s="104">
        <v>16.3</v>
      </c>
      <c r="K116" s="104"/>
      <c r="L116" s="133">
        <v>0</v>
      </c>
      <c r="M116" s="125">
        <v>17</v>
      </c>
      <c r="N116" s="126">
        <v>17</v>
      </c>
      <c r="O116" s="126"/>
      <c r="P116" s="159">
        <v>0</v>
      </c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</row>
    <row r="117" spans="1:16" ht="12.75">
      <c r="A117" s="1213" t="s">
        <v>10</v>
      </c>
      <c r="B117" s="1215" t="s">
        <v>9</v>
      </c>
      <c r="C117" s="1217" t="s">
        <v>44</v>
      </c>
      <c r="D117" s="1205" t="s">
        <v>69</v>
      </c>
      <c r="E117" s="1190"/>
      <c r="F117" s="1194" t="s">
        <v>9</v>
      </c>
      <c r="G117" s="1196"/>
      <c r="H117" s="101" t="s">
        <v>13</v>
      </c>
      <c r="I117" s="108"/>
      <c r="J117" s="109"/>
      <c r="K117" s="109"/>
      <c r="L117" s="146"/>
      <c r="M117" s="156">
        <v>42.9</v>
      </c>
      <c r="N117" s="109">
        <v>42.9</v>
      </c>
      <c r="O117" s="109"/>
      <c r="P117" s="153"/>
    </row>
    <row r="118" spans="1:16" ht="13.5" thickBot="1">
      <c r="A118" s="1214"/>
      <c r="B118" s="1216"/>
      <c r="C118" s="1218"/>
      <c r="D118" s="1206"/>
      <c r="E118" s="1191"/>
      <c r="F118" s="1195"/>
      <c r="G118" s="1197"/>
      <c r="H118" s="102" t="s">
        <v>16</v>
      </c>
      <c r="I118" s="110">
        <v>0</v>
      </c>
      <c r="J118" s="111">
        <v>0</v>
      </c>
      <c r="K118" s="111"/>
      <c r="L118" s="147">
        <v>0</v>
      </c>
      <c r="M118" s="154">
        <v>42.9</v>
      </c>
      <c r="N118" s="111">
        <v>42.9</v>
      </c>
      <c r="O118" s="111"/>
      <c r="P118" s="155">
        <v>0</v>
      </c>
    </row>
    <row r="119" spans="1:16" ht="12.75">
      <c r="A119" s="1179" t="s">
        <v>10</v>
      </c>
      <c r="B119" s="1183" t="s">
        <v>9</v>
      </c>
      <c r="C119" s="1185" t="s">
        <v>51</v>
      </c>
      <c r="D119" s="1202" t="s">
        <v>78</v>
      </c>
      <c r="E119" s="1173"/>
      <c r="F119" s="1175" t="s">
        <v>9</v>
      </c>
      <c r="G119" s="1172"/>
      <c r="H119" s="107" t="s">
        <v>13</v>
      </c>
      <c r="I119" s="106"/>
      <c r="J119" s="105"/>
      <c r="K119" s="105"/>
      <c r="L119" s="78"/>
      <c r="M119" s="76">
        <v>2.5</v>
      </c>
      <c r="N119" s="105">
        <v>2.5</v>
      </c>
      <c r="O119" s="105"/>
      <c r="P119" s="77"/>
    </row>
    <row r="120" spans="1:16" ht="13.5" thickBot="1">
      <c r="A120" s="1180"/>
      <c r="B120" s="1184"/>
      <c r="C120" s="1184"/>
      <c r="D120" s="1203"/>
      <c r="E120" s="1174"/>
      <c r="F120" s="1176"/>
      <c r="G120" s="1171"/>
      <c r="H120" s="102" t="s">
        <v>16</v>
      </c>
      <c r="I120" s="103">
        <v>0</v>
      </c>
      <c r="J120" s="104">
        <v>0</v>
      </c>
      <c r="K120" s="104"/>
      <c r="L120" s="133">
        <v>0</v>
      </c>
      <c r="M120" s="132">
        <v>2.5</v>
      </c>
      <c r="N120" s="104">
        <v>2.5</v>
      </c>
      <c r="O120" s="104"/>
      <c r="P120" s="134">
        <v>0</v>
      </c>
    </row>
    <row r="121" spans="1:16" ht="12.75">
      <c r="A121" s="1179" t="s">
        <v>10</v>
      </c>
      <c r="B121" s="1183" t="s">
        <v>9</v>
      </c>
      <c r="C121" s="1185" t="s">
        <v>52</v>
      </c>
      <c r="D121" s="1202" t="s">
        <v>79</v>
      </c>
      <c r="E121" s="1173"/>
      <c r="F121" s="1175" t="s">
        <v>9</v>
      </c>
      <c r="G121" s="1172"/>
      <c r="H121" s="107" t="s">
        <v>13</v>
      </c>
      <c r="I121" s="106"/>
      <c r="J121" s="105"/>
      <c r="K121" s="105"/>
      <c r="L121" s="78"/>
      <c r="M121" s="76">
        <v>79.2</v>
      </c>
      <c r="N121" s="105">
        <v>79.2</v>
      </c>
      <c r="O121" s="105"/>
      <c r="P121" s="77"/>
    </row>
    <row r="122" spans="1:16" ht="13.5" thickBot="1">
      <c r="A122" s="1180"/>
      <c r="B122" s="1184"/>
      <c r="C122" s="1184"/>
      <c r="D122" s="1203"/>
      <c r="E122" s="1174"/>
      <c r="F122" s="1176"/>
      <c r="G122" s="1171"/>
      <c r="H122" s="102" t="s">
        <v>16</v>
      </c>
      <c r="I122" s="103">
        <v>0</v>
      </c>
      <c r="J122" s="104">
        <v>0</v>
      </c>
      <c r="K122" s="104"/>
      <c r="L122" s="133">
        <v>0</v>
      </c>
      <c r="M122" s="132">
        <v>79.2</v>
      </c>
      <c r="N122" s="104">
        <v>79.2</v>
      </c>
      <c r="O122" s="104"/>
      <c r="P122" s="134">
        <v>0</v>
      </c>
    </row>
    <row r="123" spans="1:16" ht="12.75">
      <c r="A123" s="1179" t="s">
        <v>10</v>
      </c>
      <c r="B123" s="1183" t="s">
        <v>9</v>
      </c>
      <c r="C123" s="1185" t="s">
        <v>54</v>
      </c>
      <c r="D123" s="1202" t="s">
        <v>82</v>
      </c>
      <c r="E123" s="1173"/>
      <c r="F123" s="1175" t="s">
        <v>9</v>
      </c>
      <c r="G123" s="1172"/>
      <c r="H123" s="107" t="s">
        <v>13</v>
      </c>
      <c r="I123" s="106"/>
      <c r="J123" s="105"/>
      <c r="K123" s="105"/>
      <c r="L123" s="78"/>
      <c r="M123" s="76">
        <v>1.12</v>
      </c>
      <c r="N123" s="105">
        <v>1.1</v>
      </c>
      <c r="O123" s="105"/>
      <c r="P123" s="77"/>
    </row>
    <row r="124" spans="1:16" ht="13.5" thickBot="1">
      <c r="A124" s="1180"/>
      <c r="B124" s="1184"/>
      <c r="C124" s="1184"/>
      <c r="D124" s="1203"/>
      <c r="E124" s="1174"/>
      <c r="F124" s="1176"/>
      <c r="G124" s="1171"/>
      <c r="H124" s="102" t="s">
        <v>16</v>
      </c>
      <c r="I124" s="103">
        <v>0</v>
      </c>
      <c r="J124" s="104">
        <v>0</v>
      </c>
      <c r="K124" s="104"/>
      <c r="L124" s="133">
        <v>0</v>
      </c>
      <c r="M124" s="132">
        <v>1.12</v>
      </c>
      <c r="N124" s="104">
        <v>1.1</v>
      </c>
      <c r="O124" s="104"/>
      <c r="P124" s="134">
        <v>0</v>
      </c>
    </row>
    <row r="125" spans="1:16" ht="12.75">
      <c r="A125" s="1213" t="s">
        <v>10</v>
      </c>
      <c r="B125" s="1215" t="s">
        <v>9</v>
      </c>
      <c r="C125" s="1217" t="s">
        <v>91</v>
      </c>
      <c r="D125" s="1205" t="s">
        <v>85</v>
      </c>
      <c r="E125" s="1190"/>
      <c r="F125" s="1194" t="s">
        <v>9</v>
      </c>
      <c r="G125" s="1196"/>
      <c r="H125" s="101" t="s">
        <v>13</v>
      </c>
      <c r="I125" s="108"/>
      <c r="J125" s="109"/>
      <c r="K125" s="109"/>
      <c r="L125" s="146"/>
      <c r="M125" s="156">
        <v>26</v>
      </c>
      <c r="N125" s="109">
        <v>26</v>
      </c>
      <c r="O125" s="109"/>
      <c r="P125" s="153"/>
    </row>
    <row r="126" spans="1:16" ht="13.5" thickBot="1">
      <c r="A126" s="1214"/>
      <c r="B126" s="1216"/>
      <c r="C126" s="1218"/>
      <c r="D126" s="1206"/>
      <c r="E126" s="1191"/>
      <c r="F126" s="1195"/>
      <c r="G126" s="1197"/>
      <c r="H126" s="102" t="s">
        <v>16</v>
      </c>
      <c r="I126" s="110">
        <v>0</v>
      </c>
      <c r="J126" s="111">
        <v>0</v>
      </c>
      <c r="K126" s="111"/>
      <c r="L126" s="147">
        <v>0</v>
      </c>
      <c r="M126" s="154">
        <v>26</v>
      </c>
      <c r="N126" s="111">
        <v>26</v>
      </c>
      <c r="O126" s="111"/>
      <c r="P126" s="155">
        <v>0</v>
      </c>
    </row>
    <row r="127" spans="1:16" ht="12.75">
      <c r="A127" s="1179" t="s">
        <v>10</v>
      </c>
      <c r="B127" s="1183" t="s">
        <v>9</v>
      </c>
      <c r="C127" s="1185" t="s">
        <v>98</v>
      </c>
      <c r="D127" s="1202" t="s">
        <v>94</v>
      </c>
      <c r="E127" s="1173"/>
      <c r="F127" s="1175" t="s">
        <v>9</v>
      </c>
      <c r="G127" s="1172"/>
      <c r="H127" s="172" t="s">
        <v>13</v>
      </c>
      <c r="I127" s="106"/>
      <c r="J127" s="105"/>
      <c r="K127" s="105"/>
      <c r="L127" s="78"/>
      <c r="M127" s="157">
        <v>168</v>
      </c>
      <c r="N127" s="128">
        <v>168</v>
      </c>
      <c r="O127" s="105"/>
      <c r="P127" s="77"/>
    </row>
    <row r="128" spans="1:16" ht="13.5" thickBot="1">
      <c r="A128" s="1180"/>
      <c r="B128" s="1184"/>
      <c r="C128" s="1184"/>
      <c r="D128" s="1203"/>
      <c r="E128" s="1174"/>
      <c r="F128" s="1176"/>
      <c r="G128" s="1171"/>
      <c r="H128" s="102" t="s">
        <v>16</v>
      </c>
      <c r="I128" s="103">
        <v>0</v>
      </c>
      <c r="J128" s="104">
        <v>0</v>
      </c>
      <c r="K128" s="104"/>
      <c r="L128" s="133">
        <v>0</v>
      </c>
      <c r="M128" s="132">
        <v>168</v>
      </c>
      <c r="N128" s="104">
        <v>168</v>
      </c>
      <c r="O128" s="104"/>
      <c r="P128" s="134">
        <v>0</v>
      </c>
    </row>
    <row r="129" spans="1:16" ht="12.75">
      <c r="A129" s="1179" t="s">
        <v>10</v>
      </c>
      <c r="B129" s="1183" t="s">
        <v>9</v>
      </c>
      <c r="C129" s="1185" t="s">
        <v>128</v>
      </c>
      <c r="D129" s="1202" t="s">
        <v>121</v>
      </c>
      <c r="E129" s="1173"/>
      <c r="F129" s="1175" t="s">
        <v>9</v>
      </c>
      <c r="G129" s="1172"/>
      <c r="H129" s="107" t="s">
        <v>13</v>
      </c>
      <c r="I129" s="106"/>
      <c r="J129" s="105"/>
      <c r="K129" s="105"/>
      <c r="L129" s="78"/>
      <c r="M129" s="76">
        <v>9.2</v>
      </c>
      <c r="N129" s="105">
        <v>9.2</v>
      </c>
      <c r="O129" s="105"/>
      <c r="P129" s="77"/>
    </row>
    <row r="130" spans="1:16" ht="13.5" thickBot="1">
      <c r="A130" s="1180"/>
      <c r="B130" s="1184"/>
      <c r="C130" s="1184"/>
      <c r="D130" s="1203"/>
      <c r="E130" s="1174"/>
      <c r="F130" s="1176"/>
      <c r="G130" s="1171"/>
      <c r="H130" s="102" t="s">
        <v>16</v>
      </c>
      <c r="I130" s="103">
        <v>0</v>
      </c>
      <c r="J130" s="104">
        <v>0</v>
      </c>
      <c r="K130" s="104"/>
      <c r="L130" s="133">
        <v>0</v>
      </c>
      <c r="M130" s="132">
        <v>9.2</v>
      </c>
      <c r="N130" s="104">
        <v>9.2</v>
      </c>
      <c r="O130" s="104"/>
      <c r="P130" s="134">
        <v>0</v>
      </c>
    </row>
    <row r="131" spans="1:16" ht="12.75">
      <c r="A131" s="1179" t="s">
        <v>10</v>
      </c>
      <c r="B131" s="1183" t="s">
        <v>9</v>
      </c>
      <c r="C131" s="1185" t="s">
        <v>130</v>
      </c>
      <c r="D131" s="1202" t="s">
        <v>123</v>
      </c>
      <c r="E131" s="1173"/>
      <c r="F131" s="1175" t="s">
        <v>9</v>
      </c>
      <c r="G131" s="1172"/>
      <c r="H131" s="172" t="s">
        <v>13</v>
      </c>
      <c r="I131" s="106"/>
      <c r="J131" s="105"/>
      <c r="K131" s="105"/>
      <c r="L131" s="78"/>
      <c r="M131" s="157">
        <v>2</v>
      </c>
      <c r="N131" s="128">
        <v>2</v>
      </c>
      <c r="O131" s="105"/>
      <c r="P131" s="77"/>
    </row>
    <row r="132" spans="1:16" ht="13.5" thickBot="1">
      <c r="A132" s="1180"/>
      <c r="B132" s="1184"/>
      <c r="C132" s="1184"/>
      <c r="D132" s="1203"/>
      <c r="E132" s="1174"/>
      <c r="F132" s="1176"/>
      <c r="G132" s="1171"/>
      <c r="H132" s="102" t="s">
        <v>16</v>
      </c>
      <c r="I132" s="103">
        <v>0</v>
      </c>
      <c r="J132" s="104">
        <v>0</v>
      </c>
      <c r="K132" s="104"/>
      <c r="L132" s="133">
        <v>0</v>
      </c>
      <c r="M132" s="132">
        <v>2</v>
      </c>
      <c r="N132" s="104">
        <v>2</v>
      </c>
      <c r="O132" s="104"/>
      <c r="P132" s="134">
        <v>0</v>
      </c>
    </row>
    <row r="133" spans="1:16" ht="12.75">
      <c r="A133" s="1179" t="s">
        <v>10</v>
      </c>
      <c r="B133" s="1183" t="s">
        <v>9</v>
      </c>
      <c r="C133" s="1185" t="s">
        <v>135</v>
      </c>
      <c r="D133" s="1202" t="s">
        <v>129</v>
      </c>
      <c r="E133" s="1173"/>
      <c r="F133" s="1175" t="s">
        <v>9</v>
      </c>
      <c r="G133" s="1172"/>
      <c r="H133" s="172" t="s">
        <v>13</v>
      </c>
      <c r="I133" s="106"/>
      <c r="J133" s="105"/>
      <c r="K133" s="105"/>
      <c r="L133" s="78"/>
      <c r="M133" s="157">
        <v>1.5</v>
      </c>
      <c r="N133" s="128">
        <v>1.5</v>
      </c>
      <c r="O133" s="105"/>
      <c r="P133" s="77"/>
    </row>
    <row r="134" spans="1:16" ht="13.5" thickBot="1">
      <c r="A134" s="1180"/>
      <c r="B134" s="1184"/>
      <c r="C134" s="1184"/>
      <c r="D134" s="1203"/>
      <c r="E134" s="1174"/>
      <c r="F134" s="1176"/>
      <c r="G134" s="1171"/>
      <c r="H134" s="102" t="s">
        <v>16</v>
      </c>
      <c r="I134" s="103">
        <v>0</v>
      </c>
      <c r="J134" s="104">
        <v>0</v>
      </c>
      <c r="K134" s="104"/>
      <c r="L134" s="133">
        <v>0</v>
      </c>
      <c r="M134" s="132">
        <v>1.5</v>
      </c>
      <c r="N134" s="104">
        <v>1.5</v>
      </c>
      <c r="O134" s="104"/>
      <c r="P134" s="134">
        <v>0</v>
      </c>
    </row>
    <row r="135" spans="1:31" ht="12.75">
      <c r="A135" s="1179" t="s">
        <v>10</v>
      </c>
      <c r="B135" s="1183" t="s">
        <v>9</v>
      </c>
      <c r="C135" s="1185" t="s">
        <v>139</v>
      </c>
      <c r="D135" s="164" t="s">
        <v>145</v>
      </c>
      <c r="E135" s="1177"/>
      <c r="F135" s="1177"/>
      <c r="G135" s="1170"/>
      <c r="H135" s="177" t="s">
        <v>13</v>
      </c>
      <c r="I135" s="130"/>
      <c r="J135" s="131"/>
      <c r="K135" s="131"/>
      <c r="L135" s="135"/>
      <c r="M135" s="175">
        <v>2</v>
      </c>
      <c r="N135" s="176">
        <v>2</v>
      </c>
      <c r="O135" s="137"/>
      <c r="P135" s="138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</row>
    <row r="136" spans="1:31" ht="13.5" thickBot="1">
      <c r="A136" s="1219"/>
      <c r="B136" s="1220"/>
      <c r="C136" s="1209"/>
      <c r="D136" s="165"/>
      <c r="E136" s="1176"/>
      <c r="F136" s="1176"/>
      <c r="G136" s="1171"/>
      <c r="H136" s="129" t="s">
        <v>16</v>
      </c>
      <c r="I136" s="132"/>
      <c r="J136" s="104"/>
      <c r="K136" s="104"/>
      <c r="L136" s="136"/>
      <c r="M136" s="132"/>
      <c r="N136" s="104"/>
      <c r="O136" s="104"/>
      <c r="P136" s="134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</row>
    <row r="137" spans="1:31" ht="12.75" customHeight="1">
      <c r="A137" s="1179" t="s">
        <v>10</v>
      </c>
      <c r="B137" s="1183" t="s">
        <v>9</v>
      </c>
      <c r="C137" s="1185" t="s">
        <v>140</v>
      </c>
      <c r="D137" s="1202" t="s">
        <v>136</v>
      </c>
      <c r="E137" s="1198"/>
      <c r="F137" s="1175" t="s">
        <v>9</v>
      </c>
      <c r="G137" s="1172"/>
      <c r="H137" s="120" t="s">
        <v>13</v>
      </c>
      <c r="I137" s="121"/>
      <c r="J137" s="122"/>
      <c r="K137" s="122"/>
      <c r="L137" s="150">
        <v>0</v>
      </c>
      <c r="M137" s="173">
        <v>36.15</v>
      </c>
      <c r="N137" s="174">
        <v>36.2</v>
      </c>
      <c r="O137" s="122"/>
      <c r="P137" s="161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</row>
    <row r="138" spans="1:31" ht="13.5" thickBot="1">
      <c r="A138" s="1219"/>
      <c r="B138" s="1220"/>
      <c r="C138" s="1209"/>
      <c r="D138" s="1221"/>
      <c r="E138" s="1199"/>
      <c r="F138" s="1178"/>
      <c r="G138" s="1204"/>
      <c r="H138" s="102" t="s">
        <v>16</v>
      </c>
      <c r="I138" s="103">
        <v>0</v>
      </c>
      <c r="J138" s="104">
        <v>0</v>
      </c>
      <c r="K138" s="104"/>
      <c r="L138" s="133">
        <v>0</v>
      </c>
      <c r="M138" s="132">
        <v>36.15</v>
      </c>
      <c r="N138" s="104">
        <v>36.2</v>
      </c>
      <c r="O138" s="104"/>
      <c r="P138" s="134">
        <v>0</v>
      </c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</row>
    <row r="139" spans="1:16" ht="12.75">
      <c r="A139" s="1179" t="s">
        <v>10</v>
      </c>
      <c r="B139" s="1183" t="s">
        <v>9</v>
      </c>
      <c r="C139" s="1185" t="s">
        <v>93</v>
      </c>
      <c r="D139" s="1202" t="s">
        <v>86</v>
      </c>
      <c r="E139" s="1173"/>
      <c r="F139" s="1175" t="s">
        <v>9</v>
      </c>
      <c r="G139" s="1172"/>
      <c r="H139" s="107" t="s">
        <v>13</v>
      </c>
      <c r="I139" s="106"/>
      <c r="J139" s="105"/>
      <c r="K139" s="105"/>
      <c r="L139" s="78"/>
      <c r="M139" s="76">
        <v>10</v>
      </c>
      <c r="N139" s="105">
        <v>10</v>
      </c>
      <c r="O139" s="105"/>
      <c r="P139" s="77"/>
    </row>
    <row r="140" spans="1:16" ht="13.5" thickBot="1">
      <c r="A140" s="1180"/>
      <c r="B140" s="1184"/>
      <c r="C140" s="1184"/>
      <c r="D140" s="1203"/>
      <c r="E140" s="1174"/>
      <c r="F140" s="1176"/>
      <c r="G140" s="1171"/>
      <c r="H140" s="102" t="s">
        <v>16</v>
      </c>
      <c r="I140" s="103">
        <v>0</v>
      </c>
      <c r="J140" s="104">
        <v>0</v>
      </c>
      <c r="K140" s="104"/>
      <c r="L140" s="133">
        <v>0</v>
      </c>
      <c r="M140" s="132">
        <v>10</v>
      </c>
      <c r="N140" s="104">
        <v>10</v>
      </c>
      <c r="O140" s="104"/>
      <c r="P140" s="134">
        <v>0</v>
      </c>
    </row>
    <row r="141" spans="1:16" s="4" customFormat="1" ht="15.75" customHeight="1" thickBot="1">
      <c r="A141" s="81" t="s">
        <v>9</v>
      </c>
      <c r="B141" s="82" t="s">
        <v>10</v>
      </c>
      <c r="C141" s="842" t="s">
        <v>17</v>
      </c>
      <c r="D141" s="843"/>
      <c r="E141" s="843"/>
      <c r="F141" s="843"/>
      <c r="G141" s="843"/>
      <c r="H141" s="844"/>
      <c r="I141" s="91">
        <f>J141+L141</f>
        <v>1455.25</v>
      </c>
      <c r="J141" s="92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92">
        <f>K138+K136+K134+K132+K130+K128+K126+K124+K122+K120+K118+K116+K114+K112+K110+K108+K106+K103+K101+K99+K97+K95+K93+K91+K89+K87+K85+K83+K81+K79+K77+K75+K73+K140+K71+K69+K67+K65+K63+K61+K59+K57+K55+K53+K51+K49+K47+K45</f>
        <v>0</v>
      </c>
      <c r="L141" s="92">
        <f>L138+L136+L134+L132+L130+L128+L126+L124+L122+L120+L118+L116+L114+L112+L110+L108+L106+L103+L101+L99+L97+L95+L93+L91+L89+L87+L85+L83+L81+L79+L77+L75+L73+L140+L71+L69+L67+L65+L63+L61+L59+L57+L55+L53+L51+L49+L47+L45</f>
        <v>0</v>
      </c>
      <c r="M141" s="91">
        <f>N141+P141</f>
        <v>1915.4199999999998</v>
      </c>
      <c r="N141" s="92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92">
        <f>O138+O136+O134+O132+O130+O128+O126+O124+O122+O120+O118+O116+O114+O112+O110+O108+O106+O103+O101+O99+O97+O95+O93+O91+O89+O87+O85+O83+O81+O79+O77+O75+O73+O140+O71+O69+O67+O65+O63+O61+O59+O57+O55+O53+O51+O49+O47+O45</f>
        <v>0</v>
      </c>
      <c r="P141" s="92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16" s="4" customFormat="1" ht="15.75" customHeight="1" thickBot="1">
      <c r="A142" s="97" t="s">
        <v>9</v>
      </c>
      <c r="B142" s="166" t="s">
        <v>10</v>
      </c>
      <c r="C142" s="1207" t="s">
        <v>152</v>
      </c>
      <c r="D142" s="1013"/>
      <c r="E142" s="1013"/>
      <c r="F142" s="1013"/>
      <c r="G142" s="1013"/>
      <c r="H142" s="1014"/>
      <c r="I142" s="167">
        <f>J142+L142</f>
        <v>13209.05</v>
      </c>
      <c r="J142" s="168">
        <f>J141+J42+J36+J32+J26</f>
        <v>13209.05</v>
      </c>
      <c r="K142" s="168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68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67">
        <f>N142+P142</f>
        <v>14182.619999999997</v>
      </c>
      <c r="N142" s="168">
        <f>N141+N42+N36+N32+N26</f>
        <v>14019.819999999998</v>
      </c>
      <c r="O142" s="168">
        <f>O141+O42+O36+O32+O26</f>
        <v>8823.200000000003</v>
      </c>
      <c r="P142" s="168">
        <f>P141+P42+P36+P32+P26</f>
        <v>162.8</v>
      </c>
    </row>
  </sheetData>
  <sheetProtection/>
  <mergeCells count="397">
    <mergeCell ref="C32:H32"/>
    <mergeCell ref="C6:C26"/>
    <mergeCell ref="D6:D24"/>
    <mergeCell ref="F30:F31"/>
    <mergeCell ref="H6:H24"/>
    <mergeCell ref="C30:C31"/>
    <mergeCell ref="D30:D31"/>
    <mergeCell ref="G28:G29"/>
    <mergeCell ref="G30:G31"/>
    <mergeCell ref="N3:O3"/>
    <mergeCell ref="E30:E31"/>
    <mergeCell ref="E28:E29"/>
    <mergeCell ref="B28:B29"/>
    <mergeCell ref="C28:C29"/>
    <mergeCell ref="D28:D29"/>
    <mergeCell ref="J3:K3"/>
    <mergeCell ref="G2:G4"/>
    <mergeCell ref="H2:H4"/>
    <mergeCell ref="A5:P5"/>
    <mergeCell ref="M3:M4"/>
    <mergeCell ref="E2:E4"/>
    <mergeCell ref="P3:P4"/>
    <mergeCell ref="F2:F4"/>
    <mergeCell ref="M2:P2"/>
    <mergeCell ref="I3:I4"/>
    <mergeCell ref="A2:A4"/>
    <mergeCell ref="B2:B4"/>
    <mergeCell ref="C2:C4"/>
    <mergeCell ref="F28:F29"/>
    <mergeCell ref="A27:P27"/>
    <mergeCell ref="A28:A29"/>
    <mergeCell ref="D2:D4"/>
    <mergeCell ref="B6:B26"/>
    <mergeCell ref="L3:L4"/>
    <mergeCell ref="I2:L2"/>
    <mergeCell ref="A44:A45"/>
    <mergeCell ref="C46:C47"/>
    <mergeCell ref="D40:D41"/>
    <mergeCell ref="F38:F39"/>
    <mergeCell ref="B44:B45"/>
    <mergeCell ref="C44:C45"/>
    <mergeCell ref="F44:F45"/>
    <mergeCell ref="C42:H42"/>
    <mergeCell ref="B38:B39"/>
    <mergeCell ref="C38:C39"/>
    <mergeCell ref="A40:A41"/>
    <mergeCell ref="B40:B41"/>
    <mergeCell ref="C40:C41"/>
    <mergeCell ref="F40:F41"/>
    <mergeCell ref="E40:E41"/>
    <mergeCell ref="A33:P33"/>
    <mergeCell ref="G34:G35"/>
    <mergeCell ref="C34:C35"/>
    <mergeCell ref="D34:D35"/>
    <mergeCell ref="E34:E35"/>
    <mergeCell ref="B34:B35"/>
    <mergeCell ref="A43:P43"/>
    <mergeCell ref="D38:D39"/>
    <mergeCell ref="E38:E39"/>
    <mergeCell ref="F34:F35"/>
    <mergeCell ref="A34:A35"/>
    <mergeCell ref="C36:H36"/>
    <mergeCell ref="A37:P37"/>
    <mergeCell ref="G38:G39"/>
    <mergeCell ref="G40:G41"/>
    <mergeCell ref="A38:A39"/>
    <mergeCell ref="G48:G49"/>
    <mergeCell ref="D44:D45"/>
    <mergeCell ref="F48:F49"/>
    <mergeCell ref="D48:D49"/>
    <mergeCell ref="E44:E45"/>
    <mergeCell ref="G44:G45"/>
    <mergeCell ref="G46:G47"/>
    <mergeCell ref="F46:F47"/>
    <mergeCell ref="A54:A55"/>
    <mergeCell ref="A46:A47"/>
    <mergeCell ref="E46:E47"/>
    <mergeCell ref="B46:B47"/>
    <mergeCell ref="A48:A49"/>
    <mergeCell ref="B48:B49"/>
    <mergeCell ref="C48:C49"/>
    <mergeCell ref="D46:D47"/>
    <mergeCell ref="B54:B55"/>
    <mergeCell ref="C54:C55"/>
    <mergeCell ref="C50:C51"/>
    <mergeCell ref="B50:B51"/>
    <mergeCell ref="A50:A51"/>
    <mergeCell ref="C52:C53"/>
    <mergeCell ref="A52:A53"/>
    <mergeCell ref="B52:B53"/>
    <mergeCell ref="E54:E55"/>
    <mergeCell ref="C64:C65"/>
    <mergeCell ref="D64:D65"/>
    <mergeCell ref="D62:D63"/>
    <mergeCell ref="E62:E63"/>
    <mergeCell ref="C56:C57"/>
    <mergeCell ref="C58:C59"/>
    <mergeCell ref="E58:E59"/>
    <mergeCell ref="C60:C61"/>
    <mergeCell ref="A56:A57"/>
    <mergeCell ref="B56:B57"/>
    <mergeCell ref="E48:E49"/>
    <mergeCell ref="D50:D51"/>
    <mergeCell ref="D52:D53"/>
    <mergeCell ref="D54:D55"/>
    <mergeCell ref="D56:D57"/>
    <mergeCell ref="E50:E51"/>
    <mergeCell ref="E56:E57"/>
    <mergeCell ref="E52:E53"/>
    <mergeCell ref="B78:B79"/>
    <mergeCell ref="C74:C75"/>
    <mergeCell ref="C80:C81"/>
    <mergeCell ref="C76:C77"/>
    <mergeCell ref="B76:B77"/>
    <mergeCell ref="A60:A61"/>
    <mergeCell ref="A62:A63"/>
    <mergeCell ref="C62:C63"/>
    <mergeCell ref="B64:B65"/>
    <mergeCell ref="A58:A59"/>
    <mergeCell ref="B58:B59"/>
    <mergeCell ref="B102:B103"/>
    <mergeCell ref="B74:B75"/>
    <mergeCell ref="A74:A75"/>
    <mergeCell ref="A98:A99"/>
    <mergeCell ref="A102:A103"/>
    <mergeCell ref="A72:A73"/>
    <mergeCell ref="B80:B81"/>
    <mergeCell ref="B72:B73"/>
    <mergeCell ref="C102:C103"/>
    <mergeCell ref="C100:C101"/>
    <mergeCell ref="B94:B95"/>
    <mergeCell ref="A90:A91"/>
    <mergeCell ref="B100:B101"/>
    <mergeCell ref="B96:B97"/>
    <mergeCell ref="A96:A97"/>
    <mergeCell ref="A100:A101"/>
    <mergeCell ref="A94:A95"/>
    <mergeCell ref="C94:C95"/>
    <mergeCell ref="B88:B89"/>
    <mergeCell ref="B92:B93"/>
    <mergeCell ref="A84:A85"/>
    <mergeCell ref="C84:C85"/>
    <mergeCell ref="C90:C91"/>
    <mergeCell ref="B84:B85"/>
    <mergeCell ref="C92:C93"/>
    <mergeCell ref="A86:A87"/>
    <mergeCell ref="B111:B112"/>
    <mergeCell ref="B107:B108"/>
    <mergeCell ref="A109:A110"/>
    <mergeCell ref="A104:A106"/>
    <mergeCell ref="A111:A112"/>
    <mergeCell ref="B109:B110"/>
    <mergeCell ref="B104:B106"/>
    <mergeCell ref="A107:A108"/>
    <mergeCell ref="D137:D138"/>
    <mergeCell ref="B86:B87"/>
    <mergeCell ref="B90:B91"/>
    <mergeCell ref="D94:D95"/>
    <mergeCell ref="C86:C87"/>
    <mergeCell ref="C88:C89"/>
    <mergeCell ref="C104:C106"/>
    <mergeCell ref="C111:C112"/>
    <mergeCell ref="D111:D112"/>
    <mergeCell ref="C96:C97"/>
    <mergeCell ref="A127:A128"/>
    <mergeCell ref="A139:A140"/>
    <mergeCell ref="B139:B140"/>
    <mergeCell ref="C139:C140"/>
    <mergeCell ref="B135:B136"/>
    <mergeCell ref="A137:A138"/>
    <mergeCell ref="B137:B138"/>
    <mergeCell ref="C133:C134"/>
    <mergeCell ref="A113:A114"/>
    <mergeCell ref="B98:B99"/>
    <mergeCell ref="D98:D99"/>
    <mergeCell ref="B117:B118"/>
    <mergeCell ref="C117:C118"/>
    <mergeCell ref="C107:C108"/>
    <mergeCell ref="D107:D108"/>
    <mergeCell ref="B115:B116"/>
    <mergeCell ref="C109:C110"/>
    <mergeCell ref="D100:D101"/>
    <mergeCell ref="B113:B114"/>
    <mergeCell ref="A135:A136"/>
    <mergeCell ref="G117:G118"/>
    <mergeCell ref="A123:A124"/>
    <mergeCell ref="C135:C136"/>
    <mergeCell ref="E135:E136"/>
    <mergeCell ref="C131:C132"/>
    <mergeCell ref="A133:A134"/>
    <mergeCell ref="A129:A130"/>
    <mergeCell ref="C119:C120"/>
    <mergeCell ref="B121:B122"/>
    <mergeCell ref="C129:C130"/>
    <mergeCell ref="C115:C116"/>
    <mergeCell ref="B131:B132"/>
    <mergeCell ref="C123:C124"/>
    <mergeCell ref="C125:C126"/>
    <mergeCell ref="B127:B128"/>
    <mergeCell ref="C121:C122"/>
    <mergeCell ref="B123:B124"/>
    <mergeCell ref="C127:C128"/>
    <mergeCell ref="A115:A116"/>
    <mergeCell ref="B133:B134"/>
    <mergeCell ref="A131:A132"/>
    <mergeCell ref="B129:B130"/>
    <mergeCell ref="A125:A126"/>
    <mergeCell ref="B119:B120"/>
    <mergeCell ref="A117:A118"/>
    <mergeCell ref="B125:B126"/>
    <mergeCell ref="A119:A120"/>
    <mergeCell ref="A121:A122"/>
    <mergeCell ref="G127:G128"/>
    <mergeCell ref="F127:F128"/>
    <mergeCell ref="F115:F116"/>
    <mergeCell ref="D121:D122"/>
    <mergeCell ref="D127:D128"/>
    <mergeCell ref="D125:D126"/>
    <mergeCell ref="E121:E122"/>
    <mergeCell ref="E119:E120"/>
    <mergeCell ref="E117:E118"/>
    <mergeCell ref="F125:F126"/>
    <mergeCell ref="G121:G122"/>
    <mergeCell ref="F113:F114"/>
    <mergeCell ref="G123:G124"/>
    <mergeCell ref="G113:G114"/>
    <mergeCell ref="G119:G120"/>
    <mergeCell ref="G115:G116"/>
    <mergeCell ref="G125:G126"/>
    <mergeCell ref="F123:F124"/>
    <mergeCell ref="E123:E124"/>
    <mergeCell ref="D119:D120"/>
    <mergeCell ref="G109:G110"/>
    <mergeCell ref="G111:G112"/>
    <mergeCell ref="F104:F106"/>
    <mergeCell ref="F109:F110"/>
    <mergeCell ref="G107:G108"/>
    <mergeCell ref="C137:C138"/>
    <mergeCell ref="C113:C114"/>
    <mergeCell ref="D123:D124"/>
    <mergeCell ref="F107:F108"/>
    <mergeCell ref="E111:E112"/>
    <mergeCell ref="D104:D106"/>
    <mergeCell ref="D133:D134"/>
    <mergeCell ref="E107:E108"/>
    <mergeCell ref="D115:D116"/>
    <mergeCell ref="D109:D110"/>
    <mergeCell ref="C142:H142"/>
    <mergeCell ref="E109:E110"/>
    <mergeCell ref="D129:D130"/>
    <mergeCell ref="F111:F112"/>
    <mergeCell ref="F121:F122"/>
    <mergeCell ref="E125:E126"/>
    <mergeCell ref="F119:F120"/>
    <mergeCell ref="D117:D118"/>
    <mergeCell ref="E115:E116"/>
    <mergeCell ref="D113:D114"/>
    <mergeCell ref="E113:E114"/>
    <mergeCell ref="E127:E128"/>
    <mergeCell ref="C141:H141"/>
    <mergeCell ref="G139:G140"/>
    <mergeCell ref="F139:F140"/>
    <mergeCell ref="E139:E140"/>
    <mergeCell ref="D139:D140"/>
    <mergeCell ref="E131:E132"/>
    <mergeCell ref="F133:F134"/>
    <mergeCell ref="D131:D132"/>
    <mergeCell ref="G137:G138"/>
    <mergeCell ref="C98:C99"/>
    <mergeCell ref="D102:D103"/>
    <mergeCell ref="E137:E138"/>
    <mergeCell ref="G133:G134"/>
    <mergeCell ref="E100:E101"/>
    <mergeCell ref="E104:E106"/>
    <mergeCell ref="G104:G106"/>
    <mergeCell ref="G102:G103"/>
    <mergeCell ref="F117:F118"/>
    <mergeCell ref="E102:E103"/>
    <mergeCell ref="G100:G101"/>
    <mergeCell ref="F100:F101"/>
    <mergeCell ref="D96:D97"/>
    <mergeCell ref="F102:F103"/>
    <mergeCell ref="G98:G99"/>
    <mergeCell ref="F98:F99"/>
    <mergeCell ref="F96:F97"/>
    <mergeCell ref="G96:G97"/>
    <mergeCell ref="E96:E97"/>
    <mergeCell ref="E98:E99"/>
    <mergeCell ref="G74:G75"/>
    <mergeCell ref="G76:G77"/>
    <mergeCell ref="F78:F79"/>
    <mergeCell ref="G90:G91"/>
    <mergeCell ref="G80:G81"/>
    <mergeCell ref="F80:F81"/>
    <mergeCell ref="G84:G85"/>
    <mergeCell ref="F82:F83"/>
    <mergeCell ref="F90:F91"/>
    <mergeCell ref="G92:G93"/>
    <mergeCell ref="G86:G87"/>
    <mergeCell ref="F50:F51"/>
    <mergeCell ref="G54:G55"/>
    <mergeCell ref="F74:F75"/>
    <mergeCell ref="F52:F53"/>
    <mergeCell ref="F54:F55"/>
    <mergeCell ref="G72:G73"/>
    <mergeCell ref="G70:G71"/>
    <mergeCell ref="G68:G69"/>
    <mergeCell ref="G50:G51"/>
    <mergeCell ref="F58:F59"/>
    <mergeCell ref="G94:G95"/>
    <mergeCell ref="F94:F95"/>
    <mergeCell ref="G62:G63"/>
    <mergeCell ref="F62:F63"/>
    <mergeCell ref="F56:F57"/>
    <mergeCell ref="G56:G57"/>
    <mergeCell ref="G52:G53"/>
    <mergeCell ref="G58:G59"/>
    <mergeCell ref="G66:G67"/>
    <mergeCell ref="E70:E71"/>
    <mergeCell ref="E68:E69"/>
    <mergeCell ref="D68:D69"/>
    <mergeCell ref="F68:F69"/>
    <mergeCell ref="D70:D71"/>
    <mergeCell ref="F70:F71"/>
    <mergeCell ref="F66:F67"/>
    <mergeCell ref="G64:G65"/>
    <mergeCell ref="E64:E65"/>
    <mergeCell ref="E60:E61"/>
    <mergeCell ref="D60:D61"/>
    <mergeCell ref="G60:G61"/>
    <mergeCell ref="F64:F65"/>
    <mergeCell ref="A76:A77"/>
    <mergeCell ref="B68:B69"/>
    <mergeCell ref="C68:C69"/>
    <mergeCell ref="F60:F61"/>
    <mergeCell ref="D66:D67"/>
    <mergeCell ref="E66:E67"/>
    <mergeCell ref="A64:A65"/>
    <mergeCell ref="B60:B61"/>
    <mergeCell ref="C72:C73"/>
    <mergeCell ref="B62:B63"/>
    <mergeCell ref="A68:A69"/>
    <mergeCell ref="C66:C67"/>
    <mergeCell ref="B66:B67"/>
    <mergeCell ref="A70:A71"/>
    <mergeCell ref="A66:A67"/>
    <mergeCell ref="B70:B71"/>
    <mergeCell ref="C70:C71"/>
    <mergeCell ref="E74:E75"/>
    <mergeCell ref="D76:D77"/>
    <mergeCell ref="D74:D75"/>
    <mergeCell ref="E72:E73"/>
    <mergeCell ref="D72:D73"/>
    <mergeCell ref="F72:F73"/>
    <mergeCell ref="G82:G83"/>
    <mergeCell ref="E90:E91"/>
    <mergeCell ref="E76:E77"/>
    <mergeCell ref="F76:F77"/>
    <mergeCell ref="G88:G89"/>
    <mergeCell ref="F86:F87"/>
    <mergeCell ref="G78:G79"/>
    <mergeCell ref="F84:F85"/>
    <mergeCell ref="E80:E81"/>
    <mergeCell ref="D92:D93"/>
    <mergeCell ref="D88:D89"/>
    <mergeCell ref="D84:D85"/>
    <mergeCell ref="E82:E83"/>
    <mergeCell ref="E86:E87"/>
    <mergeCell ref="D86:D87"/>
    <mergeCell ref="E84:E85"/>
    <mergeCell ref="A80:A81"/>
    <mergeCell ref="B82:B83"/>
    <mergeCell ref="A82:A83"/>
    <mergeCell ref="E78:E79"/>
    <mergeCell ref="C78:C79"/>
    <mergeCell ref="D82:D83"/>
    <mergeCell ref="D80:D81"/>
    <mergeCell ref="A78:A79"/>
    <mergeCell ref="D78:D79"/>
    <mergeCell ref="C82:C83"/>
    <mergeCell ref="F137:F138"/>
    <mergeCell ref="E94:E95"/>
    <mergeCell ref="E92:E93"/>
    <mergeCell ref="A88:A89"/>
    <mergeCell ref="A92:A93"/>
    <mergeCell ref="F92:F93"/>
    <mergeCell ref="F88:F89"/>
    <mergeCell ref="D90:D91"/>
    <mergeCell ref="E133:E134"/>
    <mergeCell ref="E88:E89"/>
    <mergeCell ref="G135:G136"/>
    <mergeCell ref="G131:G132"/>
    <mergeCell ref="E129:E130"/>
    <mergeCell ref="F129:F130"/>
    <mergeCell ref="F131:F132"/>
    <mergeCell ref="F135:F136"/>
    <mergeCell ref="G129:G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2.7109375" style="471" customWidth="1"/>
    <col min="2" max="2" width="60.7109375" style="471" customWidth="1"/>
    <col min="3" max="16384" width="9.140625" style="471" customWidth="1"/>
  </cols>
  <sheetData>
    <row r="1" spans="1:2" ht="15.75">
      <c r="A1" s="1296" t="s">
        <v>243</v>
      </c>
      <c r="B1" s="1296"/>
    </row>
    <row r="2" spans="1:2" ht="31.5">
      <c r="A2" s="472" t="s">
        <v>5</v>
      </c>
      <c r="B2" s="473" t="s">
        <v>244</v>
      </c>
    </row>
    <row r="3" spans="1:2" ht="15.75">
      <c r="A3" s="782">
        <v>1</v>
      </c>
      <c r="B3" s="473" t="s">
        <v>242</v>
      </c>
    </row>
    <row r="4" spans="1:2" ht="15.75">
      <c r="A4" s="782">
        <v>2</v>
      </c>
      <c r="B4" s="473" t="s">
        <v>245</v>
      </c>
    </row>
    <row r="5" spans="1:2" ht="15.75">
      <c r="A5" s="782">
        <v>3</v>
      </c>
      <c r="B5" s="473" t="s">
        <v>246</v>
      </c>
    </row>
    <row r="6" spans="1:2" ht="15.75">
      <c r="A6" s="782">
        <v>4</v>
      </c>
      <c r="B6" s="473" t="s">
        <v>247</v>
      </c>
    </row>
    <row r="7" spans="1:2" ht="15.75">
      <c r="A7" s="782">
        <v>5</v>
      </c>
      <c r="B7" s="473" t="s">
        <v>248</v>
      </c>
    </row>
    <row r="8" spans="1:2" ht="15.75">
      <c r="A8" s="782">
        <v>6</v>
      </c>
      <c r="B8" s="473" t="s">
        <v>249</v>
      </c>
    </row>
    <row r="9" ht="15.75" customHeight="1"/>
    <row r="10" spans="1:2" ht="15.75" customHeight="1">
      <c r="A10" s="1297" t="s">
        <v>250</v>
      </c>
      <c r="B10" s="1297"/>
    </row>
  </sheetData>
  <sheetProtection/>
  <mergeCells count="2">
    <mergeCell ref="A1:B1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V.Palaimiene</cp:lastModifiedBy>
  <cp:lastPrinted>2013-02-15T08:17:04Z</cp:lastPrinted>
  <dcterms:created xsi:type="dcterms:W3CDTF">2004-05-19T10:48:48Z</dcterms:created>
  <dcterms:modified xsi:type="dcterms:W3CDTF">2013-02-15T12:11:38Z</dcterms:modified>
  <cp:category/>
  <cp:version/>
  <cp:contentType/>
  <cp:contentStatus/>
</cp:coreProperties>
</file>