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255" windowWidth="15480" windowHeight="11640"/>
  </bookViews>
  <sheets>
    <sheet name="Tarybai" sheetId="7" r:id="rId1"/>
    <sheet name="Aiškinamoji lentelė" sheetId="5" r:id="rId2"/>
    <sheet name="Asignavimų valdytojų kodai" sheetId="3" r:id="rId3"/>
  </sheets>
  <definedNames>
    <definedName name="_xlnm.Print_Area" localSheetId="1">'Aiškinamoji lentelė'!$A$1:$AA$126</definedName>
    <definedName name="_xlnm.Print_Area" localSheetId="0">Tarybai!$A$1:$R$97</definedName>
    <definedName name="_xlnm.Print_Titles" localSheetId="1">'Aiškinamoji lentelė'!$5:$7</definedName>
    <definedName name="_xlnm.Print_Titles" localSheetId="0">Tarybai!$5:$7</definedName>
  </definedNames>
  <calcPr calcId="114210" fullCalcOnLoad="1"/>
</workbook>
</file>

<file path=xl/calcChain.xml><?xml version="1.0" encoding="utf-8"?>
<calcChain xmlns="http://schemas.openxmlformats.org/spreadsheetml/2006/main">
  <c r="W119" i="5"/>
  <c r="V119"/>
  <c r="N84" i="7"/>
  <c r="M84"/>
  <c r="J56"/>
  <c r="N56"/>
  <c r="M46"/>
  <c r="M56"/>
  <c r="L56"/>
  <c r="I48"/>
  <c r="I47"/>
  <c r="I45"/>
  <c r="I46"/>
  <c r="W76" i="5"/>
  <c r="V76"/>
  <c r="U76"/>
  <c r="T76"/>
  <c r="S76"/>
  <c r="Q76"/>
  <c r="P76"/>
  <c r="O76"/>
  <c r="M76"/>
  <c r="L76"/>
  <c r="K76"/>
  <c r="R75"/>
  <c r="N75"/>
  <c r="J75"/>
  <c r="R74"/>
  <c r="R76"/>
  <c r="N74"/>
  <c r="J74"/>
  <c r="J76"/>
  <c r="N76"/>
  <c r="I56" i="7"/>
  <c r="W73" i="5"/>
  <c r="V73"/>
  <c r="U73"/>
  <c r="T73"/>
  <c r="S73"/>
  <c r="Q73"/>
  <c r="P73"/>
  <c r="O73"/>
  <c r="M73"/>
  <c r="L73"/>
  <c r="K73"/>
  <c r="R72"/>
  <c r="N72"/>
  <c r="J72"/>
  <c r="R71"/>
  <c r="R73"/>
  <c r="N71"/>
  <c r="J71"/>
  <c r="J70"/>
  <c r="M89" i="7"/>
  <c r="N88"/>
  <c r="M88"/>
  <c r="N87"/>
  <c r="M87"/>
  <c r="N85"/>
  <c r="M85"/>
  <c r="N83"/>
  <c r="M83"/>
  <c r="N82"/>
  <c r="M82"/>
  <c r="N73"/>
  <c r="M73"/>
  <c r="L73"/>
  <c r="K73"/>
  <c r="J73"/>
  <c r="I72"/>
  <c r="I71"/>
  <c r="I70"/>
  <c r="I69"/>
  <c r="I68"/>
  <c r="N66"/>
  <c r="M66"/>
  <c r="L66"/>
  <c r="K66"/>
  <c r="J66"/>
  <c r="I65"/>
  <c r="I64"/>
  <c r="I85"/>
  <c r="N61"/>
  <c r="N62"/>
  <c r="M61"/>
  <c r="M62"/>
  <c r="L61"/>
  <c r="L62"/>
  <c r="K61"/>
  <c r="J61"/>
  <c r="I59"/>
  <c r="I58"/>
  <c r="K56"/>
  <c r="J62"/>
  <c r="I88"/>
  <c r="N42"/>
  <c r="M42"/>
  <c r="L42"/>
  <c r="K42"/>
  <c r="J42"/>
  <c r="I41"/>
  <c r="N40"/>
  <c r="M40"/>
  <c r="L40"/>
  <c r="K40"/>
  <c r="J40"/>
  <c r="I37"/>
  <c r="N34"/>
  <c r="M34"/>
  <c r="L34"/>
  <c r="K34"/>
  <c r="J34"/>
  <c r="I33"/>
  <c r="I34"/>
  <c r="N32"/>
  <c r="M32"/>
  <c r="L32"/>
  <c r="K32"/>
  <c r="J32"/>
  <c r="I31"/>
  <c r="I30"/>
  <c r="I84"/>
  <c r="N29"/>
  <c r="M29"/>
  <c r="L29"/>
  <c r="K29"/>
  <c r="J29"/>
  <c r="I28"/>
  <c r="I29"/>
  <c r="N27"/>
  <c r="M27"/>
  <c r="L27"/>
  <c r="K27"/>
  <c r="J27"/>
  <c r="I26"/>
  <c r="I27"/>
  <c r="N25"/>
  <c r="M25"/>
  <c r="L25"/>
  <c r="K25"/>
  <c r="J25"/>
  <c r="I24"/>
  <c r="I23"/>
  <c r="N22"/>
  <c r="M22"/>
  <c r="L22"/>
  <c r="K22"/>
  <c r="J22"/>
  <c r="I18"/>
  <c r="I17"/>
  <c r="L15"/>
  <c r="K15"/>
  <c r="N13"/>
  <c r="N15"/>
  <c r="M13"/>
  <c r="M81"/>
  <c r="J13"/>
  <c r="I13"/>
  <c r="I83"/>
  <c r="M86"/>
  <c r="I87"/>
  <c r="I42"/>
  <c r="J43"/>
  <c r="L43"/>
  <c r="N43"/>
  <c r="J73" i="5"/>
  <c r="N73"/>
  <c r="K62" i="7"/>
  <c r="I66"/>
  <c r="N86"/>
  <c r="M80"/>
  <c r="I82"/>
  <c r="L35"/>
  <c r="J74"/>
  <c r="L74"/>
  <c r="N74"/>
  <c r="I25"/>
  <c r="I32"/>
  <c r="K35"/>
  <c r="I40"/>
  <c r="K43"/>
  <c r="M43"/>
  <c r="I61"/>
  <c r="I73"/>
  <c r="K74"/>
  <c r="M74"/>
  <c r="I15"/>
  <c r="I81"/>
  <c r="N35"/>
  <c r="N81"/>
  <c r="N80"/>
  <c r="N90"/>
  <c r="J15"/>
  <c r="J35"/>
  <c r="J75"/>
  <c r="J76"/>
  <c r="M15"/>
  <c r="M35"/>
  <c r="I22"/>
  <c r="R45" i="5"/>
  <c r="I74" i="7"/>
  <c r="I43"/>
  <c r="M75"/>
  <c r="M76"/>
  <c r="N75"/>
  <c r="N76"/>
  <c r="M90"/>
  <c r="I35"/>
  <c r="I62"/>
  <c r="L75"/>
  <c r="L76"/>
  <c r="I76"/>
  <c r="I80"/>
  <c r="K75"/>
  <c r="K76"/>
  <c r="I75"/>
  <c r="I89"/>
  <c r="I86"/>
  <c r="I90"/>
  <c r="R100" i="5"/>
  <c r="V123"/>
  <c r="V124"/>
  <c r="V125"/>
  <c r="V27"/>
  <c r="W27"/>
  <c r="U27"/>
  <c r="T27"/>
  <c r="S27"/>
  <c r="Q27"/>
  <c r="P27"/>
  <c r="O27"/>
  <c r="M27"/>
  <c r="L27"/>
  <c r="K27"/>
  <c r="J27"/>
  <c r="R26"/>
  <c r="N26"/>
  <c r="R25"/>
  <c r="N25"/>
  <c r="J90"/>
  <c r="N66"/>
  <c r="S13"/>
  <c r="R13"/>
  <c r="N13"/>
  <c r="J13"/>
  <c r="Q102"/>
  <c r="N100"/>
  <c r="W106"/>
  <c r="V106"/>
  <c r="U106"/>
  <c r="T106"/>
  <c r="S106"/>
  <c r="Q106"/>
  <c r="P106"/>
  <c r="O106"/>
  <c r="M106"/>
  <c r="L106"/>
  <c r="K106"/>
  <c r="R105"/>
  <c r="N105"/>
  <c r="J105"/>
  <c r="R104"/>
  <c r="N104"/>
  <c r="J104"/>
  <c r="R103"/>
  <c r="N103"/>
  <c r="J103"/>
  <c r="J89"/>
  <c r="J91"/>
  <c r="N89"/>
  <c r="R89"/>
  <c r="N90"/>
  <c r="R90"/>
  <c r="K91"/>
  <c r="L91"/>
  <c r="M91"/>
  <c r="O91"/>
  <c r="P91"/>
  <c r="Q91"/>
  <c r="S91"/>
  <c r="T91"/>
  <c r="U91"/>
  <c r="V91"/>
  <c r="W91"/>
  <c r="W35"/>
  <c r="V35"/>
  <c r="U35"/>
  <c r="T35"/>
  <c r="S35"/>
  <c r="Q35"/>
  <c r="P35"/>
  <c r="O35"/>
  <c r="R34"/>
  <c r="R33"/>
  <c r="R119"/>
  <c r="N33"/>
  <c r="N91"/>
  <c r="R98"/>
  <c r="N98"/>
  <c r="J98"/>
  <c r="W102"/>
  <c r="V102"/>
  <c r="U102"/>
  <c r="T102"/>
  <c r="S102"/>
  <c r="P102"/>
  <c r="O102"/>
  <c r="M102"/>
  <c r="L102"/>
  <c r="K102"/>
  <c r="R101"/>
  <c r="N101"/>
  <c r="J101"/>
  <c r="J99"/>
  <c r="W69"/>
  <c r="V69"/>
  <c r="U69"/>
  <c r="T69"/>
  <c r="S69"/>
  <c r="Q69"/>
  <c r="P69"/>
  <c r="O69"/>
  <c r="M69"/>
  <c r="L69"/>
  <c r="K69"/>
  <c r="R68"/>
  <c r="R69"/>
  <c r="N68"/>
  <c r="J68"/>
  <c r="J69"/>
  <c r="N69"/>
  <c r="W50"/>
  <c r="V50"/>
  <c r="U50"/>
  <c r="T50"/>
  <c r="S50"/>
  <c r="Q50"/>
  <c r="P50"/>
  <c r="O50"/>
  <c r="M50"/>
  <c r="L50"/>
  <c r="K50"/>
  <c r="R49"/>
  <c r="N49"/>
  <c r="J49"/>
  <c r="R48"/>
  <c r="N48"/>
  <c r="J48"/>
  <c r="R47"/>
  <c r="N47"/>
  <c r="J47"/>
  <c r="W96"/>
  <c r="V96"/>
  <c r="U96"/>
  <c r="T96"/>
  <c r="S96"/>
  <c r="Q96"/>
  <c r="P96"/>
  <c r="O96"/>
  <c r="M96"/>
  <c r="L96"/>
  <c r="K96"/>
  <c r="R95"/>
  <c r="N95"/>
  <c r="J95"/>
  <c r="N94"/>
  <c r="J94"/>
  <c r="W83"/>
  <c r="V83"/>
  <c r="U83"/>
  <c r="T83"/>
  <c r="S83"/>
  <c r="Q83"/>
  <c r="P83"/>
  <c r="O83"/>
  <c r="M83"/>
  <c r="L83"/>
  <c r="K83"/>
  <c r="R82"/>
  <c r="N82"/>
  <c r="J82"/>
  <c r="R81"/>
  <c r="N81"/>
  <c r="J81"/>
  <c r="R80"/>
  <c r="N80"/>
  <c r="J80"/>
  <c r="W64"/>
  <c r="V64"/>
  <c r="U64"/>
  <c r="T64"/>
  <c r="S64"/>
  <c r="Q64"/>
  <c r="P64"/>
  <c r="O64"/>
  <c r="M64"/>
  <c r="L64"/>
  <c r="K64"/>
  <c r="N63"/>
  <c r="J63"/>
  <c r="R62"/>
  <c r="R64"/>
  <c r="N62"/>
  <c r="J62"/>
  <c r="W67"/>
  <c r="V67"/>
  <c r="U67"/>
  <c r="T67"/>
  <c r="S67"/>
  <c r="Q67"/>
  <c r="P67"/>
  <c r="O67"/>
  <c r="M67"/>
  <c r="L67"/>
  <c r="K67"/>
  <c r="J66"/>
  <c r="R66"/>
  <c r="N65"/>
  <c r="J65"/>
  <c r="R65"/>
  <c r="W20"/>
  <c r="V20"/>
  <c r="U20"/>
  <c r="T20"/>
  <c r="S20"/>
  <c r="Q20"/>
  <c r="P20"/>
  <c r="O20"/>
  <c r="M20"/>
  <c r="L20"/>
  <c r="K20"/>
  <c r="R19"/>
  <c r="N19"/>
  <c r="J19"/>
  <c r="R18"/>
  <c r="N18"/>
  <c r="J18"/>
  <c r="N17"/>
  <c r="J17"/>
  <c r="W23"/>
  <c r="V23"/>
  <c r="U23"/>
  <c r="T23"/>
  <c r="S23"/>
  <c r="Q23"/>
  <c r="P23"/>
  <c r="O23"/>
  <c r="M23"/>
  <c r="L23"/>
  <c r="K23"/>
  <c r="R22"/>
  <c r="R23"/>
  <c r="N22"/>
  <c r="N23"/>
  <c r="J22"/>
  <c r="J21"/>
  <c r="W46"/>
  <c r="V46"/>
  <c r="U46"/>
  <c r="T46"/>
  <c r="S46"/>
  <c r="Q46"/>
  <c r="P46"/>
  <c r="O46"/>
  <c r="M46"/>
  <c r="L46"/>
  <c r="K46"/>
  <c r="R46"/>
  <c r="N45"/>
  <c r="J45"/>
  <c r="W32"/>
  <c r="V32"/>
  <c r="U32"/>
  <c r="T32"/>
  <c r="S32"/>
  <c r="Q32"/>
  <c r="P32"/>
  <c r="O32"/>
  <c r="M32"/>
  <c r="L32"/>
  <c r="K32"/>
  <c r="R31"/>
  <c r="N31"/>
  <c r="J31"/>
  <c r="R30"/>
  <c r="N30"/>
  <c r="J30"/>
  <c r="W29"/>
  <c r="V29"/>
  <c r="U29"/>
  <c r="T29"/>
  <c r="S29"/>
  <c r="Q29"/>
  <c r="P29"/>
  <c r="O29"/>
  <c r="M29"/>
  <c r="L29"/>
  <c r="K29"/>
  <c r="R28"/>
  <c r="R29"/>
  <c r="N28"/>
  <c r="J28"/>
  <c r="J29"/>
  <c r="N29"/>
  <c r="W87"/>
  <c r="W88"/>
  <c r="V87"/>
  <c r="V88"/>
  <c r="U87"/>
  <c r="U88"/>
  <c r="T87"/>
  <c r="T88"/>
  <c r="S87"/>
  <c r="S88"/>
  <c r="Q87"/>
  <c r="Q88"/>
  <c r="P87"/>
  <c r="P88"/>
  <c r="O87"/>
  <c r="O88"/>
  <c r="M87"/>
  <c r="M88"/>
  <c r="L87"/>
  <c r="L88"/>
  <c r="K87"/>
  <c r="K88"/>
  <c r="R86"/>
  <c r="N86"/>
  <c r="J86"/>
  <c r="R85"/>
  <c r="N85"/>
  <c r="J85"/>
  <c r="N84"/>
  <c r="J84"/>
  <c r="W52"/>
  <c r="V52"/>
  <c r="U52"/>
  <c r="T52"/>
  <c r="S52"/>
  <c r="Q52"/>
  <c r="P52"/>
  <c r="O52"/>
  <c r="M52"/>
  <c r="L52"/>
  <c r="K52"/>
  <c r="J51"/>
  <c r="J52"/>
  <c r="R51"/>
  <c r="R52"/>
  <c r="N51"/>
  <c r="N52"/>
  <c r="W44"/>
  <c r="V44"/>
  <c r="U44"/>
  <c r="T44"/>
  <c r="S44"/>
  <c r="Q44"/>
  <c r="P44"/>
  <c r="O44"/>
  <c r="M44"/>
  <c r="L44"/>
  <c r="K44"/>
  <c r="R43"/>
  <c r="N43"/>
  <c r="J43"/>
  <c r="N42"/>
  <c r="J42"/>
  <c r="R41"/>
  <c r="N41"/>
  <c r="J41"/>
  <c r="W124"/>
  <c r="W123"/>
  <c r="W121"/>
  <c r="V121"/>
  <c r="R121"/>
  <c r="N121"/>
  <c r="J121"/>
  <c r="W120"/>
  <c r="V120"/>
  <c r="R120"/>
  <c r="N120"/>
  <c r="J120"/>
  <c r="W118"/>
  <c r="V118"/>
  <c r="W117"/>
  <c r="V117"/>
  <c r="W116"/>
  <c r="V116"/>
  <c r="W61"/>
  <c r="V61"/>
  <c r="U61"/>
  <c r="T61"/>
  <c r="S61"/>
  <c r="Q61"/>
  <c r="P61"/>
  <c r="O61"/>
  <c r="M61"/>
  <c r="L61"/>
  <c r="K61"/>
  <c r="N60"/>
  <c r="J60"/>
  <c r="R59"/>
  <c r="N59"/>
  <c r="J59"/>
  <c r="W58"/>
  <c r="V58"/>
  <c r="U58"/>
  <c r="T58"/>
  <c r="S58"/>
  <c r="S77"/>
  <c r="Q58"/>
  <c r="P58"/>
  <c r="O58"/>
  <c r="M58"/>
  <c r="L58"/>
  <c r="K58"/>
  <c r="N57"/>
  <c r="J57"/>
  <c r="J118"/>
  <c r="R56"/>
  <c r="N56"/>
  <c r="J56"/>
  <c r="W38"/>
  <c r="V38"/>
  <c r="U38"/>
  <c r="T38"/>
  <c r="S38"/>
  <c r="Q38"/>
  <c r="P38"/>
  <c r="O38"/>
  <c r="M38"/>
  <c r="L38"/>
  <c r="K38"/>
  <c r="R37"/>
  <c r="N37"/>
  <c r="J37"/>
  <c r="R36"/>
  <c r="N36"/>
  <c r="J36"/>
  <c r="W15"/>
  <c r="V15"/>
  <c r="U15"/>
  <c r="T15"/>
  <c r="S15"/>
  <c r="Q15"/>
  <c r="P15"/>
  <c r="O15"/>
  <c r="M15"/>
  <c r="L15"/>
  <c r="K15"/>
  <c r="R14"/>
  <c r="N14"/>
  <c r="N116"/>
  <c r="J14"/>
  <c r="J15"/>
  <c r="N118"/>
  <c r="N117"/>
  <c r="N15"/>
  <c r="K77"/>
  <c r="M77"/>
  <c r="P77"/>
  <c r="U77"/>
  <c r="W77"/>
  <c r="W92"/>
  <c r="L77"/>
  <c r="O77"/>
  <c r="Q77"/>
  <c r="T77"/>
  <c r="V77"/>
  <c r="V92"/>
  <c r="N35"/>
  <c r="N119"/>
  <c r="Q107"/>
  <c r="Q108"/>
  <c r="T107"/>
  <c r="V107"/>
  <c r="V108"/>
  <c r="K107"/>
  <c r="K108"/>
  <c r="M107"/>
  <c r="M108"/>
  <c r="P107"/>
  <c r="P108"/>
  <c r="S107"/>
  <c r="S108"/>
  <c r="U107"/>
  <c r="U108"/>
  <c r="W107"/>
  <c r="W108"/>
  <c r="L107"/>
  <c r="L108"/>
  <c r="O107"/>
  <c r="O108"/>
  <c r="T108"/>
  <c r="R116"/>
  <c r="N58"/>
  <c r="K92"/>
  <c r="M92"/>
  <c r="P92"/>
  <c r="S92"/>
  <c r="U92"/>
  <c r="L92"/>
  <c r="O92"/>
  <c r="Q92"/>
  <c r="T92"/>
  <c r="N67"/>
  <c r="N77"/>
  <c r="J50"/>
  <c r="W122"/>
  <c r="J124"/>
  <c r="R123"/>
  <c r="J38"/>
  <c r="L24"/>
  <c r="O24"/>
  <c r="Q24"/>
  <c r="T24"/>
  <c r="V24"/>
  <c r="R44"/>
  <c r="R32"/>
  <c r="K24"/>
  <c r="M24"/>
  <c r="P24"/>
  <c r="S24"/>
  <c r="U24"/>
  <c r="W24"/>
  <c r="N20"/>
  <c r="N24"/>
  <c r="R83"/>
  <c r="R102"/>
  <c r="M53"/>
  <c r="W115"/>
  <c r="J116"/>
  <c r="R38"/>
  <c r="T39"/>
  <c r="J61"/>
  <c r="N61"/>
  <c r="R117"/>
  <c r="O39"/>
  <c r="M39"/>
  <c r="L53"/>
  <c r="Q53"/>
  <c r="T53"/>
  <c r="U39"/>
  <c r="K53"/>
  <c r="P53"/>
  <c r="U53"/>
  <c r="S53"/>
  <c r="R50"/>
  <c r="R53"/>
  <c r="R15"/>
  <c r="R27"/>
  <c r="R125"/>
  <c r="S39"/>
  <c r="O53"/>
  <c r="R118"/>
  <c r="R20"/>
  <c r="R24"/>
  <c r="V115"/>
  <c r="R61"/>
  <c r="J117"/>
  <c r="N124"/>
  <c r="R67"/>
  <c r="J67"/>
  <c r="J77"/>
  <c r="J64"/>
  <c r="N64"/>
  <c r="N83"/>
  <c r="J83"/>
  <c r="J96"/>
  <c r="R96"/>
  <c r="N96"/>
  <c r="R35"/>
  <c r="J106"/>
  <c r="R106"/>
  <c r="R107"/>
  <c r="R108"/>
  <c r="N106"/>
  <c r="R124"/>
  <c r="K39"/>
  <c r="P39"/>
  <c r="N38"/>
  <c r="L39"/>
  <c r="J58"/>
  <c r="R58"/>
  <c r="R77"/>
  <c r="J44"/>
  <c r="N44"/>
  <c r="V53"/>
  <c r="J87"/>
  <c r="R87"/>
  <c r="R88"/>
  <c r="N87"/>
  <c r="N32"/>
  <c r="J32"/>
  <c r="J46"/>
  <c r="J53"/>
  <c r="N46"/>
  <c r="W53"/>
  <c r="J23"/>
  <c r="V39"/>
  <c r="J20"/>
  <c r="N50"/>
  <c r="J102"/>
  <c r="V122"/>
  <c r="N102"/>
  <c r="N115"/>
  <c r="J123"/>
  <c r="N123"/>
  <c r="Q39"/>
  <c r="W39"/>
  <c r="R91"/>
  <c r="N125"/>
  <c r="N27"/>
  <c r="W126"/>
  <c r="N88"/>
  <c r="R115"/>
  <c r="R39"/>
  <c r="J88"/>
  <c r="J92"/>
  <c r="N107"/>
  <c r="N108"/>
  <c r="J107"/>
  <c r="J108"/>
  <c r="M109"/>
  <c r="M110"/>
  <c r="K109"/>
  <c r="K110"/>
  <c r="S109"/>
  <c r="S110"/>
  <c r="R92"/>
  <c r="J115"/>
  <c r="J39"/>
  <c r="J122"/>
  <c r="J24"/>
  <c r="W109"/>
  <c r="W110"/>
  <c r="T109"/>
  <c r="T110"/>
  <c r="V109"/>
  <c r="V110"/>
  <c r="O109"/>
  <c r="O110"/>
  <c r="L109"/>
  <c r="L110"/>
  <c r="R122"/>
  <c r="R126"/>
  <c r="V126"/>
  <c r="N53"/>
  <c r="P109"/>
  <c r="P110"/>
  <c r="J110"/>
  <c r="U109"/>
  <c r="U110"/>
  <c r="R110"/>
  <c r="N122"/>
  <c r="N126"/>
  <c r="N39"/>
  <c r="Q109"/>
  <c r="Q110"/>
  <c r="N110"/>
  <c r="N92"/>
  <c r="R109"/>
  <c r="J126"/>
  <c r="J109"/>
  <c r="N109"/>
</calcChain>
</file>

<file path=xl/comments1.xml><?xml version="1.0" encoding="utf-8"?>
<comments xmlns="http://schemas.openxmlformats.org/spreadsheetml/2006/main">
  <authors>
    <author>Snieguole Kacerauskaite</author>
  </authors>
  <commentList>
    <comment ref="D58" authorId="0">
      <text>
        <r>
          <rPr>
            <sz val="9"/>
            <color indexed="81"/>
            <rFont val="Tahoma"/>
            <family val="2"/>
            <charset val="186"/>
          </rPr>
          <t xml:space="preserve">100 tūkst. Lt skiriama miesto gatvių, skverų želdinių atkūrimui (Liepų g., Lietuvininkų a., H.Manto g., Šimkaus g.), 25 tūkst. Lt - nuo dviračių takų eismo saugumui, matomumui trukdančių želdinių pašalinimui (Šiaurės rage, Taikos pr. nuo Baltijos žiedo iki Debreceno g., Kretingos g., Pilies g. nuo Pilies tilto iki Sausio 15-osios, Minijos g.) 
</t>
        </r>
      </text>
    </comment>
  </commentList>
</comments>
</file>

<file path=xl/sharedStrings.xml><?xml version="1.0" encoding="utf-8"?>
<sst xmlns="http://schemas.openxmlformats.org/spreadsheetml/2006/main" count="602" uniqueCount="177">
  <si>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</si>
  <si>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</si>
  <si>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</si>
  <si>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</si>
  <si>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</si>
  <si>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</si>
  <si>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</si>
  <si>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</si>
  <si>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</si>
  <si>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</si>
  <si>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</si>
  <si>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</si>
  <si>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</si>
  <si>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</si>
  <si>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</si>
  <si>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</si>
  <si>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</si>
  <si>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</si>
  <si>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</si>
  <si>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</si>
  <si>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</si>
  <si>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</si>
  <si>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</si>
  <si>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</si>
  <si>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</si>
  <si>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</si>
  <si>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</si>
  <si>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</si>
  <si>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</si>
  <si>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</si>
  <si>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</si>
  <si>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</si>
  <si>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</si>
  <si>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Asignavimai 2012-iesiems metams</t>
  </si>
  <si>
    <t>Lėšų poreikis biudžetiniams 2013-iesiems metams</t>
  </si>
  <si>
    <t>2013-ųjų metų asignavimų planas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</si>
  <si>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</si>
  <si>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</si>
  <si>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  <charset val="186"/>
      </rPr>
      <t>SB(AA)</t>
    </r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</si>
  <si>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</si>
  <si>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</si>
  <si>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</si>
  <si>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</si>
  <si>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</si>
  <si>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2014-ųjų metų lėšų projektas</t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</si>
  <si>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</si>
  <si>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</si>
  <si>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2013-ieji metai</t>
  </si>
  <si>
    <t>2014-ieji metai</t>
  </si>
  <si>
    <t>2015-ieji metai</t>
  </si>
  <si>
    <t>SB</t>
  </si>
  <si>
    <t>Lėšų poreikis biudžetiniams 
2013-iesiems metams</t>
  </si>
  <si>
    <t>Papriemonės kodas</t>
  </si>
  <si>
    <t>03</t>
  </si>
  <si>
    <t>6</t>
  </si>
  <si>
    <t>06</t>
  </si>
  <si>
    <t>APLINKOS APSAUGOS PROGRAMOS (NR. 05)</t>
  </si>
  <si>
    <t>Komunalinių atliekų surinkimas ir tvarkymas</t>
  </si>
  <si>
    <t>05</t>
  </si>
  <si>
    <t>04</t>
  </si>
  <si>
    <t>Klaipėdos miesto savivaldybės atliekų tvarkymo plano 2013-2020 m. parengimas</t>
  </si>
  <si>
    <t>Parengta planų, vnt.</t>
  </si>
  <si>
    <t>Asbesto turinčių gaminių atliekų šalinimas</t>
  </si>
  <si>
    <t>Priimtų į savartyną asbesto turinčių atliekų kiekis, t</t>
  </si>
  <si>
    <t>Klaipėdos miesto savivaldybės aplinkos monitoringo vykdymas</t>
  </si>
  <si>
    <t>Visuomenės ekologinis švietimas</t>
  </si>
  <si>
    <t>SB(AA)</t>
  </si>
  <si>
    <t>SB(AAL)</t>
  </si>
  <si>
    <t>5</t>
  </si>
  <si>
    <t>Įgyvendinta švietimo priemonių, vnt.</t>
  </si>
  <si>
    <t>1</t>
  </si>
  <si>
    <t>Savavališkai užterštų teritorijų sutvarkymas</t>
  </si>
  <si>
    <t>Pavojingų atliekų šalinimas</t>
  </si>
  <si>
    <t>Išvežta padangų, t</t>
  </si>
  <si>
    <t>100</t>
  </si>
  <si>
    <t>Surinkta gyvsidabrio, kg</t>
  </si>
  <si>
    <t>50</t>
  </si>
  <si>
    <t>Tobulinti atliekų tvarkymo sistemą</t>
  </si>
  <si>
    <t>Sanitarinis vandens telkinių valymas</t>
  </si>
  <si>
    <t>Mumlaukio ežero išvalymas ir aplinkos sutvarkymas</t>
  </si>
  <si>
    <t>Draugystės parko tvenkinių valymas ir aplinkos sutvarkymas</t>
  </si>
  <si>
    <t>Sutvarkyto kranto ilgis, m</t>
  </si>
  <si>
    <t>Išvalyto tvenkinio ir pakrantės plotas, ha</t>
  </si>
  <si>
    <t>Pasodinta medžių, krūmų, vnt.</t>
  </si>
  <si>
    <t>Želdynų ir želdinių inventorizavimas, įrašymas į Nekilnojamojo turto kadastrą, apskaita ir jų duomenų bazių sukūrimas ir tvarkymas</t>
  </si>
  <si>
    <t>Medinių laiptų ir takų, vedančių per apsauginį kopagūbrį, priežiūra</t>
  </si>
  <si>
    <t>Siekti subalansuotos ir kokybiškos aplinkos Klaipėdos mieste</t>
  </si>
  <si>
    <t xml:space="preserve">Vykdyti gamtinės aplinkos stebėsenos ir gyventojų ekologinio švietimo priemones </t>
  </si>
  <si>
    <t>Prižiūrėti, saugoti  ir gausinti miesto gamtinę aplinką</t>
  </si>
  <si>
    <t>Prižiūrėti ir vystyti poilsio gamtoje infrastruktūrą</t>
  </si>
  <si>
    <t>Išvalytos užterštos teritorijos plotas, m2</t>
  </si>
  <si>
    <t>Parengta ataskaitų, vnt.</t>
  </si>
  <si>
    <t>2007–2013 m. Baltijos jūros regiono programos projekto „Klimato kaita: poveikis, kaštai ir prisitaikymas Baltijos jūros regione“ vykdymas</t>
  </si>
  <si>
    <t>Strateginio triukšmo žemėlapio rengimas</t>
  </si>
  <si>
    <t>SB(VB)</t>
  </si>
  <si>
    <t>05 Aplinkos apsaugos programa</t>
  </si>
  <si>
    <t>Išvalyta Mumlaukio ežero ploto, ha</t>
  </si>
  <si>
    <t>Išvalyta upė, ha</t>
  </si>
  <si>
    <t>Sutvarkyta pakrantė, ha</t>
  </si>
  <si>
    <t>ES</t>
  </si>
  <si>
    <t>LRVB</t>
  </si>
  <si>
    <t>07</t>
  </si>
  <si>
    <t>Kuršių marių akvatorijos prie Ledų rago („laivų kapinių“) išvalymas</t>
  </si>
  <si>
    <t>08</t>
  </si>
  <si>
    <t>Sąjūdžio parko reprezentacinės dalies ir prieigų techninio projekto parengimas</t>
  </si>
  <si>
    <t>4</t>
  </si>
  <si>
    <t>Valoma vandens telkinių (paviršiai ir priekrantė), vnt.</t>
  </si>
  <si>
    <t>SB(P)</t>
  </si>
  <si>
    <t>Įrengta požeminių ar pusiau požeminių konteinerių aikštelių, vnt.</t>
  </si>
  <si>
    <t xml:space="preserve">Visuomenės švietimo atliekų tvarkymo klausimais vykdymas </t>
  </si>
  <si>
    <t>Informuotų asmenų skaičius, tūkst.</t>
  </si>
  <si>
    <t xml:space="preserve">Žardės tvenkinio išvalymas nuo helofitų </t>
  </si>
  <si>
    <t>Asfalto dangos įrengimas suformuojant dviračių taką palei Danės upės krantinę nuo Jono kalnelio tiltelio iki Gluosnių skersgatvio</t>
  </si>
  <si>
    <t>Dviračių–pėsčiųjų tako dalies nuo Biržos tilto iki Klaipėdos g. tilto įrengimas Danės upės slėnio teritorijoje</t>
  </si>
  <si>
    <t>Pakeista medinių takų ir laiptų, tūkst. m2</t>
  </si>
  <si>
    <t>Išvalytas tvenkinio plotas, ha</t>
  </si>
  <si>
    <t>Danės upės valymas ir pakrančių sutvarkymas</t>
  </si>
  <si>
    <t>Išvežta komunalinių, statybinių, biodegraduo-jančių šiukšlių, tūkst. t</t>
  </si>
  <si>
    <t>I</t>
  </si>
  <si>
    <t>Požeminių ar pusiau požeminių konteinerių ir aikštelių įrengimas</t>
  </si>
  <si>
    <t>Tiriamų aplinkos kompo-nentų (oro, triukšmo, dirvožemio, vandens, biologinės įvairovės) kiekis, vnt.</t>
  </si>
  <si>
    <t>Asignavimai 2012-iesiems metams**</t>
  </si>
  <si>
    <t>** pagal Klaipėdos miesto savivaldybės tarybos 2012-02-28 sprendimą Nr. T2-35</t>
  </si>
  <si>
    <t xml:space="preserve"> 2012–2015 M. KLAIPĖDOS MIESTO SAVIVALDYBĖS</t>
  </si>
  <si>
    <t>Komunalinių atliekų tvarkymo organizavimas:</t>
  </si>
  <si>
    <t>Komunalinių atliekų surinkimas ir tvarkymas Lėbartų kapinėse</t>
  </si>
  <si>
    <t>Priimtų į savartyną  atliekų kiekis, tūkst. t</t>
  </si>
  <si>
    <t>Aplinkosaugos gerinimas Lietuvos – Rusijos pasienyje</t>
  </si>
  <si>
    <t>Kt</t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</si>
  <si>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</si>
  <si>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t xml:space="preserve"> 2013–2015 M. KLAIPĖDOS MIESTO SAVIVALDYBĖS</t>
  </si>
  <si>
    <t>Produkto vertinimo kriterijaus</t>
  </si>
  <si>
    <r>
      <t>Išvalyta Kuršių marių akvatorija 1,8 ha, iškasta grunto 19000 m</t>
    </r>
    <r>
      <rPr>
        <vertAlign val="superscript"/>
        <sz val="9"/>
        <rFont val="Times New Roman"/>
        <family val="1"/>
        <charset val="186"/>
      </rPr>
      <t>3</t>
    </r>
    <r>
      <rPr>
        <sz val="9"/>
        <rFont val="Times New Roman"/>
        <family val="1"/>
        <charset val="186"/>
      </rPr>
      <t xml:space="preserve">.                              </t>
    </r>
    <r>
      <rPr>
        <b/>
        <sz val="9"/>
        <rFont val="Times New Roman"/>
        <family val="1"/>
        <charset val="186"/>
      </rPr>
      <t>Užbaigtumas, proc.</t>
    </r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</si>
  <si>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 (Aktuali redakcija 2010 m. kovo 26 d. įsakymo Nr. 1K-085 redakcija)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</si>
  <si>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</si>
  <si>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2015 m. poreikis</t>
  </si>
  <si>
    <t>2014 m. poreikis</t>
  </si>
  <si>
    <t>Įrengta dviračių pėsčiųjų tako dalis nuo Biržos tilto iki Klaipėdos g. tilto – 7,237 km.
Užbaigtumas, proc.</t>
  </si>
  <si>
    <t>Suprojektuoti ir pastatyti valymo įrenginiai Klaipėdos regioniniame sąvartyne Dumpiuose. Įvykdymas procentais</t>
  </si>
  <si>
    <t>Nutiesta dangos, m</t>
  </si>
  <si>
    <t>Atliekų, kurių turėtojo nustatyti neįmanoma arba kuris nebeegzistuoja, tvarkymas:</t>
  </si>
  <si>
    <t>Savavališkai užterštų teritorijų sutvarkymas;</t>
  </si>
  <si>
    <t>Naujų ir esamų želdynų tvarkymas ir kūrimas</t>
  </si>
  <si>
    <r>
      <t>Išvalytos užterštos teritorijos plotas, m</t>
    </r>
    <r>
      <rPr>
        <vertAlign val="superscript"/>
        <sz val="10"/>
        <rFont val="Times New Roman"/>
        <family val="1"/>
        <charset val="186"/>
      </rPr>
      <t>2</t>
    </r>
  </si>
  <si>
    <r>
      <t>Pakeista medinių takų ir laiptų, tūkst. m</t>
    </r>
    <r>
      <rPr>
        <vertAlign val="superscript"/>
        <sz val="10"/>
        <rFont val="Times New Roman"/>
        <family val="1"/>
        <charset val="186"/>
      </rPr>
      <t>2</t>
    </r>
  </si>
  <si>
    <t>Strateginis tikslas. Kurti mieste patrauklią, švarią ir saugią gyvenamąją aplinką</t>
  </si>
  <si>
    <t>Suprojektuoti ir pastatyti valymo įrenginiai Klaipėdos regioniniame sąvartyne Dumpiuose, proc.</t>
  </si>
  <si>
    <t>Tiriamų aplinkos komponentų (oro, triukšmo, dirvožemio, vandens, biologinės įvairovės) kiekis, vnt.</t>
  </si>
  <si>
    <t>Miesto vandens telkinių valymas:</t>
  </si>
  <si>
    <t>Sanitarinis vandens telkinių valymas;</t>
  </si>
  <si>
    <t>Mumlaukio ežero išvalymas ir aplinkos sutvarkymas;</t>
  </si>
  <si>
    <t>Draugystės parko tvenkinių valymas ir aplinkos sutvarkymas;</t>
  </si>
  <si>
    <t>Danės upės valymas ir pakrančių sutvarkymas;</t>
  </si>
  <si>
    <t>Miesto želdynų tvarkymas ir kūrimas:</t>
  </si>
  <si>
    <t>Naujų ir esamų želdynų tvarkymas ir kūrimas;</t>
  </si>
  <si>
    <t>Dviračių takų priežiūra ir plėtra:</t>
  </si>
  <si>
    <t>Baltijos jūros vandens kokybės gerinimas, vystant vandens nuotekų tinklus</t>
  </si>
  <si>
    <t>Rekonstruota lietaus nuotekų tinklų - 1625,5 m.
Suorganizuoti 4 pažintiniai vizitai. Suorganizuoti 2 darbiniai susitikimai.  Įvykdymas, proc.</t>
  </si>
  <si>
    <t>Išvalyta vandens telkinių, pagerinta jų kokybė, sk.</t>
  </si>
  <si>
    <t>SB(L)</t>
  </si>
  <si>
    <r>
      <t>Programų lėšų likučių laikinai laisvos lėšos</t>
    </r>
    <r>
      <rPr>
        <b/>
        <sz val="10"/>
        <rFont val="Times New Roman"/>
        <family val="1"/>
        <charset val="186"/>
      </rPr>
      <t xml:space="preserve"> SB(L) </t>
    </r>
    <r>
      <rPr>
        <sz val="10"/>
        <rFont val="Times New Roman"/>
        <family val="1"/>
        <charset val="186"/>
      </rPr>
      <t>- rinkliavos likutis</t>
    </r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</si>
  <si>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 xml:space="preserve">SB(L) </t>
    </r>
    <r>
      <rPr>
        <sz val="10"/>
        <rFont val="Times New Roman"/>
        <family val="1"/>
        <charset val="186"/>
      </rPr>
      <t>- rinkliavos likutis</t>
    </r>
  </si>
  <si>
    <t xml:space="preserve">Iš viso  programai: </t>
  </si>
  <si>
    <t>Priimtų į savartyną  atliekų kiekis iš kapinių, tūkst. t</t>
  </si>
  <si>
    <t>P3</t>
  </si>
  <si>
    <t>P5</t>
  </si>
  <si>
    <t>Įrengtas dviračių ir pėsčiųjų takas (7,237 km). Užbaigtumas, proc.</t>
  </si>
  <si>
    <t>Aplinkosaugos gerinimas Lietuvos ir Rusijos pasienyje</t>
  </si>
  <si>
    <t>Klaipėdos miesto savivaldybės atliekų tvarkymo plano 2013–2020 m. parengimas</t>
  </si>
  <si>
    <t>Helofitų pašalinimas iš Žardės tvenkinio;</t>
  </si>
  <si>
    <t>Kuršių marių akvatorijos prie Ledų rago (laivų kapinių) išvalymas;</t>
  </si>
  <si>
    <t>Priimtų į sąvartyną  atliekų kiekis, tūkst. t</t>
  </si>
  <si>
    <t>Išvežta komunalinių, statybinių, biologiškai skaidžių šiukšlių, tūkst. t</t>
  </si>
  <si>
    <t>Priimtų į sąvartyną asbesto turinčių atliekų kiekis, t</t>
  </si>
  <si>
    <t>Dviračių ir pėsčiųjų tako dalies nuo Biržos tilto iki Klaipėdos g. tilto įrengimas Danės upės slėnio teritorijoje;</t>
  </si>
  <si>
    <t>Strateginis tikslas 02. Kurti mieste patrauklią, švarią ir saugią gyvenamąją aplinką</t>
  </si>
  <si>
    <t>Nutiesta dviračių tako, m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</si>
</sst>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0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vertAlign val="superscript"/>
      <sz val="9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1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5" borderId="0" xfId="0" applyFont="1" applyFill="1" applyAlignment="1">
      <alignment vertical="top"/>
    </xf>
    <xf numFmtId="164" fontId="5" fillId="2" borderId="8" xfId="0" applyNumberFormat="1" applyFont="1" applyFill="1" applyBorder="1" applyAlignment="1">
      <alignment horizontal="right" vertical="top"/>
    </xf>
    <xf numFmtId="164" fontId="5" fillId="2" borderId="9" xfId="0" applyNumberFormat="1" applyFont="1" applyFill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right" vertical="top"/>
    </xf>
    <xf numFmtId="164" fontId="3" fillId="6" borderId="10" xfId="0" applyNumberFormat="1" applyFont="1" applyFill="1" applyBorder="1" applyAlignment="1">
      <alignment horizontal="right" vertical="top"/>
    </xf>
    <xf numFmtId="164" fontId="3" fillId="6" borderId="11" xfId="0" applyNumberFormat="1" applyFont="1" applyFill="1" applyBorder="1" applyAlignment="1">
      <alignment horizontal="right" vertical="top"/>
    </xf>
    <xf numFmtId="164" fontId="3" fillId="6" borderId="12" xfId="0" applyNumberFormat="1" applyFont="1" applyFill="1" applyBorder="1" applyAlignment="1">
      <alignment horizontal="right" vertical="top"/>
    </xf>
    <xf numFmtId="164" fontId="3" fillId="0" borderId="14" xfId="0" applyNumberFormat="1" applyFont="1" applyBorder="1" applyAlignment="1">
      <alignment horizontal="right" vertical="top"/>
    </xf>
    <xf numFmtId="164" fontId="3" fillId="0" borderId="15" xfId="0" applyNumberFormat="1" applyFont="1" applyBorder="1" applyAlignment="1">
      <alignment horizontal="right" vertical="top"/>
    </xf>
    <xf numFmtId="164" fontId="3" fillId="0" borderId="16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6" borderId="14" xfId="0" applyNumberFormat="1" applyFont="1" applyFill="1" applyBorder="1" applyAlignment="1">
      <alignment horizontal="right" vertical="top"/>
    </xf>
    <xf numFmtId="164" fontId="3" fillId="6" borderId="15" xfId="0" applyNumberFormat="1" applyFont="1" applyFill="1" applyBorder="1" applyAlignment="1">
      <alignment horizontal="right" vertical="top"/>
    </xf>
    <xf numFmtId="164" fontId="3" fillId="6" borderId="18" xfId="0" applyNumberFormat="1" applyFont="1" applyFill="1" applyBorder="1" applyAlignment="1">
      <alignment horizontal="right" vertical="top"/>
    </xf>
    <xf numFmtId="164" fontId="3" fillId="0" borderId="19" xfId="0" applyNumberFormat="1" applyFont="1" applyBorder="1" applyAlignment="1">
      <alignment horizontal="right" vertical="top"/>
    </xf>
    <xf numFmtId="164" fontId="3" fillId="0" borderId="20" xfId="0" applyNumberFormat="1" applyFont="1" applyFill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64" fontId="3" fillId="6" borderId="19" xfId="0" applyNumberFormat="1" applyFont="1" applyFill="1" applyBorder="1" applyAlignment="1">
      <alignment horizontal="right" vertical="top"/>
    </xf>
    <xf numFmtId="164" fontId="3" fillId="6" borderId="20" xfId="0" applyNumberFormat="1" applyFont="1" applyFill="1" applyBorder="1" applyAlignment="1">
      <alignment horizontal="right" vertical="top"/>
    </xf>
    <xf numFmtId="164" fontId="3" fillId="6" borderId="22" xfId="0" applyNumberFormat="1" applyFont="1" applyFill="1" applyBorder="1" applyAlignment="1">
      <alignment horizontal="right" vertical="top"/>
    </xf>
    <xf numFmtId="164" fontId="3" fillId="0" borderId="23" xfId="0" applyNumberFormat="1" applyFont="1" applyFill="1" applyBorder="1" applyAlignment="1">
      <alignment horizontal="right" vertical="top"/>
    </xf>
    <xf numFmtId="164" fontId="5" fillId="6" borderId="24" xfId="0" applyNumberFormat="1" applyFont="1" applyFill="1" applyBorder="1" applyAlignment="1">
      <alignment horizontal="right" vertical="top"/>
    </xf>
    <xf numFmtId="164" fontId="5" fillId="6" borderId="2" xfId="0" applyNumberFormat="1" applyFont="1" applyFill="1" applyBorder="1" applyAlignment="1">
      <alignment horizontal="right" vertical="top"/>
    </xf>
    <xf numFmtId="164" fontId="5" fillId="6" borderId="3" xfId="0" applyNumberFormat="1" applyFont="1" applyFill="1" applyBorder="1" applyAlignment="1">
      <alignment horizontal="right" vertical="top"/>
    </xf>
    <xf numFmtId="164" fontId="5" fillId="6" borderId="25" xfId="0" applyNumberFormat="1" applyFont="1" applyFill="1" applyBorder="1" applyAlignment="1">
      <alignment horizontal="right" vertical="top"/>
    </xf>
    <xf numFmtId="164" fontId="5" fillId="3" borderId="8" xfId="0" applyNumberFormat="1" applyFont="1" applyFill="1" applyBorder="1" applyAlignment="1">
      <alignment horizontal="right" vertical="top"/>
    </xf>
    <xf numFmtId="164" fontId="5" fillId="3" borderId="9" xfId="0" applyNumberFormat="1" applyFont="1" applyFill="1" applyBorder="1" applyAlignment="1">
      <alignment horizontal="right" vertical="top"/>
    </xf>
    <xf numFmtId="164" fontId="5" fillId="4" borderId="26" xfId="0" applyNumberFormat="1" applyFont="1" applyFill="1" applyBorder="1" applyAlignment="1">
      <alignment horizontal="right" vertical="top"/>
    </xf>
    <xf numFmtId="164" fontId="5" fillId="4" borderId="24" xfId="0" applyNumberFormat="1" applyFont="1" applyFill="1" applyBorder="1" applyAlignment="1">
      <alignment horizontal="right" vertical="top"/>
    </xf>
    <xf numFmtId="164" fontId="5" fillId="4" borderId="4" xfId="0" applyNumberFormat="1" applyFont="1" applyFill="1" applyBorder="1" applyAlignment="1">
      <alignment horizontal="right" vertical="top"/>
    </xf>
    <xf numFmtId="164" fontId="5" fillId="4" borderId="5" xfId="0" applyNumberFormat="1" applyFont="1" applyFill="1" applyBorder="1" applyAlignment="1">
      <alignment horizontal="right" vertical="top"/>
    </xf>
    <xf numFmtId="0" fontId="3" fillId="0" borderId="6" xfId="0" applyFont="1" applyBorder="1" applyAlignment="1">
      <alignment vertical="top" wrapText="1"/>
    </xf>
    <xf numFmtId="164" fontId="3" fillId="0" borderId="27" xfId="0" applyNumberFormat="1" applyFont="1" applyBorder="1" applyAlignment="1">
      <alignment horizontal="right" vertical="top"/>
    </xf>
    <xf numFmtId="0" fontId="7" fillId="0" borderId="0" xfId="0" applyFont="1"/>
    <xf numFmtId="164" fontId="5" fillId="6" borderId="28" xfId="0" applyNumberFormat="1" applyFont="1" applyFill="1" applyBorder="1" applyAlignment="1">
      <alignment horizontal="right" vertical="top"/>
    </xf>
    <xf numFmtId="164" fontId="5" fillId="4" borderId="29" xfId="0" applyNumberFormat="1" applyFont="1" applyFill="1" applyBorder="1" applyAlignment="1">
      <alignment horizontal="right" vertical="top"/>
    </xf>
    <xf numFmtId="164" fontId="5" fillId="4" borderId="27" xfId="0" applyNumberFormat="1" applyFont="1" applyFill="1" applyBorder="1" applyAlignment="1">
      <alignment horizontal="right" vertical="top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30" xfId="0" applyNumberFormat="1" applyFont="1" applyFill="1" applyBorder="1" applyAlignment="1">
      <alignment horizontal="center" vertical="top" wrapText="1"/>
    </xf>
    <xf numFmtId="3" fontId="3" fillId="0" borderId="31" xfId="0" applyNumberFormat="1" applyFont="1" applyFill="1" applyBorder="1" applyAlignment="1">
      <alignment horizontal="center" vertical="top" wrapText="1"/>
    </xf>
    <xf numFmtId="3" fontId="3" fillId="0" borderId="32" xfId="0" applyNumberFormat="1" applyFont="1" applyFill="1" applyBorder="1" applyAlignment="1">
      <alignment horizontal="center" vertical="top"/>
    </xf>
    <xf numFmtId="3" fontId="3" fillId="0" borderId="33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3" fontId="3" fillId="0" borderId="31" xfId="0" applyNumberFormat="1" applyFont="1" applyFill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165" fontId="3" fillId="0" borderId="32" xfId="0" applyNumberFormat="1" applyFont="1" applyFill="1" applyBorder="1" applyAlignment="1">
      <alignment horizontal="center" vertical="top"/>
    </xf>
    <xf numFmtId="165" fontId="3" fillId="0" borderId="33" xfId="0" applyNumberFormat="1" applyFont="1" applyFill="1" applyBorder="1" applyAlignment="1">
      <alignment horizontal="center" vertical="top"/>
    </xf>
    <xf numFmtId="164" fontId="3" fillId="0" borderId="35" xfId="0" applyNumberFormat="1" applyFont="1" applyFill="1" applyBorder="1" applyAlignment="1">
      <alignment horizontal="right" vertical="top" wrapText="1"/>
    </xf>
    <xf numFmtId="165" fontId="3" fillId="0" borderId="32" xfId="0" applyNumberFormat="1" applyFont="1" applyFill="1" applyBorder="1" applyAlignment="1">
      <alignment vertical="top"/>
    </xf>
    <xf numFmtId="3" fontId="3" fillId="0" borderId="15" xfId="0" applyNumberFormat="1" applyFont="1" applyFill="1" applyBorder="1" applyAlignment="1">
      <alignment vertical="top"/>
    </xf>
    <xf numFmtId="165" fontId="3" fillId="0" borderId="17" xfId="0" applyNumberFormat="1" applyFont="1" applyFill="1" applyBorder="1" applyAlignment="1">
      <alignment horizontal="center" vertical="top"/>
    </xf>
    <xf numFmtId="165" fontId="3" fillId="0" borderId="31" xfId="0" applyNumberFormat="1" applyFont="1" applyFill="1" applyBorder="1" applyAlignment="1">
      <alignment horizontal="center" vertical="top"/>
    </xf>
    <xf numFmtId="3" fontId="3" fillId="0" borderId="32" xfId="0" applyNumberFormat="1" applyFont="1" applyFill="1" applyBorder="1" applyAlignment="1">
      <alignment vertical="top"/>
    </xf>
    <xf numFmtId="164" fontId="3" fillId="0" borderId="15" xfId="0" applyNumberFormat="1" applyFont="1" applyFill="1" applyBorder="1" applyAlignment="1">
      <alignment horizontal="right" vertical="top"/>
    </xf>
    <xf numFmtId="165" fontId="3" fillId="0" borderId="15" xfId="0" applyNumberFormat="1" applyFont="1" applyFill="1" applyBorder="1" applyAlignment="1">
      <alignment horizontal="center" vertical="top"/>
    </xf>
    <xf numFmtId="164" fontId="3" fillId="0" borderId="36" xfId="0" applyNumberFormat="1" applyFont="1" applyBorder="1" applyAlignment="1">
      <alignment horizontal="right" vertical="top"/>
    </xf>
    <xf numFmtId="164" fontId="3" fillId="0" borderId="17" xfId="0" applyNumberFormat="1" applyFont="1" applyFill="1" applyBorder="1" applyAlignment="1">
      <alignment horizontal="right" vertical="top"/>
    </xf>
    <xf numFmtId="164" fontId="3" fillId="0" borderId="35" xfId="0" applyNumberFormat="1" applyFont="1" applyFill="1" applyBorder="1" applyAlignment="1">
      <alignment horizontal="right" vertical="top"/>
    </xf>
    <xf numFmtId="164" fontId="3" fillId="0" borderId="37" xfId="0" applyNumberFormat="1" applyFont="1" applyBorder="1" applyAlignment="1">
      <alignment horizontal="right" vertical="top"/>
    </xf>
    <xf numFmtId="164" fontId="3" fillId="6" borderId="37" xfId="0" applyNumberFormat="1" applyFont="1" applyFill="1" applyBorder="1" applyAlignment="1">
      <alignment horizontal="right" vertical="top"/>
    </xf>
    <xf numFmtId="164" fontId="3" fillId="6" borderId="38" xfId="0" applyNumberFormat="1" applyFont="1" applyFill="1" applyBorder="1" applyAlignment="1">
      <alignment horizontal="right" vertical="top"/>
    </xf>
    <xf numFmtId="164" fontId="3" fillId="5" borderId="27" xfId="0" applyNumberFormat="1" applyFont="1" applyFill="1" applyBorder="1" applyAlignment="1">
      <alignment horizontal="right" vertical="top" wrapText="1"/>
    </xf>
    <xf numFmtId="3" fontId="3" fillId="0" borderId="33" xfId="0" applyNumberFormat="1" applyFont="1" applyFill="1" applyBorder="1" applyAlignment="1">
      <alignment vertical="top"/>
    </xf>
    <xf numFmtId="3" fontId="3" fillId="0" borderId="17" xfId="0" applyNumberFormat="1" applyFont="1" applyFill="1" applyBorder="1" applyAlignment="1">
      <alignment vertical="top"/>
    </xf>
    <xf numFmtId="3" fontId="3" fillId="0" borderId="31" xfId="0" applyNumberFormat="1" applyFont="1" applyFill="1" applyBorder="1" applyAlignment="1">
      <alignment vertical="top" textRotation="90"/>
    </xf>
    <xf numFmtId="164" fontId="3" fillId="5" borderId="36" xfId="0" applyNumberFormat="1" applyFont="1" applyFill="1" applyBorder="1" applyAlignment="1">
      <alignment horizontal="right" vertical="top"/>
    </xf>
    <xf numFmtId="0" fontId="3" fillId="5" borderId="39" xfId="0" applyFont="1" applyFill="1" applyBorder="1" applyAlignment="1">
      <alignment horizontal="left" vertical="top" wrapText="1"/>
    </xf>
    <xf numFmtId="0" fontId="3" fillId="5" borderId="18" xfId="0" applyFont="1" applyFill="1" applyBorder="1" applyAlignment="1">
      <alignment horizontal="left" vertical="top" wrapText="1"/>
    </xf>
    <xf numFmtId="0" fontId="3" fillId="5" borderId="40" xfId="0" applyFont="1" applyFill="1" applyBorder="1" applyAlignment="1">
      <alignment horizontal="left" vertical="top" wrapText="1"/>
    </xf>
    <xf numFmtId="3" fontId="3" fillId="0" borderId="30" xfId="0" applyNumberFormat="1" applyFont="1" applyFill="1" applyBorder="1" applyAlignment="1">
      <alignment vertical="top"/>
    </xf>
    <xf numFmtId="3" fontId="3" fillId="0" borderId="31" xfId="0" applyNumberFormat="1" applyFont="1" applyFill="1" applyBorder="1" applyAlignment="1">
      <alignment vertical="top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3" fontId="3" fillId="5" borderId="15" xfId="0" applyNumberFormat="1" applyFont="1" applyFill="1" applyBorder="1" applyAlignment="1">
      <alignment horizontal="center" vertical="top" wrapText="1"/>
    </xf>
    <xf numFmtId="3" fontId="3" fillId="5" borderId="17" xfId="0" applyNumberFormat="1" applyFont="1" applyFill="1" applyBorder="1" applyAlignment="1">
      <alignment horizontal="center" vertical="top" wrapText="1"/>
    </xf>
    <xf numFmtId="164" fontId="3" fillId="5" borderId="15" xfId="0" applyNumberFormat="1" applyFont="1" applyFill="1" applyBorder="1" applyAlignment="1">
      <alignment horizontal="right" vertical="top"/>
    </xf>
    <xf numFmtId="164" fontId="3" fillId="5" borderId="11" xfId="0" applyNumberFormat="1" applyFont="1" applyFill="1" applyBorder="1" applyAlignment="1">
      <alignment horizontal="right" vertical="top"/>
    </xf>
    <xf numFmtId="165" fontId="2" fillId="0" borderId="32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vertical="top"/>
    </xf>
    <xf numFmtId="164" fontId="3" fillId="5" borderId="16" xfId="0" applyNumberFormat="1" applyFont="1" applyFill="1" applyBorder="1" applyAlignment="1">
      <alignment horizontal="right" vertical="top"/>
    </xf>
    <xf numFmtId="164" fontId="3" fillId="6" borderId="41" xfId="0" applyNumberFormat="1" applyFont="1" applyFill="1" applyBorder="1" applyAlignment="1">
      <alignment horizontal="right" vertical="top"/>
    </xf>
    <xf numFmtId="164" fontId="3" fillId="6" borderId="1" xfId="0" applyNumberFormat="1" applyFont="1" applyFill="1" applyBorder="1" applyAlignment="1">
      <alignment horizontal="right" vertical="top"/>
    </xf>
    <xf numFmtId="164" fontId="3" fillId="6" borderId="42" xfId="0" applyNumberFormat="1" applyFont="1" applyFill="1" applyBorder="1" applyAlignment="1">
      <alignment horizontal="right" vertical="top"/>
    </xf>
    <xf numFmtId="164" fontId="3" fillId="5" borderId="43" xfId="0" applyNumberFormat="1" applyFont="1" applyFill="1" applyBorder="1" applyAlignment="1">
      <alignment horizontal="right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9" fillId="6" borderId="25" xfId="0" applyFont="1" applyFill="1" applyBorder="1" applyAlignment="1">
      <alignment horizontal="center" vertical="top"/>
    </xf>
    <xf numFmtId="0" fontId="8" fillId="0" borderId="29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/>
    </xf>
    <xf numFmtId="0" fontId="8" fillId="0" borderId="43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center" vertical="top"/>
    </xf>
    <xf numFmtId="0" fontId="9" fillId="6" borderId="28" xfId="0" applyFont="1" applyFill="1" applyBorder="1" applyAlignment="1">
      <alignment horizontal="center" vertical="top"/>
    </xf>
    <xf numFmtId="0" fontId="8" fillId="0" borderId="29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164" fontId="3" fillId="5" borderId="10" xfId="0" applyNumberFormat="1" applyFont="1" applyFill="1" applyBorder="1" applyAlignment="1">
      <alignment horizontal="right" vertical="top"/>
    </xf>
    <xf numFmtId="164" fontId="3" fillId="5" borderId="29" xfId="0" applyNumberFormat="1" applyFont="1" applyFill="1" applyBorder="1" applyAlignment="1">
      <alignment horizontal="right" vertical="top" wrapText="1"/>
    </xf>
    <xf numFmtId="164" fontId="3" fillId="5" borderId="20" xfId="0" applyNumberFormat="1" applyFont="1" applyFill="1" applyBorder="1" applyAlignment="1">
      <alignment horizontal="right" vertical="top"/>
    </xf>
    <xf numFmtId="164" fontId="3" fillId="0" borderId="44" xfId="0" applyNumberFormat="1" applyFont="1" applyBorder="1" applyAlignment="1">
      <alignment horizontal="right" vertical="top"/>
    </xf>
    <xf numFmtId="164" fontId="3" fillId="6" borderId="44" xfId="0" applyNumberFormat="1" applyFont="1" applyFill="1" applyBorder="1" applyAlignment="1">
      <alignment horizontal="right" vertical="top"/>
    </xf>
    <xf numFmtId="49" fontId="5" fillId="2" borderId="45" xfId="0" applyNumberFormat="1" applyFont="1" applyFill="1" applyBorder="1" applyAlignment="1">
      <alignment vertical="top"/>
    </xf>
    <xf numFmtId="49" fontId="5" fillId="3" borderId="32" xfId="0" applyNumberFormat="1" applyFont="1" applyFill="1" applyBorder="1" applyAlignment="1">
      <alignment vertical="top"/>
    </xf>
    <xf numFmtId="49" fontId="5" fillId="0" borderId="32" xfId="0" applyNumberFormat="1" applyFont="1" applyBorder="1" applyAlignment="1">
      <alignment vertical="top"/>
    </xf>
    <xf numFmtId="49" fontId="5" fillId="2" borderId="46" xfId="0" applyNumberFormat="1" applyFont="1" applyFill="1" applyBorder="1" applyAlignment="1">
      <alignment vertical="top"/>
    </xf>
    <xf numFmtId="49" fontId="5" fillId="3" borderId="15" xfId="0" applyNumberFormat="1" applyFont="1" applyFill="1" applyBorder="1" applyAlignment="1">
      <alignment vertical="top"/>
    </xf>
    <xf numFmtId="49" fontId="5" fillId="0" borderId="15" xfId="0" applyNumberFormat="1" applyFont="1" applyBorder="1" applyAlignment="1">
      <alignment vertical="top"/>
    </xf>
    <xf numFmtId="49" fontId="5" fillId="2" borderId="6" xfId="0" applyNumberFormat="1" applyFont="1" applyFill="1" applyBorder="1" applyAlignment="1">
      <alignment vertical="top"/>
    </xf>
    <xf numFmtId="49" fontId="5" fillId="3" borderId="30" xfId="0" applyNumberFormat="1" applyFont="1" applyFill="1" applyBorder="1" applyAlignment="1">
      <alignment vertical="top"/>
    </xf>
    <xf numFmtId="49" fontId="5" fillId="0" borderId="30" xfId="0" applyNumberFormat="1" applyFont="1" applyBorder="1" applyAlignment="1">
      <alignment vertical="top"/>
    </xf>
    <xf numFmtId="0" fontId="3" fillId="5" borderId="45" xfId="0" applyFont="1" applyFill="1" applyBorder="1" applyAlignment="1">
      <alignment vertical="top" wrapText="1"/>
    </xf>
    <xf numFmtId="3" fontId="3" fillId="5" borderId="32" xfId="0" applyNumberFormat="1" applyFont="1" applyFill="1" applyBorder="1" applyAlignment="1">
      <alignment vertical="top"/>
    </xf>
    <xf numFmtId="3" fontId="3" fillId="5" borderId="33" xfId="0" applyNumberFormat="1" applyFont="1" applyFill="1" applyBorder="1" applyAlignment="1">
      <alignment vertical="top"/>
    </xf>
    <xf numFmtId="2" fontId="5" fillId="0" borderId="0" xfId="0" applyNumberFormat="1" applyFont="1" applyBorder="1" applyAlignment="1">
      <alignment vertical="top" wrapText="1"/>
    </xf>
    <xf numFmtId="0" fontId="8" fillId="0" borderId="47" xfId="0" applyFont="1" applyBorder="1" applyAlignment="1">
      <alignment horizontal="center" vertical="top"/>
    </xf>
    <xf numFmtId="0" fontId="8" fillId="0" borderId="43" xfId="0" applyFont="1" applyBorder="1" applyAlignment="1">
      <alignment horizontal="center" vertical="top"/>
    </xf>
    <xf numFmtId="0" fontId="3" fillId="0" borderId="16" xfId="0" applyFont="1" applyFill="1" applyBorder="1" applyAlignment="1">
      <alignment vertical="top" wrapText="1"/>
    </xf>
    <xf numFmtId="164" fontId="3" fillId="0" borderId="45" xfId="0" applyNumberFormat="1" applyFont="1" applyBorder="1" applyAlignment="1">
      <alignment horizontal="right" vertical="top"/>
    </xf>
    <xf numFmtId="164" fontId="3" fillId="0" borderId="32" xfId="0" applyNumberFormat="1" applyFont="1" applyBorder="1" applyAlignment="1">
      <alignment horizontal="right" vertical="top"/>
    </xf>
    <xf numFmtId="164" fontId="3" fillId="0" borderId="39" xfId="0" applyNumberFormat="1" applyFont="1" applyBorder="1" applyAlignment="1">
      <alignment horizontal="right" vertical="top"/>
    </xf>
    <xf numFmtId="164" fontId="3" fillId="0" borderId="33" xfId="0" applyNumberFormat="1" applyFont="1" applyBorder="1" applyAlignment="1">
      <alignment horizontal="right" vertical="top"/>
    </xf>
    <xf numFmtId="164" fontId="3" fillId="6" borderId="45" xfId="0" applyNumberFormat="1" applyFont="1" applyFill="1" applyBorder="1" applyAlignment="1">
      <alignment horizontal="right" vertical="top"/>
    </xf>
    <xf numFmtId="164" fontId="3" fillId="6" borderId="32" xfId="0" applyNumberFormat="1" applyFont="1" applyFill="1" applyBorder="1" applyAlignment="1">
      <alignment horizontal="right" vertical="top"/>
    </xf>
    <xf numFmtId="164" fontId="3" fillId="6" borderId="39" xfId="0" applyNumberFormat="1" applyFont="1" applyFill="1" applyBorder="1" applyAlignment="1">
      <alignment horizontal="right" vertical="top"/>
    </xf>
    <xf numFmtId="164" fontId="3" fillId="5" borderId="47" xfId="0" applyNumberFormat="1" applyFont="1" applyFill="1" applyBorder="1" applyAlignment="1">
      <alignment horizontal="right" vertical="top" wrapText="1"/>
    </xf>
    <xf numFmtId="0" fontId="8" fillId="0" borderId="27" xfId="0" applyFont="1" applyBorder="1" applyAlignment="1">
      <alignment horizontal="center" vertical="top"/>
    </xf>
    <xf numFmtId="164" fontId="3" fillId="0" borderId="42" xfId="0" applyNumberFormat="1" applyFont="1" applyBorder="1" applyAlignment="1">
      <alignment horizontal="right" vertical="top"/>
    </xf>
    <xf numFmtId="0" fontId="3" fillId="5" borderId="14" xfId="0" applyFont="1" applyFill="1" applyBorder="1" applyAlignment="1">
      <alignment vertical="top" wrapText="1"/>
    </xf>
    <xf numFmtId="3" fontId="3" fillId="5" borderId="1" xfId="0" applyNumberFormat="1" applyFont="1" applyFill="1" applyBorder="1" applyAlignment="1">
      <alignment horizontal="center" vertical="top"/>
    </xf>
    <xf numFmtId="3" fontId="3" fillId="5" borderId="16" xfId="0" applyNumberFormat="1" applyFont="1" applyFill="1" applyBorder="1" applyAlignment="1">
      <alignment horizontal="center" vertical="top"/>
    </xf>
    <xf numFmtId="164" fontId="3" fillId="5" borderId="14" xfId="0" applyNumberFormat="1" applyFont="1" applyFill="1" applyBorder="1" applyAlignment="1">
      <alignment horizontal="right" vertical="top"/>
    </xf>
    <xf numFmtId="164" fontId="3" fillId="5" borderId="19" xfId="0" applyNumberFormat="1" applyFont="1" applyFill="1" applyBorder="1" applyAlignment="1">
      <alignment horizontal="right" vertical="top"/>
    </xf>
    <xf numFmtId="0" fontId="3" fillId="5" borderId="15" xfId="0" applyNumberFormat="1" applyFont="1" applyFill="1" applyBorder="1" applyAlignment="1">
      <alignment horizontal="center" vertical="top"/>
    </xf>
    <xf numFmtId="0" fontId="3" fillId="5" borderId="17" xfId="0" applyNumberFormat="1" applyFont="1" applyFill="1" applyBorder="1" applyAlignment="1">
      <alignment horizontal="center" vertical="top"/>
    </xf>
    <xf numFmtId="0" fontId="3" fillId="5" borderId="30" xfId="0" applyNumberFormat="1" applyFont="1" applyFill="1" applyBorder="1" applyAlignment="1">
      <alignment vertical="top"/>
    </xf>
    <xf numFmtId="0" fontId="3" fillId="5" borderId="31" xfId="0" applyNumberFormat="1" applyFont="1" applyFill="1" applyBorder="1" applyAlignment="1">
      <alignment vertical="top"/>
    </xf>
    <xf numFmtId="164" fontId="3" fillId="5" borderId="13" xfId="0" applyNumberFormat="1" applyFont="1" applyFill="1" applyBorder="1" applyAlignment="1">
      <alignment horizontal="right" vertical="top"/>
    </xf>
    <xf numFmtId="164" fontId="3" fillId="0" borderId="48" xfId="0" applyNumberFormat="1" applyFont="1" applyBorder="1" applyAlignment="1">
      <alignment horizontal="right" vertical="top"/>
    </xf>
    <xf numFmtId="164" fontId="3" fillId="0" borderId="41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165" fontId="3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horizontal="left" vertical="top"/>
    </xf>
    <xf numFmtId="0" fontId="3" fillId="0" borderId="43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164" fontId="3" fillId="5" borderId="17" xfId="0" applyNumberFormat="1" applyFont="1" applyFill="1" applyBorder="1" applyAlignment="1">
      <alignment horizontal="right" vertical="top"/>
    </xf>
    <xf numFmtId="164" fontId="3" fillId="0" borderId="43" xfId="0" applyNumberFormat="1" applyFont="1" applyFill="1" applyBorder="1" applyAlignment="1">
      <alignment horizontal="right" vertical="top"/>
    </xf>
    <xf numFmtId="0" fontId="5" fillId="6" borderId="28" xfId="0" applyFont="1" applyFill="1" applyBorder="1" applyAlignment="1">
      <alignment horizontal="center" vertical="top"/>
    </xf>
    <xf numFmtId="164" fontId="3" fillId="5" borderId="43" xfId="0" applyNumberFormat="1" applyFont="1" applyFill="1" applyBorder="1" applyAlignment="1">
      <alignment horizontal="right" vertical="top"/>
    </xf>
    <xf numFmtId="3" fontId="3" fillId="5" borderId="32" xfId="0" applyNumberFormat="1" applyFont="1" applyFill="1" applyBorder="1" applyAlignment="1">
      <alignment horizontal="center" vertical="top"/>
    </xf>
    <xf numFmtId="164" fontId="3" fillId="5" borderId="35" xfId="0" applyNumberFormat="1" applyFont="1" applyFill="1" applyBorder="1" applyAlignment="1">
      <alignment horizontal="right" vertical="top" wrapText="1"/>
    </xf>
    <xf numFmtId="164" fontId="3" fillId="0" borderId="43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165" fontId="8" fillId="6" borderId="1" xfId="0" applyNumberFormat="1" applyFont="1" applyFill="1" applyBorder="1" applyAlignment="1">
      <alignment vertical="top" wrapText="1"/>
    </xf>
    <xf numFmtId="164" fontId="3" fillId="6" borderId="36" xfId="0" applyNumberFormat="1" applyFont="1" applyFill="1" applyBorder="1" applyAlignment="1">
      <alignment horizontal="right" vertical="top"/>
    </xf>
    <xf numFmtId="164" fontId="3" fillId="6" borderId="16" xfId="0" applyNumberFormat="1" applyFont="1" applyFill="1" applyBorder="1" applyAlignment="1">
      <alignment horizontal="right" vertical="top"/>
    </xf>
    <xf numFmtId="164" fontId="3" fillId="6" borderId="17" xfId="0" applyNumberFormat="1" applyFont="1" applyFill="1" applyBorder="1" applyAlignment="1">
      <alignment horizontal="right" vertical="top"/>
    </xf>
    <xf numFmtId="0" fontId="5" fillId="0" borderId="0" xfId="0" applyNumberFormat="1" applyFont="1" applyAlignment="1">
      <alignment vertical="top"/>
    </xf>
    <xf numFmtId="3" fontId="3" fillId="5" borderId="15" xfId="0" applyNumberFormat="1" applyFont="1" applyFill="1" applyBorder="1" applyAlignment="1">
      <alignment horizontal="center" vertical="top"/>
    </xf>
    <xf numFmtId="3" fontId="3" fillId="5" borderId="30" xfId="0" applyNumberFormat="1" applyFont="1" applyFill="1" applyBorder="1" applyAlignment="1">
      <alignment horizontal="center" vertical="top"/>
    </xf>
    <xf numFmtId="3" fontId="3" fillId="5" borderId="34" xfId="0" applyNumberFormat="1" applyFont="1" applyFill="1" applyBorder="1" applyAlignment="1">
      <alignment horizontal="center" vertical="top"/>
    </xf>
    <xf numFmtId="3" fontId="3" fillId="5" borderId="31" xfId="0" applyNumberFormat="1" applyFont="1" applyFill="1" applyBorder="1" applyAlignment="1">
      <alignment horizontal="center" vertical="top"/>
    </xf>
    <xf numFmtId="164" fontId="3" fillId="7" borderId="11" xfId="0" applyNumberFormat="1" applyFont="1" applyFill="1" applyBorder="1" applyAlignment="1">
      <alignment horizontal="right" vertical="top"/>
    </xf>
    <xf numFmtId="164" fontId="3" fillId="7" borderId="15" xfId="0" applyNumberFormat="1" applyFont="1" applyFill="1" applyBorder="1" applyAlignment="1">
      <alignment horizontal="right" vertical="top"/>
    </xf>
    <xf numFmtId="0" fontId="13" fillId="0" borderId="49" xfId="0" applyFont="1" applyBorder="1" applyAlignment="1">
      <alignment horizontal="center" vertical="center" wrapText="1"/>
    </xf>
    <xf numFmtId="164" fontId="5" fillId="6" borderId="50" xfId="0" applyNumberFormat="1" applyFont="1" applyFill="1" applyBorder="1" applyAlignment="1">
      <alignment horizontal="right" vertical="top"/>
    </xf>
    <xf numFmtId="164" fontId="5" fillId="6" borderId="20" xfId="0" applyNumberFormat="1" applyFont="1" applyFill="1" applyBorder="1" applyAlignment="1">
      <alignment horizontal="right" vertical="top"/>
    </xf>
    <xf numFmtId="0" fontId="7" fillId="0" borderId="0" xfId="0" applyFont="1" applyBorder="1"/>
    <xf numFmtId="0" fontId="9" fillId="5" borderId="47" xfId="0" applyFont="1" applyFill="1" applyBorder="1" applyAlignment="1">
      <alignment horizontal="center" vertical="top"/>
    </xf>
    <xf numFmtId="164" fontId="5" fillId="6" borderId="51" xfId="0" applyNumberFormat="1" applyFont="1" applyFill="1" applyBorder="1" applyAlignment="1">
      <alignment horizontal="right" vertical="top"/>
    </xf>
    <xf numFmtId="164" fontId="5" fillId="6" borderId="32" xfId="0" applyNumberFormat="1" applyFont="1" applyFill="1" applyBorder="1" applyAlignment="1">
      <alignment horizontal="right" vertical="top"/>
    </xf>
    <xf numFmtId="164" fontId="5" fillId="6" borderId="39" xfId="0" applyNumberFormat="1" applyFont="1" applyFill="1" applyBorder="1" applyAlignment="1">
      <alignment horizontal="right" vertical="top"/>
    </xf>
    <xf numFmtId="164" fontId="5" fillId="5" borderId="47" xfId="0" applyNumberFormat="1" applyFont="1" applyFill="1" applyBorder="1" applyAlignment="1">
      <alignment horizontal="right" vertical="top"/>
    </xf>
    <xf numFmtId="0" fontId="8" fillId="0" borderId="27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164" fontId="3" fillId="6" borderId="46" xfId="0" applyNumberFormat="1" applyFont="1" applyFill="1" applyBorder="1" applyAlignment="1">
      <alignment horizontal="right" vertical="top"/>
    </xf>
    <xf numFmtId="0" fontId="3" fillId="0" borderId="18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52" xfId="0" applyFont="1" applyBorder="1" applyAlignment="1">
      <alignment vertical="top"/>
    </xf>
    <xf numFmtId="0" fontId="3" fillId="5" borderId="0" xfId="0" applyFont="1" applyFill="1" applyBorder="1" applyAlignment="1">
      <alignment vertical="top"/>
    </xf>
    <xf numFmtId="49" fontId="3" fillId="0" borderId="15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53" xfId="0" applyFont="1" applyFill="1" applyBorder="1" applyAlignment="1">
      <alignment horizontal="center" vertical="top" wrapText="1"/>
    </xf>
    <xf numFmtId="0" fontId="3" fillId="3" borderId="54" xfId="0" applyFont="1" applyFill="1" applyBorder="1" applyAlignment="1">
      <alignment horizontal="center" vertical="top" wrapText="1"/>
    </xf>
    <xf numFmtId="49" fontId="5" fillId="2" borderId="45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5" fillId="2" borderId="45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49" fontId="5" fillId="3" borderId="32" xfId="0" applyNumberFormat="1" applyFont="1" applyFill="1" applyBorder="1" applyAlignment="1">
      <alignment horizontal="center" vertical="top"/>
    </xf>
    <xf numFmtId="49" fontId="5" fillId="3" borderId="30" xfId="0" applyNumberFormat="1" applyFont="1" applyFill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5" fillId="2" borderId="46" xfId="0" applyNumberFormat="1" applyFont="1" applyFill="1" applyBorder="1" applyAlignment="1">
      <alignment horizontal="center" vertical="top"/>
    </xf>
    <xf numFmtId="49" fontId="5" fillId="3" borderId="15" xfId="0" applyNumberFormat="1" applyFont="1" applyFill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33" xfId="0" applyNumberFormat="1" applyFont="1" applyBorder="1" applyAlignment="1">
      <alignment horizontal="center" vertical="top" wrapText="1"/>
    </xf>
    <xf numFmtId="0" fontId="15" fillId="0" borderId="33" xfId="0" applyFont="1" applyFill="1" applyBorder="1" applyAlignment="1">
      <alignment horizontal="left" vertical="top" wrapText="1"/>
    </xf>
    <xf numFmtId="49" fontId="5" fillId="3" borderId="32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0" fontId="3" fillId="0" borderId="17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164" fontId="5" fillId="3" borderId="53" xfId="0" applyNumberFormat="1" applyFont="1" applyFill="1" applyBorder="1" applyAlignment="1">
      <alignment horizontal="right" vertical="top"/>
    </xf>
    <xf numFmtId="164" fontId="5" fillId="3" borderId="49" xfId="0" applyNumberFormat="1" applyFont="1" applyFill="1" applyBorder="1" applyAlignment="1">
      <alignment horizontal="right" vertical="top"/>
    </xf>
    <xf numFmtId="0" fontId="8" fillId="0" borderId="47" xfId="0" applyFont="1" applyFill="1" applyBorder="1" applyAlignment="1">
      <alignment horizontal="center" vertical="top"/>
    </xf>
    <xf numFmtId="164" fontId="3" fillId="6" borderId="55" xfId="0" applyNumberFormat="1" applyFont="1" applyFill="1" applyBorder="1" applyAlignment="1">
      <alignment horizontal="right" vertical="top"/>
    </xf>
    <xf numFmtId="164" fontId="3" fillId="5" borderId="52" xfId="0" applyNumberFormat="1" applyFont="1" applyFill="1" applyBorder="1" applyAlignment="1">
      <alignment horizontal="right" vertical="top" wrapText="1"/>
    </xf>
    <xf numFmtId="164" fontId="3" fillId="5" borderId="56" xfId="0" applyNumberFormat="1" applyFont="1" applyFill="1" applyBorder="1" applyAlignment="1">
      <alignment horizontal="right" vertical="top" wrapText="1"/>
    </xf>
    <xf numFmtId="164" fontId="3" fillId="6" borderId="57" xfId="0" applyNumberFormat="1" applyFont="1" applyFill="1" applyBorder="1" applyAlignment="1">
      <alignment horizontal="right" vertical="top"/>
    </xf>
    <xf numFmtId="164" fontId="3" fillId="0" borderId="27" xfId="0" applyNumberFormat="1" applyFont="1" applyFill="1" applyBorder="1" applyAlignment="1">
      <alignment horizontal="right" vertical="top" wrapText="1"/>
    </xf>
    <xf numFmtId="49" fontId="3" fillId="5" borderId="15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/>
    </xf>
    <xf numFmtId="164" fontId="3" fillId="0" borderId="43" xfId="0" applyNumberFormat="1" applyFont="1" applyFill="1" applyBorder="1" applyAlignment="1">
      <alignment horizontal="right" vertical="top" wrapText="1"/>
    </xf>
    <xf numFmtId="0" fontId="8" fillId="0" borderId="23" xfId="0" applyFont="1" applyFill="1" applyBorder="1" applyAlignment="1">
      <alignment horizontal="center" vertical="top"/>
    </xf>
    <xf numFmtId="0" fontId="9" fillId="0" borderId="47" xfId="0" applyFont="1" applyFill="1" applyBorder="1" applyAlignment="1">
      <alignment horizontal="center" vertical="top"/>
    </xf>
    <xf numFmtId="164" fontId="5" fillId="0" borderId="47" xfId="0" applyNumberFormat="1" applyFont="1" applyFill="1" applyBorder="1" applyAlignment="1">
      <alignment horizontal="right" vertical="top"/>
    </xf>
    <xf numFmtId="3" fontId="3" fillId="0" borderId="36" xfId="0" applyNumberFormat="1" applyFont="1" applyFill="1" applyBorder="1" applyAlignment="1">
      <alignment horizontal="center" vertical="top"/>
    </xf>
    <xf numFmtId="164" fontId="3" fillId="5" borderId="27" xfId="0" applyNumberFormat="1" applyFont="1" applyFill="1" applyBorder="1" applyAlignment="1">
      <alignment horizontal="right" vertical="top"/>
    </xf>
    <xf numFmtId="3" fontId="3" fillId="0" borderId="20" xfId="0" applyNumberFormat="1" applyFont="1" applyFill="1" applyBorder="1" applyAlignment="1">
      <alignment horizontal="center" vertical="top"/>
    </xf>
    <xf numFmtId="0" fontId="5" fillId="5" borderId="33" xfId="0" applyFont="1" applyFill="1" applyBorder="1" applyAlignment="1">
      <alignment horizontal="left" vertical="top" wrapText="1"/>
    </xf>
    <xf numFmtId="3" fontId="3" fillId="5" borderId="17" xfId="0" applyNumberFormat="1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center" vertical="top" wrapText="1"/>
    </xf>
    <xf numFmtId="164" fontId="3" fillId="0" borderId="38" xfId="0" applyNumberFormat="1" applyFont="1" applyBorder="1" applyAlignment="1">
      <alignment horizontal="right" vertical="top"/>
    </xf>
    <xf numFmtId="164" fontId="3" fillId="7" borderId="37" xfId="0" applyNumberFormat="1" applyFont="1" applyFill="1" applyBorder="1" applyAlignment="1">
      <alignment horizontal="right" vertical="top"/>
    </xf>
    <xf numFmtId="164" fontId="5" fillId="5" borderId="51" xfId="0" applyNumberFormat="1" applyFont="1" applyFill="1" applyBorder="1" applyAlignment="1">
      <alignment horizontal="right" vertical="top"/>
    </xf>
    <xf numFmtId="164" fontId="5" fillId="5" borderId="32" xfId="0" applyNumberFormat="1" applyFont="1" applyFill="1" applyBorder="1" applyAlignment="1">
      <alignment horizontal="right" vertical="top"/>
    </xf>
    <xf numFmtId="164" fontId="5" fillId="5" borderId="39" xfId="0" applyNumberFormat="1" applyFont="1" applyFill="1" applyBorder="1" applyAlignment="1">
      <alignment horizontal="right" vertical="top"/>
    </xf>
    <xf numFmtId="164" fontId="5" fillId="5" borderId="45" xfId="0" applyNumberFormat="1" applyFont="1" applyFill="1" applyBorder="1" applyAlignment="1">
      <alignment horizontal="right" vertical="top"/>
    </xf>
    <xf numFmtId="164" fontId="5" fillId="5" borderId="33" xfId="0" applyNumberFormat="1" applyFont="1" applyFill="1" applyBorder="1" applyAlignment="1">
      <alignment horizontal="right" vertical="top"/>
    </xf>
    <xf numFmtId="0" fontId="3" fillId="5" borderId="32" xfId="0" applyNumberFormat="1" applyFont="1" applyFill="1" applyBorder="1" applyAlignment="1">
      <alignment vertical="top"/>
    </xf>
    <xf numFmtId="0" fontId="3" fillId="5" borderId="33" xfId="0" applyNumberFormat="1" applyFont="1" applyFill="1" applyBorder="1" applyAlignment="1">
      <alignment vertical="top"/>
    </xf>
    <xf numFmtId="164" fontId="3" fillId="0" borderId="37" xfId="0" applyNumberFormat="1" applyFont="1" applyFill="1" applyBorder="1" applyAlignment="1">
      <alignment horizontal="right" vertical="top"/>
    </xf>
    <xf numFmtId="0" fontId="9" fillId="8" borderId="49" xfId="0" applyFont="1" applyFill="1" applyBorder="1" applyAlignment="1">
      <alignment horizontal="center" vertical="top"/>
    </xf>
    <xf numFmtId="164" fontId="5" fillId="8" borderId="8" xfId="0" applyNumberFormat="1" applyFont="1" applyFill="1" applyBorder="1" applyAlignment="1">
      <alignment horizontal="right" vertical="top"/>
    </xf>
    <xf numFmtId="164" fontId="5" fillId="8" borderId="54" xfId="0" applyNumberFormat="1" applyFont="1" applyFill="1" applyBorder="1" applyAlignment="1">
      <alignment horizontal="right" vertical="top"/>
    </xf>
    <xf numFmtId="0" fontId="3" fillId="5" borderId="46" xfId="0" applyFont="1" applyFill="1" applyBorder="1" applyAlignment="1">
      <alignment vertical="top" wrapText="1"/>
    </xf>
    <xf numFmtId="3" fontId="3" fillId="5" borderId="17" xfId="0" applyNumberFormat="1" applyFont="1" applyFill="1" applyBorder="1" applyAlignment="1">
      <alignment horizontal="center" vertical="top"/>
    </xf>
    <xf numFmtId="0" fontId="3" fillId="5" borderId="0" xfId="0" applyFont="1" applyFill="1" applyBorder="1" applyAlignment="1">
      <alignment vertical="top"/>
    </xf>
    <xf numFmtId="0" fontId="3" fillId="5" borderId="0" xfId="0" applyFont="1" applyFill="1" applyBorder="1" applyAlignment="1">
      <alignment horizontal="left" vertical="top"/>
    </xf>
    <xf numFmtId="0" fontId="15" fillId="0" borderId="33" xfId="0" applyFont="1" applyFill="1" applyBorder="1" applyAlignment="1">
      <alignment vertical="top" wrapText="1"/>
    </xf>
    <xf numFmtId="164" fontId="3" fillId="0" borderId="21" xfId="0" applyNumberFormat="1" applyFont="1" applyBorder="1" applyAlignment="1">
      <alignment horizontal="right" vertical="top"/>
    </xf>
    <xf numFmtId="164" fontId="3" fillId="0" borderId="55" xfId="0" applyNumberFormat="1" applyFont="1" applyBorder="1" applyAlignment="1">
      <alignment horizontal="right" vertical="top"/>
    </xf>
    <xf numFmtId="164" fontId="3" fillId="7" borderId="1" xfId="0" applyNumberFormat="1" applyFont="1" applyFill="1" applyBorder="1" applyAlignment="1">
      <alignment horizontal="right" vertical="top"/>
    </xf>
    <xf numFmtId="0" fontId="15" fillId="5" borderId="33" xfId="0" applyFont="1" applyFill="1" applyBorder="1" applyAlignment="1">
      <alignment horizontal="left" vertical="top" wrapText="1"/>
    </xf>
    <xf numFmtId="0" fontId="8" fillId="0" borderId="47" xfId="0" applyFont="1" applyBorder="1" applyAlignment="1">
      <alignment horizontal="center" vertical="top" wrapText="1"/>
    </xf>
    <xf numFmtId="3" fontId="3" fillId="5" borderId="20" xfId="0" applyNumberFormat="1" applyFont="1" applyFill="1" applyBorder="1" applyAlignment="1">
      <alignment horizontal="center" vertical="top"/>
    </xf>
    <xf numFmtId="3" fontId="3" fillId="5" borderId="21" xfId="0" applyNumberFormat="1" applyFont="1" applyFill="1" applyBorder="1" applyAlignment="1">
      <alignment horizontal="center" vertical="top"/>
    </xf>
    <xf numFmtId="0" fontId="9" fillId="6" borderId="27" xfId="0" applyFont="1" applyFill="1" applyBorder="1" applyAlignment="1">
      <alignment horizontal="center" vertical="top"/>
    </xf>
    <xf numFmtId="164" fontId="5" fillId="6" borderId="41" xfId="0" applyNumberFormat="1" applyFont="1" applyFill="1" applyBorder="1" applyAlignment="1">
      <alignment horizontal="right" vertical="top"/>
    </xf>
    <xf numFmtId="164" fontId="5" fillId="6" borderId="1" xfId="0" applyNumberFormat="1" applyFont="1" applyFill="1" applyBorder="1" applyAlignment="1">
      <alignment horizontal="right" vertical="top"/>
    </xf>
    <xf numFmtId="164" fontId="5" fillId="6" borderId="16" xfId="0" applyNumberFormat="1" applyFont="1" applyFill="1" applyBorder="1" applyAlignment="1">
      <alignment horizontal="right" vertical="top"/>
    </xf>
    <xf numFmtId="164" fontId="5" fillId="6" borderId="43" xfId="0" applyNumberFormat="1" applyFont="1" applyFill="1" applyBorder="1" applyAlignment="1">
      <alignment horizontal="right" vertical="top"/>
    </xf>
    <xf numFmtId="3" fontId="3" fillId="0" borderId="37" xfId="0" applyNumberFormat="1" applyFont="1" applyFill="1" applyBorder="1" applyAlignment="1">
      <alignment horizontal="center" vertical="top"/>
    </xf>
    <xf numFmtId="3" fontId="3" fillId="0" borderId="58" xfId="0" applyNumberFormat="1" applyFont="1" applyFill="1" applyBorder="1" applyAlignment="1">
      <alignment horizontal="center" vertical="top"/>
    </xf>
    <xf numFmtId="49" fontId="5" fillId="0" borderId="39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164" fontId="3" fillId="6" borderId="50" xfId="0" applyNumberFormat="1" applyFont="1" applyFill="1" applyBorder="1" applyAlignment="1">
      <alignment horizontal="right" vertical="top"/>
    </xf>
    <xf numFmtId="0" fontId="3" fillId="8" borderId="46" xfId="0" applyFont="1" applyFill="1" applyBorder="1" applyAlignment="1">
      <alignment vertical="top" wrapText="1"/>
    </xf>
    <xf numFmtId="3" fontId="3" fillId="8" borderId="15" xfId="0" applyNumberFormat="1" applyFont="1" applyFill="1" applyBorder="1" applyAlignment="1">
      <alignment horizontal="center" vertical="top"/>
    </xf>
    <xf numFmtId="3" fontId="3" fillId="8" borderId="17" xfId="0" applyNumberFormat="1" applyFont="1" applyFill="1" applyBorder="1" applyAlignment="1">
      <alignment horizontal="center" vertical="top"/>
    </xf>
    <xf numFmtId="165" fontId="8" fillId="5" borderId="43" xfId="0" applyNumberFormat="1" applyFont="1" applyFill="1" applyBorder="1" applyAlignment="1">
      <alignment vertical="top" wrapText="1"/>
    </xf>
    <xf numFmtId="0" fontId="5" fillId="6" borderId="35" xfId="0" applyFont="1" applyFill="1" applyBorder="1" applyAlignment="1">
      <alignment horizontal="center" vertical="top"/>
    </xf>
    <xf numFmtId="164" fontId="5" fillId="6" borderId="21" xfId="0" applyNumberFormat="1" applyFont="1" applyFill="1" applyBorder="1" applyAlignment="1">
      <alignment horizontal="right" vertical="top"/>
    </xf>
    <xf numFmtId="164" fontId="5" fillId="6" borderId="22" xfId="0" applyNumberFormat="1" applyFont="1" applyFill="1" applyBorder="1" applyAlignment="1">
      <alignment horizontal="right" vertical="top"/>
    </xf>
    <xf numFmtId="164" fontId="5" fillId="6" borderId="23" xfId="0" applyNumberFormat="1" applyFont="1" applyFill="1" applyBorder="1" applyAlignment="1">
      <alignment horizontal="right" vertical="top"/>
    </xf>
    <xf numFmtId="164" fontId="5" fillId="8" borderId="53" xfId="0" applyNumberFormat="1" applyFont="1" applyFill="1" applyBorder="1" applyAlignment="1">
      <alignment horizontal="right" vertical="top"/>
    </xf>
    <xf numFmtId="164" fontId="3" fillId="0" borderId="22" xfId="0" applyNumberFormat="1" applyFont="1" applyBorder="1" applyAlignment="1">
      <alignment horizontal="right" vertical="top"/>
    </xf>
    <xf numFmtId="164" fontId="5" fillId="6" borderId="59" xfId="0" applyNumberFormat="1" applyFont="1" applyFill="1" applyBorder="1" applyAlignment="1">
      <alignment horizontal="right" vertical="top"/>
    </xf>
    <xf numFmtId="164" fontId="3" fillId="6" borderId="48" xfId="0" applyNumberFormat="1" applyFont="1" applyFill="1" applyBorder="1" applyAlignment="1">
      <alignment horizontal="right" vertical="top"/>
    </xf>
    <xf numFmtId="164" fontId="5" fillId="8" borderId="4" xfId="0" applyNumberFormat="1" applyFont="1" applyFill="1" applyBorder="1" applyAlignment="1">
      <alignment horizontal="right" vertical="top"/>
    </xf>
    <xf numFmtId="164" fontId="5" fillId="6" borderId="26" xfId="0" applyNumberFormat="1" applyFont="1" applyFill="1" applyBorder="1" applyAlignment="1">
      <alignment horizontal="right" vertical="top"/>
    </xf>
    <xf numFmtId="164" fontId="5" fillId="3" borderId="4" xfId="0" applyNumberFormat="1" applyFont="1" applyFill="1" applyBorder="1" applyAlignment="1">
      <alignment horizontal="right" vertical="top"/>
    </xf>
    <xf numFmtId="164" fontId="5" fillId="3" borderId="54" xfId="0" applyNumberFormat="1" applyFont="1" applyFill="1" applyBorder="1" applyAlignment="1">
      <alignment horizontal="right" vertical="top"/>
    </xf>
    <xf numFmtId="164" fontId="3" fillId="5" borderId="60" xfId="0" applyNumberFormat="1" applyFont="1" applyFill="1" applyBorder="1" applyAlignment="1">
      <alignment horizontal="right" vertical="top" wrapText="1"/>
    </xf>
    <xf numFmtId="164" fontId="3" fillId="0" borderId="61" xfId="0" applyNumberFormat="1" applyFont="1" applyFill="1" applyBorder="1" applyAlignment="1">
      <alignment horizontal="right" vertical="top"/>
    </xf>
    <xf numFmtId="164" fontId="5" fillId="6" borderId="62" xfId="0" applyNumberFormat="1" applyFont="1" applyFill="1" applyBorder="1" applyAlignment="1">
      <alignment horizontal="right" vertical="top"/>
    </xf>
    <xf numFmtId="164" fontId="5" fillId="8" borderId="49" xfId="0" applyNumberFormat="1" applyFont="1" applyFill="1" applyBorder="1" applyAlignment="1">
      <alignment horizontal="right" vertical="top"/>
    </xf>
    <xf numFmtId="164" fontId="3" fillId="5" borderId="23" xfId="0" applyNumberFormat="1" applyFont="1" applyFill="1" applyBorder="1" applyAlignment="1">
      <alignment horizontal="right" vertical="top" wrapText="1"/>
    </xf>
    <xf numFmtId="164" fontId="5" fillId="2" borderId="63" xfId="0" applyNumberFormat="1" applyFont="1" applyFill="1" applyBorder="1" applyAlignment="1">
      <alignment horizontal="right" vertical="top"/>
    </xf>
    <xf numFmtId="164" fontId="5" fillId="4" borderId="64" xfId="0" applyNumberFormat="1" applyFont="1" applyFill="1" applyBorder="1" applyAlignment="1">
      <alignment horizontal="right" vertical="top"/>
    </xf>
    <xf numFmtId="164" fontId="5" fillId="4" borderId="8" xfId="0" applyNumberFormat="1" applyFont="1" applyFill="1" applyBorder="1" applyAlignment="1">
      <alignment horizontal="right" vertical="top"/>
    </xf>
    <xf numFmtId="164" fontId="5" fillId="2" borderId="4" xfId="0" applyNumberFormat="1" applyFont="1" applyFill="1" applyBorder="1" applyAlignment="1">
      <alignment horizontal="right" vertical="top"/>
    </xf>
    <xf numFmtId="164" fontId="5" fillId="4" borderId="62" xfId="0" applyNumberFormat="1" applyFont="1" applyFill="1" applyBorder="1" applyAlignment="1">
      <alignment horizontal="right" vertical="top"/>
    </xf>
    <xf numFmtId="164" fontId="5" fillId="2" borderId="49" xfId="0" applyNumberFormat="1" applyFont="1" applyFill="1" applyBorder="1" applyAlignment="1">
      <alignment horizontal="right" vertical="top"/>
    </xf>
    <xf numFmtId="164" fontId="5" fillId="4" borderId="25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164" fontId="19" fillId="5" borderId="47" xfId="0" applyNumberFormat="1" applyFont="1" applyFill="1" applyBorder="1" applyAlignment="1">
      <alignment horizontal="right" vertical="top"/>
    </xf>
    <xf numFmtId="49" fontId="5" fillId="0" borderId="40" xfId="0" applyNumberFormat="1" applyFont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49" fontId="5" fillId="0" borderId="33" xfId="0" applyNumberFormat="1" applyFont="1" applyBorder="1" applyAlignment="1">
      <alignment horizontal="center" vertical="top"/>
    </xf>
    <xf numFmtId="0" fontId="3" fillId="0" borderId="32" xfId="0" applyNumberFormat="1" applyFont="1" applyFill="1" applyBorder="1" applyAlignment="1">
      <alignment vertical="top"/>
    </xf>
    <xf numFmtId="0" fontId="3" fillId="0" borderId="33" xfId="0" applyNumberFormat="1" applyFont="1" applyFill="1" applyBorder="1" applyAlignment="1">
      <alignment vertical="top"/>
    </xf>
    <xf numFmtId="0" fontId="3" fillId="0" borderId="46" xfId="0" applyFont="1" applyFill="1" applyBorder="1" applyAlignment="1">
      <alignment vertical="top" wrapText="1"/>
    </xf>
    <xf numFmtId="0" fontId="3" fillId="5" borderId="45" xfId="0" applyFont="1" applyFill="1" applyBorder="1" applyAlignment="1">
      <alignment horizontal="left" vertical="top" wrapText="1"/>
    </xf>
    <xf numFmtId="49" fontId="5" fillId="0" borderId="39" xfId="0" applyNumberFormat="1" applyFont="1" applyBorder="1" applyAlignment="1">
      <alignment vertical="top"/>
    </xf>
    <xf numFmtId="49" fontId="5" fillId="0" borderId="18" xfId="0" applyNumberFormat="1" applyFont="1" applyBorder="1" applyAlignment="1">
      <alignment vertical="top"/>
    </xf>
    <xf numFmtId="49" fontId="5" fillId="0" borderId="40" xfId="0" applyNumberFormat="1" applyFont="1" applyBorder="1" applyAlignment="1">
      <alignment vertical="top"/>
    </xf>
    <xf numFmtId="2" fontId="18" fillId="0" borderId="33" xfId="0" applyNumberFormat="1" applyFont="1" applyBorder="1" applyAlignment="1">
      <alignment vertical="top" wrapText="1"/>
    </xf>
    <xf numFmtId="0" fontId="8" fillId="0" borderId="35" xfId="0" applyFont="1" applyBorder="1" applyAlignment="1">
      <alignment horizontal="center" vertical="top"/>
    </xf>
    <xf numFmtId="164" fontId="5" fillId="6" borderId="69" xfId="0" applyNumberFormat="1" applyFont="1" applyFill="1" applyBorder="1" applyAlignment="1">
      <alignment horizontal="right" vertical="top"/>
    </xf>
    <xf numFmtId="164" fontId="3" fillId="6" borderId="0" xfId="0" applyNumberFormat="1" applyFont="1" applyFill="1" applyBorder="1" applyAlignment="1">
      <alignment horizontal="right" vertical="top"/>
    </xf>
    <xf numFmtId="164" fontId="5" fillId="6" borderId="30" xfId="0" applyNumberFormat="1" applyFont="1" applyFill="1" applyBorder="1" applyAlignment="1">
      <alignment horizontal="right" vertical="top"/>
    </xf>
    <xf numFmtId="0" fontId="9" fillId="5" borderId="35" xfId="0" applyFont="1" applyFill="1" applyBorder="1" applyAlignment="1">
      <alignment horizontal="center" vertical="top"/>
    </xf>
    <xf numFmtId="164" fontId="3" fillId="6" borderId="70" xfId="0" applyNumberFormat="1" applyFont="1" applyFill="1" applyBorder="1" applyAlignment="1">
      <alignment horizontal="right" vertical="top"/>
    </xf>
    <xf numFmtId="164" fontId="3" fillId="6" borderId="58" xfId="0" applyNumberFormat="1" applyFont="1" applyFill="1" applyBorder="1" applyAlignment="1">
      <alignment horizontal="right" vertical="top"/>
    </xf>
    <xf numFmtId="164" fontId="3" fillId="6" borderId="71" xfId="0" applyNumberFormat="1" applyFont="1" applyFill="1" applyBorder="1" applyAlignment="1">
      <alignment horizontal="right" vertical="top"/>
    </xf>
    <xf numFmtId="164" fontId="3" fillId="6" borderId="72" xfId="0" applyNumberFormat="1" applyFont="1" applyFill="1" applyBorder="1" applyAlignment="1">
      <alignment horizontal="right" vertical="top"/>
    </xf>
    <xf numFmtId="164" fontId="3" fillId="6" borderId="73" xfId="0" applyNumberFormat="1" applyFont="1" applyFill="1" applyBorder="1" applyAlignment="1">
      <alignment horizontal="right" vertical="top"/>
    </xf>
    <xf numFmtId="164" fontId="5" fillId="6" borderId="6" xfId="0" applyNumberFormat="1" applyFont="1" applyFill="1" applyBorder="1" applyAlignment="1">
      <alignment horizontal="right" vertical="top"/>
    </xf>
    <xf numFmtId="164" fontId="5" fillId="6" borderId="40" xfId="0" applyNumberFormat="1" applyFont="1" applyFill="1" applyBorder="1" applyAlignment="1">
      <alignment horizontal="right" vertical="top"/>
    </xf>
    <xf numFmtId="164" fontId="3" fillId="5" borderId="71" xfId="0" applyNumberFormat="1" applyFont="1" applyFill="1" applyBorder="1" applyAlignment="1">
      <alignment horizontal="right" vertical="top" wrapText="1"/>
    </xf>
    <xf numFmtId="164" fontId="3" fillId="5" borderId="72" xfId="0" applyNumberFormat="1" applyFont="1" applyFill="1" applyBorder="1" applyAlignment="1">
      <alignment horizontal="right" vertical="top" wrapText="1"/>
    </xf>
    <xf numFmtId="164" fontId="3" fillId="5" borderId="73" xfId="0" applyNumberFormat="1" applyFont="1" applyFill="1" applyBorder="1" applyAlignment="1">
      <alignment horizontal="right" vertical="top" wrapText="1"/>
    </xf>
    <xf numFmtId="164" fontId="5" fillId="6" borderId="75" xfId="0" applyNumberFormat="1" applyFont="1" applyFill="1" applyBorder="1" applyAlignment="1">
      <alignment horizontal="right" vertical="top"/>
    </xf>
    <xf numFmtId="3" fontId="3" fillId="5" borderId="18" xfId="0" applyNumberFormat="1" applyFont="1" applyFill="1" applyBorder="1" applyAlignment="1">
      <alignment horizontal="center" vertical="top"/>
    </xf>
    <xf numFmtId="0" fontId="3" fillId="5" borderId="18" xfId="0" applyNumberFormat="1" applyFont="1" applyFill="1" applyBorder="1" applyAlignment="1">
      <alignment horizontal="center" vertical="top"/>
    </xf>
    <xf numFmtId="0" fontId="3" fillId="5" borderId="71" xfId="0" applyFont="1" applyFill="1" applyBorder="1" applyAlignment="1">
      <alignment vertical="top" wrapText="1"/>
    </xf>
    <xf numFmtId="3" fontId="3" fillId="5" borderId="39" xfId="0" applyNumberFormat="1" applyFont="1" applyFill="1" applyBorder="1" applyAlignment="1">
      <alignment vertical="top"/>
    </xf>
    <xf numFmtId="0" fontId="3" fillId="5" borderId="40" xfId="0" applyNumberFormat="1" applyFont="1" applyFill="1" applyBorder="1" applyAlignment="1">
      <alignment vertical="top"/>
    </xf>
    <xf numFmtId="164" fontId="5" fillId="6" borderId="0" xfId="0" applyNumberFormat="1" applyFont="1" applyFill="1" applyBorder="1" applyAlignment="1">
      <alignment horizontal="right" vertical="top"/>
    </xf>
    <xf numFmtId="164" fontId="5" fillId="6" borderId="18" xfId="0" applyNumberFormat="1" applyFont="1" applyFill="1" applyBorder="1" applyAlignment="1">
      <alignment horizontal="right" vertical="top"/>
    </xf>
    <xf numFmtId="164" fontId="5" fillId="6" borderId="34" xfId="0" applyNumberFormat="1" applyFont="1" applyFill="1" applyBorder="1" applyAlignment="1">
      <alignment horizontal="right" vertical="top"/>
    </xf>
    <xf numFmtId="0" fontId="3" fillId="0" borderId="57" xfId="0" applyFont="1" applyFill="1" applyBorder="1" applyAlignment="1">
      <alignment vertical="top" wrapText="1"/>
    </xf>
    <xf numFmtId="0" fontId="3" fillId="0" borderId="69" xfId="0" applyFont="1" applyFill="1" applyBorder="1" applyAlignment="1">
      <alignment horizontal="left" vertical="top" wrapText="1"/>
    </xf>
    <xf numFmtId="164" fontId="16" fillId="0" borderId="23" xfId="0" applyNumberFormat="1" applyFont="1" applyFill="1" applyBorder="1" applyAlignment="1">
      <alignment horizontal="right" vertical="top" wrapText="1"/>
    </xf>
    <xf numFmtId="164" fontId="5" fillId="5" borderId="35" xfId="0" applyNumberFormat="1" applyFont="1" applyFill="1" applyBorder="1" applyAlignment="1">
      <alignment horizontal="right" vertical="top"/>
    </xf>
    <xf numFmtId="0" fontId="8" fillId="0" borderId="71" xfId="0" applyFont="1" applyFill="1" applyBorder="1" applyAlignment="1">
      <alignment horizontal="center" vertical="top"/>
    </xf>
    <xf numFmtId="0" fontId="8" fillId="0" borderId="72" xfId="0" applyFont="1" applyFill="1" applyBorder="1" applyAlignment="1">
      <alignment horizontal="center" vertical="top"/>
    </xf>
    <xf numFmtId="0" fontId="9" fillId="6" borderId="76" xfId="0" applyFont="1" applyFill="1" applyBorder="1" applyAlignment="1">
      <alignment horizontal="center" vertical="top"/>
    </xf>
    <xf numFmtId="164" fontId="3" fillId="0" borderId="27" xfId="0" applyNumberFormat="1" applyFont="1" applyFill="1" applyBorder="1" applyAlignment="1">
      <alignment horizontal="right" vertical="top"/>
    </xf>
    <xf numFmtId="0" fontId="3" fillId="0" borderId="69" xfId="0" applyFont="1" applyFill="1" applyBorder="1" applyAlignment="1">
      <alignment vertical="top" wrapText="1"/>
    </xf>
    <xf numFmtId="0" fontId="3" fillId="7" borderId="18" xfId="0" applyFont="1" applyFill="1" applyBorder="1" applyAlignment="1">
      <alignment vertical="top"/>
    </xf>
    <xf numFmtId="164" fontId="3" fillId="7" borderId="18" xfId="0" applyNumberFormat="1" applyFont="1" applyFill="1" applyBorder="1" applyAlignment="1">
      <alignment horizontal="right" vertical="top"/>
    </xf>
    <xf numFmtId="164" fontId="3" fillId="7" borderId="38" xfId="0" applyNumberFormat="1" applyFont="1" applyFill="1" applyBorder="1" applyAlignment="1">
      <alignment horizontal="right" vertical="top"/>
    </xf>
    <xf numFmtId="164" fontId="3" fillId="6" borderId="77" xfId="0" applyNumberFormat="1" applyFont="1" applyFill="1" applyBorder="1" applyAlignment="1">
      <alignment horizontal="right" vertical="top"/>
    </xf>
    <xf numFmtId="0" fontId="3" fillId="7" borderId="72" xfId="0" applyFont="1" applyFill="1" applyBorder="1" applyAlignment="1">
      <alignment vertical="top"/>
    </xf>
    <xf numFmtId="164" fontId="3" fillId="7" borderId="72" xfId="0" applyNumberFormat="1" applyFont="1" applyFill="1" applyBorder="1" applyAlignment="1">
      <alignment horizontal="right" vertical="top"/>
    </xf>
    <xf numFmtId="164" fontId="3" fillId="7" borderId="73" xfId="0" applyNumberFormat="1" applyFont="1" applyFill="1" applyBorder="1" applyAlignment="1">
      <alignment horizontal="right" vertical="top"/>
    </xf>
    <xf numFmtId="0" fontId="3" fillId="0" borderId="51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65" fontId="3" fillId="0" borderId="14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6" xfId="0" applyNumberFormat="1" applyFont="1" applyBorder="1" applyAlignment="1">
      <alignment horizontal="center" vertical="top" wrapText="1"/>
    </xf>
    <xf numFmtId="165" fontId="3" fillId="0" borderId="67" xfId="0" applyNumberFormat="1" applyFont="1" applyBorder="1" applyAlignment="1">
      <alignment horizontal="center" vertical="top" wrapText="1"/>
    </xf>
    <xf numFmtId="165" fontId="3" fillId="0" borderId="68" xfId="0" applyNumberFormat="1" applyFont="1" applyBorder="1" applyAlignment="1">
      <alignment horizontal="center" vertical="top" wrapText="1"/>
    </xf>
    <xf numFmtId="165" fontId="3" fillId="0" borderId="56" xfId="0" applyNumberFormat="1" applyFont="1" applyBorder="1" applyAlignment="1">
      <alignment horizontal="center" vertical="top" wrapText="1"/>
    </xf>
    <xf numFmtId="0" fontId="3" fillId="0" borderId="67" xfId="0" applyFont="1" applyBorder="1" applyAlignment="1">
      <alignment horizontal="left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5" fillId="6" borderId="75" xfId="0" applyFont="1" applyFill="1" applyBorder="1" applyAlignment="1">
      <alignment horizontal="right" vertical="top" wrapText="1"/>
    </xf>
    <xf numFmtId="0" fontId="5" fillId="6" borderId="34" xfId="0" applyFont="1" applyFill="1" applyBorder="1" applyAlignment="1">
      <alignment horizontal="right" vertical="top" wrapText="1"/>
    </xf>
    <xf numFmtId="0" fontId="5" fillId="6" borderId="78" xfId="0" applyFont="1" applyFill="1" applyBorder="1" applyAlignment="1">
      <alignment horizontal="right" vertical="top" wrapText="1"/>
    </xf>
    <xf numFmtId="165" fontId="5" fillId="6" borderId="75" xfId="0" applyNumberFormat="1" applyFont="1" applyFill="1" applyBorder="1" applyAlignment="1">
      <alignment horizontal="center" vertical="top" wrapText="1"/>
    </xf>
    <xf numFmtId="165" fontId="5" fillId="6" borderId="34" xfId="0" applyNumberFormat="1" applyFont="1" applyFill="1" applyBorder="1" applyAlignment="1">
      <alignment horizontal="center" vertical="top" wrapText="1"/>
    </xf>
    <xf numFmtId="165" fontId="5" fillId="6" borderId="78" xfId="0" applyNumberFormat="1" applyFont="1" applyFill="1" applyBorder="1" applyAlignment="1">
      <alignment horizontal="center" vertical="top" wrapText="1"/>
    </xf>
    <xf numFmtId="0" fontId="5" fillId="4" borderId="67" xfId="0" applyFont="1" applyFill="1" applyBorder="1" applyAlignment="1">
      <alignment horizontal="right" vertical="top" wrapText="1"/>
    </xf>
    <xf numFmtId="0" fontId="5" fillId="4" borderId="68" xfId="0" applyFont="1" applyFill="1" applyBorder="1" applyAlignment="1">
      <alignment horizontal="right" vertical="top" wrapText="1"/>
    </xf>
    <xf numFmtId="0" fontId="5" fillId="4" borderId="56" xfId="0" applyFont="1" applyFill="1" applyBorder="1" applyAlignment="1">
      <alignment horizontal="right" vertical="top" wrapText="1"/>
    </xf>
    <xf numFmtId="165" fontId="5" fillId="4" borderId="67" xfId="0" applyNumberFormat="1" applyFont="1" applyFill="1" applyBorder="1" applyAlignment="1">
      <alignment horizontal="center" vertical="top" wrapText="1"/>
    </xf>
    <xf numFmtId="165" fontId="5" fillId="4" borderId="68" xfId="0" applyNumberFormat="1" applyFont="1" applyFill="1" applyBorder="1" applyAlignment="1">
      <alignment horizontal="center" vertical="top" wrapText="1"/>
    </xf>
    <xf numFmtId="165" fontId="5" fillId="4" borderId="56" xfId="0" applyNumberFormat="1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6" xfId="0" applyFont="1" applyFill="1" applyBorder="1" applyAlignment="1">
      <alignment horizontal="left" vertical="top" wrapText="1"/>
    </xf>
    <xf numFmtId="0" fontId="3" fillId="0" borderId="73" xfId="0" applyFont="1" applyBorder="1" applyAlignment="1">
      <alignment horizontal="left" vertical="top" wrapText="1"/>
    </xf>
    <xf numFmtId="0" fontId="3" fillId="0" borderId="58" xfId="0" applyFont="1" applyBorder="1" applyAlignment="1">
      <alignment horizontal="left" vertical="top" wrapText="1"/>
    </xf>
    <xf numFmtId="0" fontId="3" fillId="0" borderId="8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right" vertical="top" wrapText="1"/>
    </xf>
    <xf numFmtId="0" fontId="5" fillId="4" borderId="66" xfId="0" applyFont="1" applyFill="1" applyBorder="1" applyAlignment="1">
      <alignment horizontal="right" vertical="top" wrapText="1"/>
    </xf>
    <xf numFmtId="0" fontId="5" fillId="4" borderId="60" xfId="0" applyFont="1" applyFill="1" applyBorder="1" applyAlignment="1">
      <alignment horizontal="right" vertical="top" wrapText="1"/>
    </xf>
    <xf numFmtId="165" fontId="5" fillId="4" borderId="65" xfId="0" applyNumberFormat="1" applyFont="1" applyFill="1" applyBorder="1" applyAlignment="1">
      <alignment horizontal="center" vertical="top" wrapText="1"/>
    </xf>
    <xf numFmtId="165" fontId="5" fillId="4" borderId="66" xfId="0" applyNumberFormat="1" applyFont="1" applyFill="1" applyBorder="1" applyAlignment="1">
      <alignment horizontal="center" vertical="top" wrapText="1"/>
    </xf>
    <xf numFmtId="165" fontId="5" fillId="4" borderId="60" xfId="0" applyNumberFormat="1" applyFont="1" applyFill="1" applyBorder="1" applyAlignment="1">
      <alignment horizontal="center" vertical="top" wrapText="1"/>
    </xf>
    <xf numFmtId="49" fontId="5" fillId="2" borderId="46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49" fontId="5" fillId="3" borderId="15" xfId="0" applyNumberFormat="1" applyFont="1" applyFill="1" applyBorder="1" applyAlignment="1">
      <alignment horizontal="center" vertical="top"/>
    </xf>
    <xf numFmtId="49" fontId="5" fillId="3" borderId="30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2" fillId="0" borderId="79" xfId="0" applyNumberFormat="1" applyFont="1" applyBorder="1" applyAlignment="1">
      <alignment vertical="top" wrapText="1"/>
    </xf>
    <xf numFmtId="49" fontId="5" fillId="0" borderId="34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53" xfId="0" applyFont="1" applyFill="1" applyBorder="1" applyAlignment="1">
      <alignment horizontal="center" vertical="top" wrapText="1"/>
    </xf>
    <xf numFmtId="0" fontId="3" fillId="3" borderId="54" xfId="0" applyFont="1" applyFill="1" applyBorder="1" applyAlignment="1">
      <alignment horizontal="center" vertical="top" wrapText="1"/>
    </xf>
    <xf numFmtId="49" fontId="5" fillId="3" borderId="63" xfId="0" applyNumberFormat="1" applyFont="1" applyFill="1" applyBorder="1" applyAlignment="1">
      <alignment horizontal="right" vertical="top"/>
    </xf>
    <xf numFmtId="49" fontId="5" fillId="3" borderId="53" xfId="0" applyNumberFormat="1" applyFont="1" applyFill="1" applyBorder="1" applyAlignment="1">
      <alignment horizontal="right" vertical="top"/>
    </xf>
    <xf numFmtId="49" fontId="5" fillId="3" borderId="54" xfId="0" applyNumberFormat="1" applyFont="1" applyFill="1" applyBorder="1" applyAlignment="1">
      <alignment horizontal="right" vertical="top"/>
    </xf>
    <xf numFmtId="0" fontId="3" fillId="0" borderId="46" xfId="0" applyFont="1" applyFill="1" applyBorder="1" applyAlignment="1">
      <alignment horizontal="left" vertical="top" wrapText="1"/>
    </xf>
    <xf numFmtId="49" fontId="5" fillId="2" borderId="63" xfId="0" applyNumberFormat="1" applyFont="1" applyFill="1" applyBorder="1" applyAlignment="1">
      <alignment horizontal="right" vertical="top"/>
    </xf>
    <xf numFmtId="49" fontId="5" fillId="2" borderId="53" xfId="0" applyNumberFormat="1" applyFont="1" applyFill="1" applyBorder="1" applyAlignment="1">
      <alignment horizontal="right" vertical="top"/>
    </xf>
    <xf numFmtId="49" fontId="5" fillId="2" borderId="54" xfId="0" applyNumberFormat="1" applyFont="1" applyFill="1" applyBorder="1" applyAlignment="1">
      <alignment horizontal="right" vertical="top"/>
    </xf>
    <xf numFmtId="0" fontId="3" fillId="2" borderId="7" xfId="0" applyFont="1" applyFill="1" applyBorder="1" applyAlignment="1">
      <alignment horizontal="center" vertical="top"/>
    </xf>
    <xf numFmtId="0" fontId="3" fillId="2" borderId="53" xfId="0" applyFont="1" applyFill="1" applyBorder="1" applyAlignment="1">
      <alignment horizontal="center" vertical="top"/>
    </xf>
    <xf numFmtId="0" fontId="3" fillId="2" borderId="54" xfId="0" applyFont="1" applyFill="1" applyBorder="1" applyAlignment="1">
      <alignment horizontal="center" vertical="top"/>
    </xf>
    <xf numFmtId="49" fontId="5" fillId="4" borderId="63" xfId="0" applyNumberFormat="1" applyFont="1" applyFill="1" applyBorder="1" applyAlignment="1">
      <alignment horizontal="right" vertical="top"/>
    </xf>
    <xf numFmtId="49" fontId="5" fillId="4" borderId="53" xfId="0" applyNumberFormat="1" applyFont="1" applyFill="1" applyBorder="1" applyAlignment="1">
      <alignment horizontal="right" vertical="top"/>
    </xf>
    <xf numFmtId="49" fontId="5" fillId="4" borderId="54" xfId="0" applyNumberFormat="1" applyFont="1" applyFill="1" applyBorder="1" applyAlignment="1">
      <alignment horizontal="right" vertical="top"/>
    </xf>
    <xf numFmtId="0" fontId="3" fillId="4" borderId="7" xfId="0" applyFont="1" applyFill="1" applyBorder="1" applyAlignment="1">
      <alignment horizontal="center" vertical="top"/>
    </xf>
    <xf numFmtId="0" fontId="3" fillId="4" borderId="53" xfId="0" applyFont="1" applyFill="1" applyBorder="1" applyAlignment="1">
      <alignment horizontal="center" vertical="top"/>
    </xf>
    <xf numFmtId="0" fontId="3" fillId="4" borderId="54" xfId="0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2" xfId="0" applyNumberFormat="1" applyFont="1" applyFill="1" applyBorder="1" applyAlignment="1">
      <alignment vertical="top"/>
    </xf>
    <xf numFmtId="0" fontId="3" fillId="0" borderId="15" xfId="0" applyNumberFormat="1" applyFont="1" applyFill="1" applyBorder="1" applyAlignment="1">
      <alignment vertical="top"/>
    </xf>
    <xf numFmtId="0" fontId="3" fillId="0" borderId="33" xfId="0" applyNumberFormat="1" applyFont="1" applyFill="1" applyBorder="1" applyAlignment="1">
      <alignment vertical="top"/>
    </xf>
    <xf numFmtId="0" fontId="3" fillId="0" borderId="17" xfId="0" applyNumberFormat="1" applyFont="1" applyFill="1" applyBorder="1" applyAlignment="1">
      <alignment vertical="top"/>
    </xf>
    <xf numFmtId="0" fontId="17" fillId="5" borderId="46" xfId="0" applyFont="1" applyFill="1" applyBorder="1" applyAlignment="1">
      <alignment horizontal="left" vertical="top" wrapText="1"/>
    </xf>
    <xf numFmtId="0" fontId="5" fillId="3" borderId="63" xfId="0" applyFont="1" applyFill="1" applyBorder="1" applyAlignment="1">
      <alignment horizontal="left" vertical="top" wrapText="1"/>
    </xf>
    <xf numFmtId="0" fontId="5" fillId="3" borderId="53" xfId="0" applyFont="1" applyFill="1" applyBorder="1" applyAlignment="1">
      <alignment horizontal="left" vertical="top" wrapText="1"/>
    </xf>
    <xf numFmtId="0" fontId="5" fillId="3" borderId="54" xfId="0" applyFont="1" applyFill="1" applyBorder="1" applyAlignment="1">
      <alignment horizontal="left" vertical="top" wrapText="1"/>
    </xf>
    <xf numFmtId="49" fontId="5" fillId="2" borderId="45" xfId="0" applyNumberFormat="1" applyFont="1" applyFill="1" applyBorder="1" applyAlignment="1">
      <alignment horizontal="center" vertical="top" wrapText="1"/>
    </xf>
    <xf numFmtId="49" fontId="5" fillId="2" borderId="46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5" fillId="3" borderId="32" xfId="0" applyNumberFormat="1" applyFont="1" applyFill="1" applyBorder="1" applyAlignment="1">
      <alignment horizontal="center" vertical="top" wrapText="1"/>
    </xf>
    <xf numFmtId="49" fontId="5" fillId="3" borderId="15" xfId="0" applyNumberFormat="1" applyFont="1" applyFill="1" applyBorder="1" applyAlignment="1">
      <alignment horizontal="center" vertical="top" wrapText="1"/>
    </xf>
    <xf numFmtId="49" fontId="5" fillId="3" borderId="30" xfId="0" applyNumberFormat="1" applyFont="1" applyFill="1" applyBorder="1" applyAlignment="1">
      <alignment horizontal="center" vertical="top" wrapText="1"/>
    </xf>
    <xf numFmtId="49" fontId="5" fillId="0" borderId="32" xfId="0" applyNumberFormat="1" applyFont="1" applyBorder="1" applyAlignment="1">
      <alignment horizontal="center" vertical="top" wrapText="1"/>
    </xf>
    <xf numFmtId="0" fontId="3" fillId="5" borderId="33" xfId="0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left" vertical="top" wrapText="1"/>
    </xf>
    <xf numFmtId="0" fontId="3" fillId="5" borderId="31" xfId="0" applyFont="1" applyFill="1" applyBorder="1" applyAlignment="1">
      <alignment horizontal="left" vertical="top" wrapText="1"/>
    </xf>
    <xf numFmtId="49" fontId="3" fillId="0" borderId="3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 wrapText="1"/>
    </xf>
    <xf numFmtId="49" fontId="5" fillId="0" borderId="33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center" vertical="top"/>
    </xf>
    <xf numFmtId="0" fontId="3" fillId="0" borderId="17" xfId="0" applyFont="1" applyFill="1" applyBorder="1" applyAlignment="1">
      <alignment vertical="top" wrapText="1"/>
    </xf>
    <xf numFmtId="49" fontId="5" fillId="0" borderId="18" xfId="0" applyNumberFormat="1" applyFont="1" applyBorder="1" applyAlignment="1">
      <alignment horizontal="center" vertical="top"/>
    </xf>
    <xf numFmtId="0" fontId="3" fillId="0" borderId="57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3" fontId="3" fillId="0" borderId="32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 wrapText="1"/>
    </xf>
    <xf numFmtId="49" fontId="5" fillId="3" borderId="63" xfId="0" applyNumberFormat="1" applyFont="1" applyFill="1" applyBorder="1" applyAlignment="1">
      <alignment horizontal="left" vertical="top"/>
    </xf>
    <xf numFmtId="49" fontId="5" fillId="3" borderId="53" xfId="0" applyNumberFormat="1" applyFont="1" applyFill="1" applyBorder="1" applyAlignment="1">
      <alignment horizontal="left" vertical="top"/>
    </xf>
    <xf numFmtId="49" fontId="5" fillId="3" borderId="54" xfId="0" applyNumberFormat="1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 textRotation="90" wrapText="1"/>
    </xf>
    <xf numFmtId="0" fontId="3" fillId="0" borderId="6" xfId="0" applyFont="1" applyFill="1" applyBorder="1" applyAlignment="1">
      <alignment horizontal="center" vertical="top" textRotation="90" wrapText="1"/>
    </xf>
    <xf numFmtId="49" fontId="5" fillId="0" borderId="33" xfId="0" applyNumberFormat="1" applyFont="1" applyBorder="1" applyAlignment="1">
      <alignment horizontal="center" vertical="top"/>
    </xf>
    <xf numFmtId="0" fontId="8" fillId="0" borderId="51" xfId="0" applyFont="1" applyFill="1" applyBorder="1" applyAlignment="1">
      <alignment horizontal="left" vertical="top" wrapText="1"/>
    </xf>
    <xf numFmtId="0" fontId="8" fillId="0" borderId="57" xfId="0" applyFont="1" applyFill="1" applyBorder="1" applyAlignment="1">
      <alignment horizontal="left" vertical="top" wrapText="1"/>
    </xf>
    <xf numFmtId="0" fontId="8" fillId="0" borderId="69" xfId="0" applyFont="1" applyFill="1" applyBorder="1" applyAlignment="1">
      <alignment horizontal="left" vertical="top" wrapText="1"/>
    </xf>
    <xf numFmtId="3" fontId="3" fillId="0" borderId="33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31" xfId="0" applyNumberFormat="1" applyFont="1" applyFill="1" applyBorder="1" applyAlignment="1">
      <alignment horizontal="center" vertical="top"/>
    </xf>
    <xf numFmtId="0" fontId="3" fillId="0" borderId="51" xfId="0" applyFont="1" applyFill="1" applyBorder="1" applyAlignment="1">
      <alignment vertical="top" wrapText="1"/>
    </xf>
    <xf numFmtId="0" fontId="3" fillId="0" borderId="57" xfId="0" applyFont="1" applyFill="1" applyBorder="1" applyAlignment="1">
      <alignment vertical="top" wrapText="1"/>
    </xf>
    <xf numFmtId="0" fontId="3" fillId="5" borderId="45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49" fontId="5" fillId="3" borderId="79" xfId="0" applyNumberFormat="1" applyFont="1" applyFill="1" applyBorder="1" applyAlignment="1">
      <alignment horizontal="left" vertical="top"/>
    </xf>
    <xf numFmtId="49" fontId="5" fillId="0" borderId="32" xfId="0" applyNumberFormat="1" applyFont="1" applyBorder="1" applyAlignment="1">
      <alignment horizontal="center" vertical="top"/>
    </xf>
    <xf numFmtId="0" fontId="3" fillId="0" borderId="33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46" xfId="0" applyFont="1" applyFill="1" applyBorder="1" applyAlignment="1">
      <alignment horizontal="center" vertical="top" wrapText="1"/>
    </xf>
    <xf numFmtId="49" fontId="5" fillId="2" borderId="45" xfId="0" applyNumberFormat="1" applyFont="1" applyFill="1" applyBorder="1" applyAlignment="1">
      <alignment horizontal="center" vertical="top"/>
    </xf>
    <xf numFmtId="49" fontId="5" fillId="3" borderId="32" xfId="0" applyNumberFormat="1" applyFont="1" applyFill="1" applyBorder="1" applyAlignment="1">
      <alignment horizontal="center" vertical="top"/>
    </xf>
    <xf numFmtId="49" fontId="5" fillId="0" borderId="39" xfId="0" applyNumberFormat="1" applyFont="1" applyBorder="1" applyAlignment="1">
      <alignment horizontal="center" vertical="top"/>
    </xf>
    <xf numFmtId="0" fontId="5" fillId="0" borderId="33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49" fontId="5" fillId="2" borderId="71" xfId="0" applyNumberFormat="1" applyFont="1" applyFill="1" applyBorder="1" applyAlignment="1">
      <alignment horizontal="center" vertical="top"/>
    </xf>
    <xf numFmtId="49" fontId="5" fillId="2" borderId="7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 textRotation="1"/>
    </xf>
    <xf numFmtId="0" fontId="18" fillId="0" borderId="17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center" vertical="top" textRotation="1"/>
    </xf>
    <xf numFmtId="49" fontId="5" fillId="9" borderId="65" xfId="0" applyNumberFormat="1" applyFont="1" applyFill="1" applyBorder="1" applyAlignment="1">
      <alignment horizontal="left" vertical="top" wrapText="1"/>
    </xf>
    <xf numFmtId="49" fontId="5" fillId="9" borderId="66" xfId="0" applyNumberFormat="1" applyFont="1" applyFill="1" applyBorder="1" applyAlignment="1">
      <alignment horizontal="left" vertical="top" wrapText="1"/>
    </xf>
    <xf numFmtId="49" fontId="5" fillId="9" borderId="60" xfId="0" applyNumberFormat="1" applyFont="1" applyFill="1" applyBorder="1" applyAlignment="1">
      <alignment horizontal="left" vertical="top" wrapText="1"/>
    </xf>
    <xf numFmtId="0" fontId="5" fillId="4" borderId="67" xfId="0" applyFont="1" applyFill="1" applyBorder="1" applyAlignment="1">
      <alignment horizontal="left" vertical="top" wrapText="1"/>
    </xf>
    <xf numFmtId="0" fontId="5" fillId="4" borderId="68" xfId="0" applyFont="1" applyFill="1" applyBorder="1" applyAlignment="1">
      <alignment horizontal="left" vertical="top" wrapText="1"/>
    </xf>
    <xf numFmtId="0" fontId="5" fillId="4" borderId="56" xfId="0" applyFont="1" applyFill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center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 wrapText="1"/>
    </xf>
    <xf numFmtId="0" fontId="3" fillId="0" borderId="69" xfId="0" applyFont="1" applyFill="1" applyBorder="1" applyAlignment="1">
      <alignment horizontal="center" vertical="top" wrapText="1"/>
    </xf>
    <xf numFmtId="0" fontId="5" fillId="2" borderId="40" xfId="0" applyFont="1" applyFill="1" applyBorder="1" applyAlignment="1">
      <alignment horizontal="left" vertical="top"/>
    </xf>
    <xf numFmtId="0" fontId="5" fillId="2" borderId="34" xfId="0" applyFont="1" applyFill="1" applyBorder="1" applyAlignment="1">
      <alignment horizontal="left" vertical="top"/>
    </xf>
    <xf numFmtId="0" fontId="5" fillId="2" borderId="78" xfId="0" applyFont="1" applyFill="1" applyBorder="1" applyAlignment="1">
      <alignment horizontal="left" vertical="top"/>
    </xf>
    <xf numFmtId="0" fontId="5" fillId="3" borderId="39" xfId="0" applyFont="1" applyFill="1" applyBorder="1" applyAlignment="1">
      <alignment horizontal="left" vertical="top" wrapText="1"/>
    </xf>
    <xf numFmtId="0" fontId="5" fillId="3" borderId="79" xfId="0" applyFont="1" applyFill="1" applyBorder="1" applyAlignment="1">
      <alignment horizontal="left" vertical="top" wrapText="1"/>
    </xf>
    <xf numFmtId="0" fontId="5" fillId="3" borderId="74" xfId="0" applyFont="1" applyFill="1" applyBorder="1" applyAlignment="1">
      <alignment horizontal="left" vertical="top" wrapText="1"/>
    </xf>
    <xf numFmtId="0" fontId="3" fillId="0" borderId="4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textRotation="90" wrapText="1"/>
    </xf>
    <xf numFmtId="0" fontId="3" fillId="0" borderId="74" xfId="0" applyNumberFormat="1" applyFont="1" applyBorder="1" applyAlignment="1">
      <alignment horizontal="center" vertical="center" textRotation="90" wrapText="1"/>
    </xf>
    <xf numFmtId="0" fontId="3" fillId="0" borderId="52" xfId="0" applyNumberFormat="1" applyFont="1" applyBorder="1" applyAlignment="1">
      <alignment horizontal="center" vertical="center" textRotation="90" wrapText="1"/>
    </xf>
    <xf numFmtId="0" fontId="3" fillId="0" borderId="78" xfId="0" applyNumberFormat="1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3" fillId="5" borderId="46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38" xfId="0" applyNumberFormat="1" applyFont="1" applyBorder="1" applyAlignment="1">
      <alignment horizontal="center" vertical="top" wrapText="1"/>
    </xf>
    <xf numFmtId="0" fontId="8" fillId="0" borderId="55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49" fontId="5" fillId="8" borderId="7" xfId="0" applyNumberFormat="1" applyFont="1" applyFill="1" applyBorder="1" applyAlignment="1">
      <alignment horizontal="center" vertical="top"/>
    </xf>
    <xf numFmtId="49" fontId="5" fillId="8" borderId="53" xfId="0" applyNumberFormat="1" applyFont="1" applyFill="1" applyBorder="1" applyAlignment="1">
      <alignment horizontal="center" vertical="top"/>
    </xf>
    <xf numFmtId="49" fontId="5" fillId="2" borderId="72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left" vertical="top" wrapText="1"/>
    </xf>
    <xf numFmtId="0" fontId="3" fillId="5" borderId="55" xfId="0" applyFont="1" applyFill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/>
    </xf>
    <xf numFmtId="0" fontId="5" fillId="0" borderId="55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left" vertical="top" wrapText="1"/>
    </xf>
    <xf numFmtId="49" fontId="3" fillId="0" borderId="37" xfId="0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49" fontId="3" fillId="5" borderId="20" xfId="0" applyNumberFormat="1" applyFont="1" applyFill="1" applyBorder="1" applyAlignment="1">
      <alignment horizontal="center" vertical="top" wrapText="1"/>
    </xf>
    <xf numFmtId="49" fontId="3" fillId="5" borderId="37" xfId="0" applyNumberFormat="1" applyFont="1" applyFill="1" applyBorder="1" applyAlignment="1">
      <alignment horizontal="center" vertical="top" wrapText="1"/>
    </xf>
    <xf numFmtId="0" fontId="3" fillId="5" borderId="21" xfId="0" applyFont="1" applyFill="1" applyBorder="1" applyAlignment="1">
      <alignment vertical="top" wrapText="1"/>
    </xf>
    <xf numFmtId="0" fontId="3" fillId="5" borderId="17" xfId="0" applyFont="1" applyFill="1" applyBorder="1" applyAlignment="1">
      <alignment vertical="top" wrapText="1"/>
    </xf>
    <xf numFmtId="0" fontId="3" fillId="0" borderId="45" xfId="0" applyFont="1" applyFill="1" applyBorder="1" applyAlignment="1">
      <alignment vertical="top" wrapText="1"/>
    </xf>
    <xf numFmtId="0" fontId="3" fillId="0" borderId="46" xfId="0" applyFont="1" applyFill="1" applyBorder="1" applyAlignment="1">
      <alignment vertical="top" wrapText="1"/>
    </xf>
    <xf numFmtId="0" fontId="15" fillId="5" borderId="33" xfId="0" applyFont="1" applyFill="1" applyBorder="1" applyAlignment="1">
      <alignment vertical="top" wrapText="1"/>
    </xf>
    <xf numFmtId="0" fontId="15" fillId="5" borderId="17" xfId="0" applyFont="1" applyFill="1" applyBorder="1" applyAlignment="1">
      <alignment vertical="top" wrapText="1"/>
    </xf>
    <xf numFmtId="0" fontId="3" fillId="0" borderId="55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8"/>
  <sheetViews>
    <sheetView tabSelected="1" zoomScaleNormal="100" workbookViewId="0">
      <selection activeCell="K26" sqref="K26"/>
    </sheetView>
  </sheetViews>
  <sheetFormatPr defaultRowHeight="12.75"/>
  <cols>
    <col min="1" max="3" width="2.7109375" style="11" customWidth="1"/>
    <col min="4" max="4" width="38.85546875" style="11" customWidth="1"/>
    <col min="5" max="5" width="3.5703125" style="11" customWidth="1"/>
    <col min="6" max="6" width="3.85546875" style="11" customWidth="1"/>
    <col min="7" max="7" width="3.85546875" style="184" customWidth="1"/>
    <col min="8" max="8" width="7.28515625" style="113" customWidth="1"/>
    <col min="9" max="11" width="7.7109375" style="11" customWidth="1"/>
    <col min="12" max="12" width="8.85546875" style="11" customWidth="1"/>
    <col min="13" max="13" width="7.7109375" style="11" customWidth="1"/>
    <col min="14" max="14" width="8.140625" style="11" customWidth="1"/>
    <col min="15" max="15" width="26.28515625" style="11" customWidth="1"/>
    <col min="16" max="16" width="4.7109375" style="11" customWidth="1"/>
    <col min="17" max="18" width="3.7109375" style="11" customWidth="1"/>
    <col min="19" max="19" width="6.85546875" style="6" customWidth="1"/>
    <col min="20" max="16384" width="9.140625" style="6"/>
  </cols>
  <sheetData>
    <row r="1" spans="1:22" ht="15.75">
      <c r="A1" s="578" t="s">
        <v>130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</row>
    <row r="2" spans="1:22" ht="15.75">
      <c r="A2" s="579" t="s">
        <v>56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</row>
    <row r="3" spans="1:22" ht="15.75">
      <c r="A3" s="580" t="s">
        <v>31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14"/>
      <c r="T3" s="14"/>
      <c r="U3" s="14"/>
      <c r="V3" s="14"/>
    </row>
    <row r="4" spans="1:22" ht="13.5" thickBot="1">
      <c r="P4" s="581" t="s">
        <v>0</v>
      </c>
      <c r="Q4" s="581"/>
      <c r="R4" s="581"/>
    </row>
    <row r="5" spans="1:22" ht="12.75" customHeight="1">
      <c r="A5" s="559" t="s">
        <v>32</v>
      </c>
      <c r="B5" s="562" t="s">
        <v>1</v>
      </c>
      <c r="C5" s="562" t="s">
        <v>2</v>
      </c>
      <c r="D5" s="571" t="s">
        <v>16</v>
      </c>
      <c r="E5" s="98"/>
      <c r="F5" s="562" t="s">
        <v>46</v>
      </c>
      <c r="G5" s="568" t="s">
        <v>4</v>
      </c>
      <c r="H5" s="574" t="s">
        <v>5</v>
      </c>
      <c r="I5" s="582" t="s">
        <v>35</v>
      </c>
      <c r="J5" s="583"/>
      <c r="K5" s="583"/>
      <c r="L5" s="584"/>
      <c r="M5" s="553" t="s">
        <v>44</v>
      </c>
      <c r="N5" s="553" t="s">
        <v>45</v>
      </c>
      <c r="O5" s="556" t="s">
        <v>131</v>
      </c>
      <c r="P5" s="557"/>
      <c r="Q5" s="557"/>
      <c r="R5" s="558"/>
    </row>
    <row r="6" spans="1:22" ht="12.75" customHeight="1">
      <c r="A6" s="560"/>
      <c r="B6" s="563"/>
      <c r="C6" s="563"/>
      <c r="D6" s="572"/>
      <c r="E6" s="99"/>
      <c r="F6" s="563"/>
      <c r="G6" s="569"/>
      <c r="H6" s="575"/>
      <c r="I6" s="567" t="s">
        <v>6</v>
      </c>
      <c r="J6" s="550" t="s">
        <v>7</v>
      </c>
      <c r="K6" s="585"/>
      <c r="L6" s="586" t="s">
        <v>23</v>
      </c>
      <c r="M6" s="554"/>
      <c r="N6" s="554"/>
      <c r="O6" s="565" t="s">
        <v>16</v>
      </c>
      <c r="P6" s="550" t="s">
        <v>8</v>
      </c>
      <c r="Q6" s="551"/>
      <c r="R6" s="552"/>
    </row>
    <row r="7" spans="1:22" ht="117" customHeight="1" thickBot="1">
      <c r="A7" s="561"/>
      <c r="B7" s="564"/>
      <c r="C7" s="564"/>
      <c r="D7" s="573"/>
      <c r="E7" s="100" t="s">
        <v>3</v>
      </c>
      <c r="F7" s="564"/>
      <c r="G7" s="570"/>
      <c r="H7" s="576"/>
      <c r="I7" s="561"/>
      <c r="J7" s="8" t="s">
        <v>6</v>
      </c>
      <c r="K7" s="7" t="s">
        <v>17</v>
      </c>
      <c r="L7" s="587"/>
      <c r="M7" s="555"/>
      <c r="N7" s="555"/>
      <c r="O7" s="566"/>
      <c r="P7" s="9" t="s">
        <v>47</v>
      </c>
      <c r="Q7" s="9" t="s">
        <v>48</v>
      </c>
      <c r="R7" s="10" t="s">
        <v>49</v>
      </c>
    </row>
    <row r="8" spans="1:22" s="194" customFormat="1">
      <c r="A8" s="531" t="s">
        <v>175</v>
      </c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3"/>
    </row>
    <row r="9" spans="1:22" s="194" customFormat="1">
      <c r="A9" s="534" t="s">
        <v>95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6"/>
    </row>
    <row r="10" spans="1:22" ht="15.75" customHeight="1" thickBot="1">
      <c r="A10" s="216" t="s">
        <v>9</v>
      </c>
      <c r="B10" s="544" t="s">
        <v>86</v>
      </c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6"/>
    </row>
    <row r="11" spans="1:22" ht="13.5" thickBot="1">
      <c r="A11" s="217" t="s">
        <v>9</v>
      </c>
      <c r="B11" s="219" t="s">
        <v>9</v>
      </c>
      <c r="C11" s="547" t="s">
        <v>77</v>
      </c>
      <c r="D11" s="548"/>
      <c r="E11" s="460"/>
      <c r="F11" s="460"/>
      <c r="G11" s="460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9"/>
    </row>
    <row r="12" spans="1:22" ht="16.5" customHeight="1">
      <c r="A12" s="128" t="s">
        <v>9</v>
      </c>
      <c r="B12" s="129" t="s">
        <v>9</v>
      </c>
      <c r="C12" s="334" t="s">
        <v>9</v>
      </c>
      <c r="D12" s="337" t="s">
        <v>124</v>
      </c>
      <c r="E12" s="541" t="s">
        <v>164</v>
      </c>
      <c r="F12" s="472" t="s">
        <v>58</v>
      </c>
      <c r="G12" s="520" t="s">
        <v>54</v>
      </c>
      <c r="H12" s="141"/>
      <c r="I12" s="345"/>
      <c r="J12" s="150"/>
      <c r="K12" s="150"/>
      <c r="L12" s="150"/>
      <c r="M12" s="151"/>
      <c r="N12" s="350"/>
      <c r="O12" s="356"/>
      <c r="P12" s="357"/>
      <c r="Q12" s="357"/>
      <c r="R12" s="139"/>
    </row>
    <row r="13" spans="1:22" ht="15.75" customHeight="1">
      <c r="A13" s="131"/>
      <c r="B13" s="132"/>
      <c r="C13" s="335"/>
      <c r="D13" s="236" t="s">
        <v>57</v>
      </c>
      <c r="E13" s="542"/>
      <c r="F13" s="473"/>
      <c r="G13" s="482"/>
      <c r="H13" s="338" t="s">
        <v>50</v>
      </c>
      <c r="I13" s="346">
        <f>J13+L13</f>
        <v>13876.8</v>
      </c>
      <c r="J13" s="36">
        <f>13876.8</f>
        <v>13876.8</v>
      </c>
      <c r="K13" s="36"/>
      <c r="L13" s="36"/>
      <c r="M13" s="177">
        <f>15900+153</f>
        <v>16053</v>
      </c>
      <c r="N13" s="351">
        <f>15900+153</f>
        <v>16053</v>
      </c>
      <c r="O13" s="577" t="s">
        <v>171</v>
      </c>
      <c r="P13" s="354">
        <v>69.599999999999994</v>
      </c>
      <c r="Q13" s="354">
        <v>69.599999999999994</v>
      </c>
      <c r="R13" s="259">
        <v>69.599999999999994</v>
      </c>
      <c r="T13" s="166"/>
    </row>
    <row r="14" spans="1:22">
      <c r="A14" s="131"/>
      <c r="B14" s="132"/>
      <c r="C14" s="335"/>
      <c r="D14" s="422" t="s">
        <v>125</v>
      </c>
      <c r="E14" s="542"/>
      <c r="F14" s="473"/>
      <c r="G14" s="482"/>
      <c r="H14" s="338"/>
      <c r="I14" s="347"/>
      <c r="J14" s="87"/>
      <c r="K14" s="87"/>
      <c r="L14" s="87"/>
      <c r="M14" s="88"/>
      <c r="N14" s="352"/>
      <c r="O14" s="577"/>
      <c r="P14" s="355"/>
      <c r="Q14" s="355"/>
      <c r="R14" s="160"/>
    </row>
    <row r="15" spans="1:22" ht="13.5" thickBot="1">
      <c r="A15" s="134"/>
      <c r="B15" s="135"/>
      <c r="C15" s="336"/>
      <c r="D15" s="453"/>
      <c r="E15" s="543"/>
      <c r="F15" s="474"/>
      <c r="G15" s="485"/>
      <c r="H15" s="114" t="s">
        <v>10</v>
      </c>
      <c r="I15" s="348">
        <f t="shared" ref="I15:N15" si="0">SUM(I12:I14)</f>
        <v>13876.8</v>
      </c>
      <c r="J15" s="341">
        <f t="shared" si="0"/>
        <v>13876.8</v>
      </c>
      <c r="K15" s="341">
        <f t="shared" si="0"/>
        <v>0</v>
      </c>
      <c r="L15" s="349">
        <f t="shared" si="0"/>
        <v>0</v>
      </c>
      <c r="M15" s="57">
        <f t="shared" si="0"/>
        <v>16053</v>
      </c>
      <c r="N15" s="353">
        <f t="shared" si="0"/>
        <v>16053</v>
      </c>
      <c r="O15" s="512"/>
      <c r="P15" s="358"/>
      <c r="Q15" s="358"/>
      <c r="R15" s="162"/>
      <c r="S15" s="15"/>
      <c r="U15" s="14"/>
    </row>
    <row r="16" spans="1:22" ht="15.75" customHeight="1">
      <c r="A16" s="131" t="s">
        <v>9</v>
      </c>
      <c r="B16" s="132" t="s">
        <v>9</v>
      </c>
      <c r="C16" s="133" t="s">
        <v>11</v>
      </c>
      <c r="D16" s="527" t="s">
        <v>140</v>
      </c>
      <c r="E16" s="233" t="s">
        <v>164</v>
      </c>
      <c r="F16" s="230"/>
      <c r="G16" s="293"/>
      <c r="H16" s="195"/>
      <c r="I16" s="196"/>
      <c r="J16" s="197"/>
      <c r="K16" s="197"/>
      <c r="L16" s="198"/>
      <c r="M16" s="326"/>
      <c r="N16" s="326"/>
      <c r="O16" s="362" t="s">
        <v>73</v>
      </c>
      <c r="P16" s="66">
        <v>130</v>
      </c>
      <c r="Q16" s="66">
        <v>130</v>
      </c>
      <c r="R16" s="67">
        <v>130</v>
      </c>
      <c r="S16" s="15"/>
      <c r="U16" s="14"/>
    </row>
    <row r="17" spans="1:21" ht="12.75" customHeight="1">
      <c r="A17" s="418"/>
      <c r="B17" s="420"/>
      <c r="C17" s="480"/>
      <c r="D17" s="528"/>
      <c r="E17" s="424"/>
      <c r="F17" s="473" t="s">
        <v>58</v>
      </c>
      <c r="G17" s="482" t="s">
        <v>54</v>
      </c>
      <c r="H17" s="119" t="s">
        <v>66</v>
      </c>
      <c r="I17" s="247">
        <f>J17+L17</f>
        <v>94.7</v>
      </c>
      <c r="J17" s="35">
        <v>94.7</v>
      </c>
      <c r="K17" s="35"/>
      <c r="L17" s="36"/>
      <c r="M17" s="177">
        <v>200</v>
      </c>
      <c r="N17" s="177">
        <v>200</v>
      </c>
      <c r="O17" s="483" t="s">
        <v>172</v>
      </c>
      <c r="P17" s="6">
        <v>0.3</v>
      </c>
      <c r="Q17" s="201">
        <v>2</v>
      </c>
      <c r="R17" s="202">
        <v>2</v>
      </c>
      <c r="U17" s="14"/>
    </row>
    <row r="18" spans="1:21" ht="12.75" customHeight="1">
      <c r="A18" s="418"/>
      <c r="B18" s="420"/>
      <c r="C18" s="480"/>
      <c r="D18" s="528"/>
      <c r="E18" s="424"/>
      <c r="F18" s="473"/>
      <c r="G18" s="482"/>
      <c r="H18" s="252" t="s">
        <v>67</v>
      </c>
      <c r="I18" s="343">
        <f>J18+L18</f>
        <v>50</v>
      </c>
      <c r="J18" s="42">
        <v>50</v>
      </c>
      <c r="K18" s="42"/>
      <c r="L18" s="42"/>
      <c r="M18" s="364"/>
      <c r="N18" s="364"/>
      <c r="O18" s="483"/>
      <c r="P18" s="526"/>
      <c r="Q18" s="526"/>
      <c r="R18" s="530"/>
      <c r="U18" s="14"/>
    </row>
    <row r="19" spans="1:21" ht="14.25" customHeight="1">
      <c r="A19" s="418"/>
      <c r="B19" s="420"/>
      <c r="C19" s="480"/>
      <c r="D19" s="422" t="s">
        <v>141</v>
      </c>
      <c r="E19" s="424"/>
      <c r="F19" s="473"/>
      <c r="G19" s="482"/>
      <c r="H19" s="119"/>
      <c r="I19" s="340"/>
      <c r="J19" s="36"/>
      <c r="K19" s="36"/>
      <c r="L19" s="36"/>
      <c r="M19" s="84"/>
      <c r="N19" s="84"/>
      <c r="O19" s="483"/>
      <c r="P19" s="526"/>
      <c r="Q19" s="526"/>
      <c r="R19" s="530"/>
      <c r="U19" s="14"/>
    </row>
    <row r="20" spans="1:21" ht="14.25" customHeight="1">
      <c r="A20" s="418"/>
      <c r="B20" s="420"/>
      <c r="C20" s="480"/>
      <c r="D20" s="422"/>
      <c r="E20" s="424"/>
      <c r="F20" s="473"/>
      <c r="G20" s="482"/>
      <c r="H20" s="342"/>
      <c r="I20" s="359"/>
      <c r="J20" s="360"/>
      <c r="K20" s="360"/>
      <c r="L20" s="360"/>
      <c r="M20" s="365"/>
      <c r="N20" s="365"/>
      <c r="O20" s="529" t="s">
        <v>143</v>
      </c>
      <c r="P20" s="66">
        <v>100</v>
      </c>
      <c r="Q20" s="66">
        <v>100</v>
      </c>
      <c r="R20" s="67">
        <v>100</v>
      </c>
      <c r="U20" s="14"/>
    </row>
    <row r="21" spans="1:21" ht="16.5" customHeight="1">
      <c r="A21" s="223"/>
      <c r="B21" s="224"/>
      <c r="C21" s="235"/>
      <c r="D21" s="236" t="s">
        <v>72</v>
      </c>
      <c r="E21" s="238"/>
      <c r="F21" s="231"/>
      <c r="G21" s="294"/>
      <c r="H21" s="200"/>
      <c r="I21" s="344"/>
      <c r="J21" s="87"/>
      <c r="K21" s="87"/>
      <c r="L21" s="87"/>
      <c r="M21" s="248"/>
      <c r="N21" s="248"/>
      <c r="O21" s="529"/>
      <c r="P21" s="204"/>
      <c r="Q21" s="205"/>
      <c r="R21" s="206"/>
      <c r="U21" s="14"/>
    </row>
    <row r="22" spans="1:21" ht="15.75" customHeight="1" thickBot="1">
      <c r="A22" s="218"/>
      <c r="B22" s="220"/>
      <c r="C22" s="222"/>
      <c r="D22" s="237"/>
      <c r="E22" s="234"/>
      <c r="F22" s="232"/>
      <c r="G22" s="327"/>
      <c r="H22" s="120" t="s">
        <v>10</v>
      </c>
      <c r="I22" s="339">
        <f t="shared" ref="I22:N22" si="1">SUM(I17:I21)</f>
        <v>144.69999999999999</v>
      </c>
      <c r="J22" s="339">
        <f t="shared" si="1"/>
        <v>144.69999999999999</v>
      </c>
      <c r="K22" s="339">
        <f t="shared" si="1"/>
        <v>0</v>
      </c>
      <c r="L22" s="361">
        <f t="shared" si="1"/>
        <v>0</v>
      </c>
      <c r="M22" s="57">
        <f t="shared" si="1"/>
        <v>200</v>
      </c>
      <c r="N22" s="57">
        <f t="shared" si="1"/>
        <v>200</v>
      </c>
      <c r="O22" s="363" t="s">
        <v>75</v>
      </c>
      <c r="P22" s="68">
        <v>50</v>
      </c>
      <c r="Q22" s="68">
        <v>50</v>
      </c>
      <c r="R22" s="69">
        <v>50</v>
      </c>
      <c r="U22" s="14"/>
    </row>
    <row r="23" spans="1:21" ht="13.5" customHeight="1">
      <c r="A23" s="518" t="s">
        <v>9</v>
      </c>
      <c r="B23" s="519" t="s">
        <v>9</v>
      </c>
      <c r="C23" s="468" t="s">
        <v>11</v>
      </c>
      <c r="D23" s="538" t="s">
        <v>167</v>
      </c>
      <c r="E23" s="423" t="s">
        <v>118</v>
      </c>
      <c r="F23" s="537" t="s">
        <v>58</v>
      </c>
      <c r="G23" s="502" t="s">
        <v>68</v>
      </c>
      <c r="H23" s="170" t="s">
        <v>128</v>
      </c>
      <c r="I23" s="108">
        <f>J23+L23</f>
        <v>580.1</v>
      </c>
      <c r="J23" s="109"/>
      <c r="K23" s="109"/>
      <c r="L23" s="110">
        <v>580.1</v>
      </c>
      <c r="M23" s="175">
        <v>14.3</v>
      </c>
      <c r="N23" s="124"/>
      <c r="O23" s="478" t="s">
        <v>146</v>
      </c>
      <c r="P23" s="64"/>
      <c r="Q23" s="176"/>
      <c r="R23" s="65"/>
      <c r="U23" s="14"/>
    </row>
    <row r="24" spans="1:21" ht="13.5" customHeight="1">
      <c r="A24" s="418"/>
      <c r="B24" s="420"/>
      <c r="C24" s="451"/>
      <c r="D24" s="539"/>
      <c r="E24" s="424"/>
      <c r="F24" s="449"/>
      <c r="G24" s="447"/>
      <c r="H24" s="171" t="s">
        <v>99</v>
      </c>
      <c r="I24" s="127">
        <f>J24+L24</f>
        <v>5221.2</v>
      </c>
      <c r="J24" s="35"/>
      <c r="K24" s="35"/>
      <c r="L24" s="36">
        <v>5221.2</v>
      </c>
      <c r="M24" s="177">
        <v>128.80000000000001</v>
      </c>
      <c r="N24" s="173"/>
      <c r="O24" s="434"/>
      <c r="P24" s="66"/>
      <c r="Q24" s="71"/>
      <c r="R24" s="67"/>
      <c r="U24" s="14"/>
    </row>
    <row r="25" spans="1:21" ht="13.5" customHeight="1" thickBot="1">
      <c r="A25" s="419"/>
      <c r="B25" s="421"/>
      <c r="C25" s="452"/>
      <c r="D25" s="540"/>
      <c r="E25" s="425"/>
      <c r="F25" s="450"/>
      <c r="G25" s="448"/>
      <c r="H25" s="174" t="s">
        <v>10</v>
      </c>
      <c r="I25" s="44">
        <f t="shared" ref="I25:N25" si="2">SUM(I23:I24)</f>
        <v>5801.3</v>
      </c>
      <c r="J25" s="45">
        <f t="shared" si="2"/>
        <v>0</v>
      </c>
      <c r="K25" s="45">
        <f t="shared" si="2"/>
        <v>0</v>
      </c>
      <c r="L25" s="45">
        <f t="shared" si="2"/>
        <v>5801.3</v>
      </c>
      <c r="M25" s="47">
        <f>SUM(M23:M24)</f>
        <v>143.10000000000002</v>
      </c>
      <c r="N25" s="47">
        <f t="shared" si="2"/>
        <v>0</v>
      </c>
      <c r="O25" s="479"/>
      <c r="P25" s="186">
        <v>98</v>
      </c>
      <c r="Q25" s="187">
        <v>100</v>
      </c>
      <c r="R25" s="188"/>
      <c r="U25" s="14"/>
    </row>
    <row r="26" spans="1:21" ht="15.75" customHeight="1">
      <c r="A26" s="518" t="s">
        <v>9</v>
      </c>
      <c r="B26" s="519" t="s">
        <v>9</v>
      </c>
      <c r="C26" s="514" t="s">
        <v>53</v>
      </c>
      <c r="D26" s="496" t="s">
        <v>109</v>
      </c>
      <c r="E26" s="497" t="s">
        <v>164</v>
      </c>
      <c r="F26" s="472" t="s">
        <v>58</v>
      </c>
      <c r="G26" s="502" t="s">
        <v>54</v>
      </c>
      <c r="H26" s="115" t="s">
        <v>50</v>
      </c>
      <c r="I26" s="27">
        <f>J26+L26</f>
        <v>100</v>
      </c>
      <c r="J26" s="28">
        <v>100</v>
      </c>
      <c r="K26" s="28"/>
      <c r="L26" s="29"/>
      <c r="M26" s="124">
        <v>100</v>
      </c>
      <c r="N26" s="124">
        <v>100</v>
      </c>
      <c r="O26" s="511" t="s">
        <v>110</v>
      </c>
      <c r="P26" s="101">
        <v>100</v>
      </c>
      <c r="Q26" s="101">
        <v>100</v>
      </c>
      <c r="R26" s="102">
        <v>100</v>
      </c>
    </row>
    <row r="27" spans="1:21" ht="13.5" thickBot="1">
      <c r="A27" s="418"/>
      <c r="B27" s="421"/>
      <c r="C27" s="484"/>
      <c r="D27" s="453"/>
      <c r="E27" s="498"/>
      <c r="F27" s="474"/>
      <c r="G27" s="448"/>
      <c r="H27" s="114" t="s">
        <v>10</v>
      </c>
      <c r="I27" s="44">
        <f t="shared" ref="I27:N27" si="3">SUM(I26:I26)</f>
        <v>100</v>
      </c>
      <c r="J27" s="45">
        <f t="shared" si="3"/>
        <v>100</v>
      </c>
      <c r="K27" s="45">
        <f t="shared" si="3"/>
        <v>0</v>
      </c>
      <c r="L27" s="45">
        <f t="shared" si="3"/>
        <v>0</v>
      </c>
      <c r="M27" s="47">
        <f t="shared" si="3"/>
        <v>100</v>
      </c>
      <c r="N27" s="47">
        <f t="shared" si="3"/>
        <v>100</v>
      </c>
      <c r="O27" s="512"/>
      <c r="P27" s="62"/>
      <c r="Q27" s="62"/>
      <c r="R27" s="63"/>
    </row>
    <row r="28" spans="1:21" ht="12.75" customHeight="1">
      <c r="A28" s="524" t="s">
        <v>9</v>
      </c>
      <c r="B28" s="519" t="s">
        <v>9</v>
      </c>
      <c r="C28" s="514" t="s">
        <v>59</v>
      </c>
      <c r="D28" s="496" t="s">
        <v>168</v>
      </c>
      <c r="E28" s="497" t="s">
        <v>164</v>
      </c>
      <c r="F28" s="472" t="s">
        <v>58</v>
      </c>
      <c r="G28" s="502" t="s">
        <v>54</v>
      </c>
      <c r="H28" s="115" t="s">
        <v>50</v>
      </c>
      <c r="I28" s="27">
        <f>J28+L28</f>
        <v>23.2</v>
      </c>
      <c r="J28" s="28">
        <v>23.2</v>
      </c>
      <c r="K28" s="28"/>
      <c r="L28" s="29"/>
      <c r="M28" s="124"/>
      <c r="N28" s="124"/>
      <c r="O28" s="239" t="s">
        <v>61</v>
      </c>
      <c r="P28" s="60">
        <v>1</v>
      </c>
      <c r="Q28" s="60"/>
      <c r="R28" s="61"/>
    </row>
    <row r="29" spans="1:21" ht="13.5" thickBot="1">
      <c r="A29" s="525"/>
      <c r="B29" s="421"/>
      <c r="C29" s="484"/>
      <c r="D29" s="453"/>
      <c r="E29" s="498"/>
      <c r="F29" s="474"/>
      <c r="G29" s="448"/>
      <c r="H29" s="114" t="s">
        <v>10</v>
      </c>
      <c r="I29" s="44">
        <f t="shared" ref="I29:N29" si="4">SUM(I28:I28)</f>
        <v>23.2</v>
      </c>
      <c r="J29" s="45">
        <f t="shared" si="4"/>
        <v>23.2</v>
      </c>
      <c r="K29" s="45">
        <f t="shared" si="4"/>
        <v>0</v>
      </c>
      <c r="L29" s="45">
        <f t="shared" si="4"/>
        <v>0</v>
      </c>
      <c r="M29" s="47">
        <f t="shared" si="4"/>
        <v>0</v>
      </c>
      <c r="N29" s="47">
        <f t="shared" si="4"/>
        <v>0</v>
      </c>
      <c r="O29" s="16"/>
      <c r="P29" s="62"/>
      <c r="Q29" s="62"/>
      <c r="R29" s="63"/>
    </row>
    <row r="30" spans="1:21" ht="12" customHeight="1">
      <c r="A30" s="518" t="s">
        <v>9</v>
      </c>
      <c r="B30" s="519" t="s">
        <v>9</v>
      </c>
      <c r="C30" s="514" t="s">
        <v>58</v>
      </c>
      <c r="D30" s="521" t="s">
        <v>119</v>
      </c>
      <c r="E30" s="423" t="s">
        <v>118</v>
      </c>
      <c r="F30" s="472" t="s">
        <v>58</v>
      </c>
      <c r="G30" s="502" t="s">
        <v>68</v>
      </c>
      <c r="H30" s="117" t="s">
        <v>159</v>
      </c>
      <c r="I30" s="27">
        <f>J30+L30</f>
        <v>350</v>
      </c>
      <c r="J30" s="28"/>
      <c r="K30" s="28"/>
      <c r="L30" s="29">
        <v>350</v>
      </c>
      <c r="M30" s="124">
        <v>1000</v>
      </c>
      <c r="N30" s="124">
        <v>1750</v>
      </c>
      <c r="O30" s="478" t="s">
        <v>108</v>
      </c>
      <c r="P30" s="66">
        <v>10</v>
      </c>
      <c r="Q30" s="66">
        <v>40</v>
      </c>
      <c r="R30" s="67">
        <v>50</v>
      </c>
      <c r="U30" s="14"/>
    </row>
    <row r="31" spans="1:21" ht="19.5" customHeight="1">
      <c r="A31" s="418"/>
      <c r="B31" s="420"/>
      <c r="C31" s="480"/>
      <c r="D31" s="522"/>
      <c r="E31" s="424"/>
      <c r="F31" s="473"/>
      <c r="G31" s="447"/>
      <c r="H31" s="118"/>
      <c r="I31" s="34">
        <f>J31+L31</f>
        <v>0</v>
      </c>
      <c r="J31" s="35"/>
      <c r="K31" s="35"/>
      <c r="L31" s="36"/>
      <c r="M31" s="74"/>
      <c r="N31" s="74"/>
      <c r="O31" s="434"/>
      <c r="P31" s="66"/>
      <c r="Q31" s="66"/>
      <c r="R31" s="67"/>
      <c r="U31" s="14"/>
    </row>
    <row r="32" spans="1:21" ht="13.5" thickBot="1">
      <c r="A32" s="419"/>
      <c r="B32" s="421"/>
      <c r="C32" s="484"/>
      <c r="D32" s="523"/>
      <c r="E32" s="425"/>
      <c r="F32" s="474"/>
      <c r="G32" s="448"/>
      <c r="H32" s="114" t="s">
        <v>10</v>
      </c>
      <c r="I32" s="44">
        <f t="shared" ref="I32:N32" si="5">SUM(I30:I31)</f>
        <v>350</v>
      </c>
      <c r="J32" s="45">
        <f t="shared" si="5"/>
        <v>0</v>
      </c>
      <c r="K32" s="45">
        <f t="shared" si="5"/>
        <v>0</v>
      </c>
      <c r="L32" s="45">
        <f t="shared" si="5"/>
        <v>350</v>
      </c>
      <c r="M32" s="47">
        <f t="shared" si="5"/>
        <v>1000</v>
      </c>
      <c r="N32" s="47">
        <f t="shared" si="5"/>
        <v>1750</v>
      </c>
      <c r="O32" s="479"/>
      <c r="P32" s="68"/>
      <c r="Q32" s="68"/>
      <c r="R32" s="69"/>
      <c r="U32" s="14"/>
    </row>
    <row r="33" spans="1:21" ht="12.75" customHeight="1">
      <c r="A33" s="418" t="s">
        <v>9</v>
      </c>
      <c r="B33" s="519" t="s">
        <v>9</v>
      </c>
      <c r="C33" s="514" t="s">
        <v>55</v>
      </c>
      <c r="D33" s="496" t="s">
        <v>62</v>
      </c>
      <c r="E33" s="497"/>
      <c r="F33" s="472" t="s">
        <v>58</v>
      </c>
      <c r="G33" s="502" t="s">
        <v>54</v>
      </c>
      <c r="H33" s="116" t="s">
        <v>66</v>
      </c>
      <c r="I33" s="34">
        <f>J33+L33</f>
        <v>9.9</v>
      </c>
      <c r="J33" s="35">
        <v>9.9</v>
      </c>
      <c r="K33" s="28"/>
      <c r="L33" s="29"/>
      <c r="M33" s="124"/>
      <c r="N33" s="124"/>
      <c r="O33" s="511" t="s">
        <v>173</v>
      </c>
      <c r="P33" s="60">
        <v>589</v>
      </c>
      <c r="Q33" s="60"/>
      <c r="R33" s="61"/>
    </row>
    <row r="34" spans="1:21" ht="13.5" thickBot="1">
      <c r="A34" s="419"/>
      <c r="B34" s="421"/>
      <c r="C34" s="484"/>
      <c r="D34" s="453"/>
      <c r="E34" s="498"/>
      <c r="F34" s="474"/>
      <c r="G34" s="448"/>
      <c r="H34" s="114" t="s">
        <v>10</v>
      </c>
      <c r="I34" s="44">
        <f t="shared" ref="I34:N34" si="6">SUM(I33:I33)</f>
        <v>9.9</v>
      </c>
      <c r="J34" s="45">
        <f t="shared" si="6"/>
        <v>9.9</v>
      </c>
      <c r="K34" s="45">
        <f t="shared" si="6"/>
        <v>0</v>
      </c>
      <c r="L34" s="45">
        <f t="shared" si="6"/>
        <v>0</v>
      </c>
      <c r="M34" s="47">
        <f t="shared" si="6"/>
        <v>0</v>
      </c>
      <c r="N34" s="47">
        <f t="shared" si="6"/>
        <v>0</v>
      </c>
      <c r="O34" s="512"/>
      <c r="P34" s="60"/>
      <c r="Q34" s="60"/>
      <c r="R34" s="61"/>
    </row>
    <row r="35" spans="1:21" ht="13.5" thickBot="1">
      <c r="A35" s="12" t="s">
        <v>9</v>
      </c>
      <c r="B35" s="13" t="s">
        <v>9</v>
      </c>
      <c r="C35" s="432" t="s">
        <v>12</v>
      </c>
      <c r="D35" s="432"/>
      <c r="E35" s="432"/>
      <c r="F35" s="432"/>
      <c r="G35" s="432"/>
      <c r="H35" s="433"/>
      <c r="I35" s="48">
        <f t="shared" ref="I35:N35" si="7">I34+I32+I29+I27+I25+I22+I15</f>
        <v>20305.900000000001</v>
      </c>
      <c r="J35" s="48">
        <f t="shared" si="7"/>
        <v>14154.599999999999</v>
      </c>
      <c r="K35" s="48">
        <f t="shared" si="7"/>
        <v>0</v>
      </c>
      <c r="L35" s="241">
        <f t="shared" si="7"/>
        <v>6151.3</v>
      </c>
      <c r="M35" s="242">
        <f t="shared" si="7"/>
        <v>17496.099999999999</v>
      </c>
      <c r="N35" s="48">
        <f t="shared" si="7"/>
        <v>18103</v>
      </c>
      <c r="O35" s="212"/>
      <c r="P35" s="213"/>
      <c r="Q35" s="213"/>
      <c r="R35" s="214"/>
    </row>
    <row r="36" spans="1:21" ht="13.5" thickBot="1">
      <c r="A36" s="12" t="s">
        <v>9</v>
      </c>
      <c r="B36" s="13" t="s">
        <v>11</v>
      </c>
      <c r="C36" s="493" t="s">
        <v>87</v>
      </c>
      <c r="D36" s="494"/>
      <c r="E36" s="494"/>
      <c r="F36" s="494"/>
      <c r="G36" s="494"/>
      <c r="H36" s="513"/>
      <c r="I36" s="513"/>
      <c r="J36" s="513"/>
      <c r="K36" s="513"/>
      <c r="L36" s="513"/>
      <c r="M36" s="513"/>
      <c r="N36" s="513"/>
      <c r="O36" s="494"/>
      <c r="P36" s="494"/>
      <c r="Q36" s="494"/>
      <c r="R36" s="495"/>
    </row>
    <row r="37" spans="1:21" ht="17.25" customHeight="1">
      <c r="A37" s="518" t="s">
        <v>9</v>
      </c>
      <c r="B37" s="519" t="s">
        <v>11</v>
      </c>
      <c r="C37" s="514" t="s">
        <v>9</v>
      </c>
      <c r="D37" s="515" t="s">
        <v>64</v>
      </c>
      <c r="E37" s="497" t="s">
        <v>165</v>
      </c>
      <c r="F37" s="472" t="s">
        <v>58</v>
      </c>
      <c r="G37" s="520" t="s">
        <v>54</v>
      </c>
      <c r="H37" s="366" t="s">
        <v>66</v>
      </c>
      <c r="I37" s="345">
        <f>J37+L37</f>
        <v>167</v>
      </c>
      <c r="J37" s="150">
        <v>167</v>
      </c>
      <c r="K37" s="150"/>
      <c r="L37" s="150"/>
      <c r="M37" s="151">
        <v>140</v>
      </c>
      <c r="N37" s="151">
        <v>165</v>
      </c>
      <c r="O37" s="509" t="s">
        <v>147</v>
      </c>
      <c r="P37" s="64">
        <v>2</v>
      </c>
      <c r="Q37" s="64" t="s">
        <v>68</v>
      </c>
      <c r="R37" s="65">
        <v>4</v>
      </c>
      <c r="U37" s="14"/>
    </row>
    <row r="38" spans="1:21" ht="17.25" customHeight="1">
      <c r="A38" s="418"/>
      <c r="B38" s="420"/>
      <c r="C38" s="480"/>
      <c r="D38" s="481"/>
      <c r="E38" s="517"/>
      <c r="F38" s="473"/>
      <c r="G38" s="482"/>
      <c r="H38" s="367"/>
      <c r="I38" s="346"/>
      <c r="J38" s="36"/>
      <c r="K38" s="36"/>
      <c r="L38" s="36"/>
      <c r="M38" s="177"/>
      <c r="N38" s="177"/>
      <c r="O38" s="510"/>
      <c r="P38" s="66"/>
      <c r="Q38" s="66"/>
      <c r="R38" s="67"/>
      <c r="U38" s="14"/>
    </row>
    <row r="39" spans="1:21" ht="17.25" customHeight="1">
      <c r="A39" s="418"/>
      <c r="B39" s="420"/>
      <c r="C39" s="480"/>
      <c r="D39" s="481"/>
      <c r="E39" s="517"/>
      <c r="F39" s="473"/>
      <c r="G39" s="482"/>
      <c r="H39" s="367"/>
      <c r="I39" s="347"/>
      <c r="J39" s="87"/>
      <c r="K39" s="87"/>
      <c r="L39" s="87"/>
      <c r="M39" s="369"/>
      <c r="N39" s="369"/>
      <c r="O39" s="510"/>
      <c r="P39" s="66"/>
      <c r="Q39" s="66"/>
      <c r="R39" s="67"/>
      <c r="U39" s="14"/>
    </row>
    <row r="40" spans="1:21" ht="17.25" customHeight="1" thickBot="1">
      <c r="A40" s="419"/>
      <c r="B40" s="421"/>
      <c r="C40" s="484"/>
      <c r="D40" s="516"/>
      <c r="E40" s="498"/>
      <c r="F40" s="474"/>
      <c r="G40" s="485"/>
      <c r="H40" s="368" t="s">
        <v>10</v>
      </c>
      <c r="I40" s="353">
        <f t="shared" ref="I40:N40" si="8">SUM(I37:I39)</f>
        <v>167</v>
      </c>
      <c r="J40" s="349">
        <f t="shared" si="8"/>
        <v>167</v>
      </c>
      <c r="K40" s="349">
        <f t="shared" si="8"/>
        <v>0</v>
      </c>
      <c r="L40" s="349">
        <f t="shared" si="8"/>
        <v>0</v>
      </c>
      <c r="M40" s="57">
        <f t="shared" si="8"/>
        <v>140</v>
      </c>
      <c r="N40" s="57">
        <f t="shared" si="8"/>
        <v>165</v>
      </c>
      <c r="O40" s="370" t="s">
        <v>91</v>
      </c>
      <c r="P40" s="68">
        <v>1</v>
      </c>
      <c r="Q40" s="68">
        <v>1</v>
      </c>
      <c r="R40" s="69">
        <v>1</v>
      </c>
      <c r="U40" s="14"/>
    </row>
    <row r="41" spans="1:21" ht="24.75" customHeight="1">
      <c r="A41" s="518" t="s">
        <v>9</v>
      </c>
      <c r="B41" s="519" t="s">
        <v>11</v>
      </c>
      <c r="C41" s="514" t="s">
        <v>11</v>
      </c>
      <c r="D41" s="515" t="s">
        <v>65</v>
      </c>
      <c r="E41" s="500"/>
      <c r="F41" s="472" t="s">
        <v>58</v>
      </c>
      <c r="G41" s="502" t="s">
        <v>54</v>
      </c>
      <c r="H41" s="200" t="s">
        <v>66</v>
      </c>
      <c r="I41" s="127">
        <f>J41+L41</f>
        <v>7.5</v>
      </c>
      <c r="J41" s="86">
        <v>7.5</v>
      </c>
      <c r="K41" s="86"/>
      <c r="L41" s="87"/>
      <c r="M41" s="124">
        <v>40</v>
      </c>
      <c r="N41" s="124">
        <v>40</v>
      </c>
      <c r="O41" s="210" t="s">
        <v>69</v>
      </c>
      <c r="P41" s="64" t="s">
        <v>70</v>
      </c>
      <c r="Q41" s="64" t="s">
        <v>68</v>
      </c>
      <c r="R41" s="65" t="s">
        <v>68</v>
      </c>
      <c r="U41" s="14"/>
    </row>
    <row r="42" spans="1:21" ht="13.5" thickBot="1">
      <c r="A42" s="419"/>
      <c r="B42" s="421"/>
      <c r="C42" s="484"/>
      <c r="D42" s="516"/>
      <c r="E42" s="501"/>
      <c r="F42" s="474"/>
      <c r="G42" s="448"/>
      <c r="H42" s="114" t="s">
        <v>10</v>
      </c>
      <c r="I42" s="44">
        <f t="shared" ref="I42:N42" si="9">SUM(I41:I41)</f>
        <v>7.5</v>
      </c>
      <c r="J42" s="45">
        <f t="shared" si="9"/>
        <v>7.5</v>
      </c>
      <c r="K42" s="45">
        <f t="shared" si="9"/>
        <v>0</v>
      </c>
      <c r="L42" s="45">
        <f t="shared" si="9"/>
        <v>0</v>
      </c>
      <c r="M42" s="47">
        <f t="shared" si="9"/>
        <v>40</v>
      </c>
      <c r="N42" s="47">
        <f t="shared" si="9"/>
        <v>40</v>
      </c>
      <c r="O42" s="16"/>
      <c r="P42" s="68"/>
      <c r="Q42" s="68"/>
      <c r="R42" s="69"/>
      <c r="U42" s="14"/>
    </row>
    <row r="43" spans="1:21" ht="13.5" thickBot="1">
      <c r="A43" s="17" t="s">
        <v>9</v>
      </c>
      <c r="B43" s="13" t="s">
        <v>11</v>
      </c>
      <c r="C43" s="432" t="s">
        <v>12</v>
      </c>
      <c r="D43" s="432"/>
      <c r="E43" s="432"/>
      <c r="F43" s="432"/>
      <c r="G43" s="432"/>
      <c r="H43" s="433"/>
      <c r="I43" s="48">
        <f t="shared" ref="I43:N43" si="10">I42+I40</f>
        <v>174.5</v>
      </c>
      <c r="J43" s="48">
        <f t="shared" si="10"/>
        <v>174.5</v>
      </c>
      <c r="K43" s="48">
        <f t="shared" si="10"/>
        <v>0</v>
      </c>
      <c r="L43" s="48">
        <f t="shared" si="10"/>
        <v>0</v>
      </c>
      <c r="M43" s="48">
        <f t="shared" si="10"/>
        <v>180</v>
      </c>
      <c r="N43" s="48">
        <f t="shared" si="10"/>
        <v>205</v>
      </c>
      <c r="O43" s="428"/>
      <c r="P43" s="429"/>
      <c r="Q43" s="429"/>
      <c r="R43" s="430"/>
    </row>
    <row r="44" spans="1:21" ht="13.5" thickBot="1">
      <c r="A44" s="12" t="s">
        <v>9</v>
      </c>
      <c r="B44" s="13" t="s">
        <v>53</v>
      </c>
      <c r="C44" s="493" t="s">
        <v>88</v>
      </c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5"/>
    </row>
    <row r="45" spans="1:21" ht="12.75" customHeight="1">
      <c r="A45" s="217" t="s">
        <v>9</v>
      </c>
      <c r="B45" s="219" t="s">
        <v>53</v>
      </c>
      <c r="C45" s="221" t="s">
        <v>9</v>
      </c>
      <c r="D45" s="240" t="s">
        <v>148</v>
      </c>
      <c r="E45" s="233"/>
      <c r="F45" s="230" t="s">
        <v>58</v>
      </c>
      <c r="G45" s="293" t="s">
        <v>54</v>
      </c>
      <c r="H45" s="243" t="s">
        <v>66</v>
      </c>
      <c r="I45" s="148">
        <f>J45+L45</f>
        <v>628.4</v>
      </c>
      <c r="J45" s="149">
        <v>628.4</v>
      </c>
      <c r="K45" s="149"/>
      <c r="L45" s="150"/>
      <c r="M45" s="151">
        <v>495.9</v>
      </c>
      <c r="N45" s="151">
        <v>75</v>
      </c>
      <c r="O45" s="503" t="s">
        <v>158</v>
      </c>
      <c r="P45" s="489">
        <v>20</v>
      </c>
      <c r="Q45" s="489">
        <v>18</v>
      </c>
      <c r="R45" s="506">
        <v>16</v>
      </c>
      <c r="U45" s="14"/>
    </row>
    <row r="46" spans="1:21" ht="16.5" customHeight="1">
      <c r="A46" s="223"/>
      <c r="B46" s="224"/>
      <c r="C46" s="235"/>
      <c r="D46" s="236" t="s">
        <v>149</v>
      </c>
      <c r="E46" s="487"/>
      <c r="F46" s="231"/>
      <c r="G46" s="294"/>
      <c r="H46" s="118" t="s">
        <v>99</v>
      </c>
      <c r="I46" s="34">
        <f>J46+L46</f>
        <v>3968.4</v>
      </c>
      <c r="J46" s="109">
        <v>2618.4</v>
      </c>
      <c r="K46" s="109"/>
      <c r="L46" s="110">
        <v>1350</v>
      </c>
      <c r="M46" s="43">
        <f>3914.1+3342.3</f>
        <v>7256.4</v>
      </c>
      <c r="N46" s="111"/>
      <c r="O46" s="504"/>
      <c r="P46" s="490"/>
      <c r="Q46" s="490"/>
      <c r="R46" s="507"/>
      <c r="U46" s="14"/>
    </row>
    <row r="47" spans="1:21" ht="12.75" customHeight="1">
      <c r="A47" s="418"/>
      <c r="B47" s="420"/>
      <c r="C47" s="480"/>
      <c r="D47" s="481" t="s">
        <v>150</v>
      </c>
      <c r="E47" s="487"/>
      <c r="F47" s="473"/>
      <c r="G47" s="482"/>
      <c r="H47" s="119" t="s">
        <v>100</v>
      </c>
      <c r="I47" s="244">
        <f>J47+L47</f>
        <v>87.7</v>
      </c>
      <c r="J47" s="35">
        <v>87.7</v>
      </c>
      <c r="K47" s="41"/>
      <c r="L47" s="42"/>
      <c r="M47" s="316"/>
      <c r="N47" s="316"/>
      <c r="O47" s="504"/>
      <c r="P47" s="490"/>
      <c r="Q47" s="490"/>
      <c r="R47" s="507"/>
      <c r="U47" s="14"/>
    </row>
    <row r="48" spans="1:21">
      <c r="A48" s="418"/>
      <c r="B48" s="420"/>
      <c r="C48" s="480"/>
      <c r="D48" s="481"/>
      <c r="E48" s="487"/>
      <c r="F48" s="473"/>
      <c r="G48" s="482"/>
      <c r="H48" s="252" t="s">
        <v>107</v>
      </c>
      <c r="I48" s="374">
        <f>J48+L48</f>
        <v>150</v>
      </c>
      <c r="J48" s="42"/>
      <c r="K48" s="42"/>
      <c r="L48" s="42">
        <v>150</v>
      </c>
      <c r="M48" s="316">
        <v>371.4</v>
      </c>
      <c r="N48" s="316"/>
      <c r="O48" s="504"/>
      <c r="P48" s="490"/>
      <c r="Q48" s="490"/>
      <c r="R48" s="507"/>
      <c r="U48" s="14"/>
    </row>
    <row r="49" spans="1:21" ht="13.5" customHeight="1">
      <c r="A49" s="418"/>
      <c r="B49" s="420"/>
      <c r="C49" s="480"/>
      <c r="D49" s="481" t="s">
        <v>151</v>
      </c>
      <c r="E49" s="487"/>
      <c r="F49" s="473"/>
      <c r="G49" s="482"/>
      <c r="H49" s="119"/>
      <c r="I49" s="346"/>
      <c r="J49" s="36"/>
      <c r="K49" s="36"/>
      <c r="L49" s="36"/>
      <c r="M49" s="177"/>
      <c r="N49" s="177"/>
      <c r="O49" s="504"/>
      <c r="P49" s="490"/>
      <c r="Q49" s="490"/>
      <c r="R49" s="507"/>
      <c r="U49" s="14"/>
    </row>
    <row r="50" spans="1:21">
      <c r="A50" s="418"/>
      <c r="B50" s="420"/>
      <c r="C50" s="480"/>
      <c r="D50" s="481"/>
      <c r="E50" s="487"/>
      <c r="F50" s="473"/>
      <c r="G50" s="482"/>
      <c r="H50" s="119"/>
      <c r="I50" s="346"/>
      <c r="J50" s="36"/>
      <c r="K50" s="36"/>
      <c r="L50" s="36"/>
      <c r="M50" s="177"/>
      <c r="N50" s="177"/>
      <c r="O50" s="504"/>
      <c r="P50" s="490"/>
      <c r="Q50" s="490"/>
      <c r="R50" s="507"/>
      <c r="U50" s="14"/>
    </row>
    <row r="51" spans="1:21" ht="12.75" customHeight="1">
      <c r="A51" s="223"/>
      <c r="B51" s="224"/>
      <c r="C51" s="235"/>
      <c r="D51" s="236" t="s">
        <v>152</v>
      </c>
      <c r="E51" s="487"/>
      <c r="F51" s="231"/>
      <c r="G51" s="294"/>
      <c r="H51" s="338"/>
      <c r="I51" s="375"/>
      <c r="J51" s="371"/>
      <c r="K51" s="36"/>
      <c r="L51" s="36"/>
      <c r="M51" s="177"/>
      <c r="N51" s="177"/>
      <c r="O51" s="504"/>
      <c r="P51" s="490"/>
      <c r="Q51" s="490"/>
      <c r="R51" s="507"/>
      <c r="U51" s="14"/>
    </row>
    <row r="52" spans="1:21" ht="15.75" customHeight="1">
      <c r="A52" s="223"/>
      <c r="B52" s="224"/>
      <c r="C52" s="235"/>
      <c r="D52" s="325" t="s">
        <v>169</v>
      </c>
      <c r="E52" s="487"/>
      <c r="F52" s="249"/>
      <c r="G52" s="294"/>
      <c r="H52" s="260"/>
      <c r="I52" s="346"/>
      <c r="J52" s="36"/>
      <c r="K52" s="36"/>
      <c r="L52" s="36"/>
      <c r="M52" s="177"/>
      <c r="N52" s="177"/>
      <c r="O52" s="504"/>
      <c r="P52" s="490"/>
      <c r="Q52" s="490"/>
      <c r="R52" s="507"/>
      <c r="U52" s="14"/>
    </row>
    <row r="53" spans="1:21" ht="14.25" customHeight="1">
      <c r="A53" s="418"/>
      <c r="B53" s="420"/>
      <c r="C53" s="480"/>
      <c r="D53" s="470" t="s">
        <v>170</v>
      </c>
      <c r="E53" s="487"/>
      <c r="F53" s="492" t="s">
        <v>118</v>
      </c>
      <c r="G53" s="499" t="s">
        <v>68</v>
      </c>
      <c r="H53" s="260"/>
      <c r="I53" s="376"/>
      <c r="J53" s="372"/>
      <c r="K53" s="372"/>
      <c r="L53" s="372"/>
      <c r="M53" s="74"/>
      <c r="N53" s="177"/>
      <c r="O53" s="504"/>
      <c r="P53" s="490"/>
      <c r="Q53" s="490"/>
      <c r="R53" s="507"/>
      <c r="S53" s="169"/>
      <c r="U53" s="14"/>
    </row>
    <row r="54" spans="1:21" ht="14.25" customHeight="1">
      <c r="A54" s="418"/>
      <c r="B54" s="420"/>
      <c r="C54" s="480"/>
      <c r="D54" s="470"/>
      <c r="E54" s="487"/>
      <c r="F54" s="451"/>
      <c r="G54" s="482"/>
      <c r="H54" s="260"/>
      <c r="I54" s="376"/>
      <c r="J54" s="372"/>
      <c r="K54" s="372"/>
      <c r="L54" s="372"/>
      <c r="M54" s="74"/>
      <c r="N54" s="177"/>
      <c r="O54" s="504"/>
      <c r="P54" s="490"/>
      <c r="Q54" s="490"/>
      <c r="R54" s="507"/>
      <c r="S54" s="169"/>
      <c r="U54" s="14"/>
    </row>
    <row r="55" spans="1:21" ht="14.25" customHeight="1">
      <c r="A55" s="418"/>
      <c r="B55" s="420"/>
      <c r="C55" s="480"/>
      <c r="D55" s="470" t="s">
        <v>156</v>
      </c>
      <c r="E55" s="487"/>
      <c r="F55" s="451"/>
      <c r="G55" s="482"/>
      <c r="H55" s="112"/>
      <c r="I55" s="377"/>
      <c r="J55" s="373"/>
      <c r="K55" s="373"/>
      <c r="L55" s="373"/>
      <c r="M55" s="248"/>
      <c r="N55" s="88"/>
      <c r="O55" s="504"/>
      <c r="P55" s="490"/>
      <c r="Q55" s="490"/>
      <c r="R55" s="507"/>
      <c r="S55" s="169"/>
      <c r="U55" s="14"/>
    </row>
    <row r="56" spans="1:21" ht="12.75" customHeight="1" thickBot="1">
      <c r="A56" s="419"/>
      <c r="B56" s="421"/>
      <c r="C56" s="484"/>
      <c r="D56" s="471"/>
      <c r="E56" s="488"/>
      <c r="F56" s="452"/>
      <c r="G56" s="485"/>
      <c r="H56" s="120" t="s">
        <v>10</v>
      </c>
      <c r="I56" s="348">
        <f t="shared" ref="I56:N56" si="11">SUM(I45:I53)</f>
        <v>4834.5</v>
      </c>
      <c r="J56" s="339">
        <f t="shared" si="11"/>
        <v>3334.5</v>
      </c>
      <c r="K56" s="339">
        <f t="shared" si="11"/>
        <v>0</v>
      </c>
      <c r="L56" s="361">
        <f t="shared" si="11"/>
        <v>1500</v>
      </c>
      <c r="M56" s="57">
        <f t="shared" si="11"/>
        <v>8123.6999999999989</v>
      </c>
      <c r="N56" s="57">
        <f t="shared" si="11"/>
        <v>75</v>
      </c>
      <c r="O56" s="505"/>
      <c r="P56" s="491"/>
      <c r="Q56" s="491"/>
      <c r="R56" s="508"/>
      <c r="S56" s="168"/>
      <c r="U56" s="14"/>
    </row>
    <row r="57" spans="1:21" ht="16.5" customHeight="1">
      <c r="A57" s="217" t="s">
        <v>9</v>
      </c>
      <c r="B57" s="219" t="s">
        <v>53</v>
      </c>
      <c r="C57" s="221" t="s">
        <v>11</v>
      </c>
      <c r="D57" s="240" t="s">
        <v>153</v>
      </c>
      <c r="E57" s="486"/>
      <c r="F57" s="230" t="s">
        <v>58</v>
      </c>
      <c r="G57" s="293" t="s">
        <v>54</v>
      </c>
      <c r="H57" s="243"/>
      <c r="I57" s="148"/>
      <c r="J57" s="149"/>
      <c r="K57" s="149"/>
      <c r="L57" s="150"/>
      <c r="M57" s="151"/>
      <c r="N57" s="151"/>
      <c r="O57" s="378"/>
      <c r="P57" s="64"/>
      <c r="Q57" s="64"/>
      <c r="R57" s="65"/>
      <c r="U57" s="14"/>
    </row>
    <row r="58" spans="1:21" ht="15" customHeight="1">
      <c r="A58" s="418"/>
      <c r="B58" s="420"/>
      <c r="C58" s="480"/>
      <c r="D58" s="236" t="s">
        <v>154</v>
      </c>
      <c r="E58" s="487"/>
      <c r="F58" s="473"/>
      <c r="G58" s="482"/>
      <c r="H58" s="119" t="s">
        <v>67</v>
      </c>
      <c r="I58" s="203">
        <f>J58+L58</f>
        <v>125</v>
      </c>
      <c r="J58" s="35">
        <v>125</v>
      </c>
      <c r="K58" s="35"/>
      <c r="L58" s="36"/>
      <c r="M58" s="177"/>
      <c r="N58" s="177"/>
      <c r="O58" s="483" t="s">
        <v>83</v>
      </c>
      <c r="P58" s="66">
        <v>135</v>
      </c>
      <c r="Q58" s="66">
        <v>215</v>
      </c>
      <c r="R58" s="67">
        <v>351</v>
      </c>
      <c r="U58" s="14"/>
    </row>
    <row r="59" spans="1:21" ht="15" customHeight="1">
      <c r="A59" s="418"/>
      <c r="B59" s="420"/>
      <c r="C59" s="480"/>
      <c r="D59" s="422" t="s">
        <v>84</v>
      </c>
      <c r="E59" s="487"/>
      <c r="F59" s="473"/>
      <c r="G59" s="482"/>
      <c r="H59" s="252" t="s">
        <v>66</v>
      </c>
      <c r="I59" s="374">
        <f>J59+L59</f>
        <v>184.5</v>
      </c>
      <c r="J59" s="42">
        <v>184.5</v>
      </c>
      <c r="K59" s="42"/>
      <c r="L59" s="42"/>
      <c r="M59" s="316">
        <v>120</v>
      </c>
      <c r="N59" s="316">
        <v>400</v>
      </c>
      <c r="O59" s="483"/>
      <c r="P59" s="66"/>
      <c r="Q59" s="66"/>
      <c r="R59" s="67"/>
      <c r="U59" s="14"/>
    </row>
    <row r="60" spans="1:21" ht="13.5" customHeight="1">
      <c r="A60" s="418"/>
      <c r="B60" s="420"/>
      <c r="C60" s="480"/>
      <c r="D60" s="422"/>
      <c r="E60" s="487"/>
      <c r="F60" s="473"/>
      <c r="G60" s="482"/>
      <c r="H60" s="200"/>
      <c r="I60" s="347"/>
      <c r="J60" s="87"/>
      <c r="K60" s="87"/>
      <c r="L60" s="87"/>
      <c r="M60" s="88"/>
      <c r="N60" s="88"/>
      <c r="O60" s="362"/>
      <c r="P60" s="66"/>
      <c r="Q60" s="66"/>
      <c r="R60" s="67"/>
      <c r="U60" s="14"/>
    </row>
    <row r="61" spans="1:21" ht="13.5" customHeight="1" thickBot="1">
      <c r="A61" s="419"/>
      <c r="B61" s="421"/>
      <c r="C61" s="484"/>
      <c r="D61" s="453"/>
      <c r="E61" s="488"/>
      <c r="F61" s="474"/>
      <c r="G61" s="485"/>
      <c r="H61" s="120" t="s">
        <v>10</v>
      </c>
      <c r="I61" s="348">
        <f t="shared" ref="I61:N61" si="12">SUM(I58:I60)</f>
        <v>309.5</v>
      </c>
      <c r="J61" s="339">
        <f t="shared" si="12"/>
        <v>309.5</v>
      </c>
      <c r="K61" s="339">
        <f t="shared" si="12"/>
        <v>0</v>
      </c>
      <c r="L61" s="361">
        <f t="shared" si="12"/>
        <v>0</v>
      </c>
      <c r="M61" s="57">
        <f t="shared" si="12"/>
        <v>120</v>
      </c>
      <c r="N61" s="57">
        <f t="shared" si="12"/>
        <v>400</v>
      </c>
      <c r="O61" s="370"/>
      <c r="P61" s="68"/>
      <c r="Q61" s="68"/>
      <c r="R61" s="69"/>
      <c r="U61" s="14"/>
    </row>
    <row r="62" spans="1:21" ht="13.5" thickBot="1">
      <c r="A62" s="17" t="s">
        <v>9</v>
      </c>
      <c r="B62" s="13" t="s">
        <v>53</v>
      </c>
      <c r="C62" s="432" t="s">
        <v>12</v>
      </c>
      <c r="D62" s="432"/>
      <c r="E62" s="432"/>
      <c r="F62" s="432"/>
      <c r="G62" s="432"/>
      <c r="H62" s="433"/>
      <c r="I62" s="48">
        <f t="shared" ref="I62:N62" si="13">I61+I56</f>
        <v>5144</v>
      </c>
      <c r="J62" s="48">
        <f t="shared" si="13"/>
        <v>3644</v>
      </c>
      <c r="K62" s="48">
        <f t="shared" si="13"/>
        <v>0</v>
      </c>
      <c r="L62" s="48">
        <f t="shared" si="13"/>
        <v>1500</v>
      </c>
      <c r="M62" s="48">
        <f t="shared" si="13"/>
        <v>8243.6999999999989</v>
      </c>
      <c r="N62" s="48">
        <f t="shared" si="13"/>
        <v>475</v>
      </c>
      <c r="O62" s="428"/>
      <c r="P62" s="429"/>
      <c r="Q62" s="429"/>
      <c r="R62" s="430"/>
    </row>
    <row r="63" spans="1:21" ht="13.5" thickBot="1">
      <c r="A63" s="12" t="s">
        <v>9</v>
      </c>
      <c r="B63" s="13" t="s">
        <v>59</v>
      </c>
      <c r="C63" s="459" t="s">
        <v>89</v>
      </c>
      <c r="D63" s="460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1"/>
    </row>
    <row r="64" spans="1:21" ht="12" customHeight="1">
      <c r="A64" s="462" t="s">
        <v>9</v>
      </c>
      <c r="B64" s="465" t="s">
        <v>59</v>
      </c>
      <c r="C64" s="468" t="s">
        <v>9</v>
      </c>
      <c r="D64" s="469" t="s">
        <v>85</v>
      </c>
      <c r="E64" s="93"/>
      <c r="F64" s="472" t="s">
        <v>59</v>
      </c>
      <c r="G64" s="475" t="s">
        <v>54</v>
      </c>
      <c r="H64" s="121" t="s">
        <v>67</v>
      </c>
      <c r="I64" s="27">
        <f>J64+L64</f>
        <v>0</v>
      </c>
      <c r="J64" s="28"/>
      <c r="K64" s="28"/>
      <c r="L64" s="29"/>
      <c r="M64" s="124"/>
      <c r="N64" s="124"/>
      <c r="O64" s="478" t="s">
        <v>144</v>
      </c>
      <c r="P64" s="454">
        <v>0.4</v>
      </c>
      <c r="Q64" s="454">
        <v>1</v>
      </c>
      <c r="R64" s="456">
        <v>1</v>
      </c>
    </row>
    <row r="65" spans="1:40" ht="12" customHeight="1">
      <c r="A65" s="463"/>
      <c r="B65" s="466"/>
      <c r="C65" s="451"/>
      <c r="D65" s="470"/>
      <c r="E65" s="94"/>
      <c r="F65" s="473"/>
      <c r="G65" s="476"/>
      <c r="H65" s="122" t="s">
        <v>66</v>
      </c>
      <c r="I65" s="34">
        <f>J65+L65</f>
        <v>100</v>
      </c>
      <c r="J65" s="35">
        <v>100</v>
      </c>
      <c r="K65" s="35"/>
      <c r="L65" s="36"/>
      <c r="M65" s="177">
        <v>150</v>
      </c>
      <c r="N65" s="177">
        <v>400</v>
      </c>
      <c r="O65" s="434"/>
      <c r="P65" s="455"/>
      <c r="Q65" s="455"/>
      <c r="R65" s="457"/>
    </row>
    <row r="66" spans="1:40" ht="12" customHeight="1" thickBot="1">
      <c r="A66" s="464"/>
      <c r="B66" s="467"/>
      <c r="C66" s="452"/>
      <c r="D66" s="471"/>
      <c r="E66" s="95"/>
      <c r="F66" s="474"/>
      <c r="G66" s="477"/>
      <c r="H66" s="114" t="s">
        <v>10</v>
      </c>
      <c r="I66" s="44">
        <f t="shared" ref="I66:N66" si="14">SUM(I64:I65)</f>
        <v>100</v>
      </c>
      <c r="J66" s="45">
        <f t="shared" si="14"/>
        <v>100</v>
      </c>
      <c r="K66" s="45">
        <f t="shared" si="14"/>
        <v>0</v>
      </c>
      <c r="L66" s="45">
        <f t="shared" si="14"/>
        <v>0</v>
      </c>
      <c r="M66" s="47">
        <f t="shared" si="14"/>
        <v>150</v>
      </c>
      <c r="N66" s="47">
        <f t="shared" si="14"/>
        <v>400</v>
      </c>
      <c r="O66" s="479"/>
      <c r="P66" s="96"/>
      <c r="Q66" s="96"/>
      <c r="R66" s="97"/>
      <c r="U66" s="14"/>
    </row>
    <row r="67" spans="1:40" ht="14.25" customHeight="1">
      <c r="A67" s="215" t="s">
        <v>9</v>
      </c>
      <c r="B67" s="229" t="s">
        <v>59</v>
      </c>
      <c r="C67" s="225" t="s">
        <v>11</v>
      </c>
      <c r="D67" s="258" t="s">
        <v>155</v>
      </c>
      <c r="E67" s="423" t="s">
        <v>118</v>
      </c>
      <c r="F67" s="230"/>
      <c r="G67" s="227"/>
      <c r="H67" s="253"/>
      <c r="I67" s="196"/>
      <c r="J67" s="197"/>
      <c r="K67" s="197"/>
      <c r="L67" s="198"/>
      <c r="M67" s="254"/>
      <c r="N67" s="254"/>
      <c r="O67" s="210"/>
      <c r="P67" s="79"/>
      <c r="Q67" s="79"/>
      <c r="R67" s="89"/>
      <c r="U67" s="14"/>
    </row>
    <row r="68" spans="1:40" ht="12.75" customHeight="1">
      <c r="A68" s="223"/>
      <c r="B68" s="224"/>
      <c r="C68" s="226"/>
      <c r="D68" s="422" t="s">
        <v>174</v>
      </c>
      <c r="E68" s="424"/>
      <c r="F68" s="208" t="s">
        <v>59</v>
      </c>
      <c r="G68" s="209" t="s">
        <v>68</v>
      </c>
      <c r="H68" s="112" t="s">
        <v>107</v>
      </c>
      <c r="I68" s="247">
        <f>J68+L68</f>
        <v>0</v>
      </c>
      <c r="J68" s="86"/>
      <c r="K68" s="86"/>
      <c r="L68" s="181"/>
      <c r="M68" s="248">
        <v>750.8</v>
      </c>
      <c r="N68" s="248"/>
      <c r="O68" s="458" t="s">
        <v>166</v>
      </c>
      <c r="P68" s="185">
        <v>90</v>
      </c>
      <c r="Q68" s="185">
        <v>100</v>
      </c>
      <c r="R68" s="259"/>
      <c r="U68" s="14"/>
    </row>
    <row r="69" spans="1:40" ht="12.75" customHeight="1">
      <c r="A69" s="223"/>
      <c r="B69" s="224"/>
      <c r="C69" s="226"/>
      <c r="D69" s="422"/>
      <c r="E69" s="424"/>
      <c r="F69" s="208"/>
      <c r="G69" s="209"/>
      <c r="H69" s="260" t="s">
        <v>67</v>
      </c>
      <c r="I69" s="108">
        <f>J69+L69</f>
        <v>925.7</v>
      </c>
      <c r="J69" s="41"/>
      <c r="K69" s="41"/>
      <c r="L69" s="182">
        <v>925.7</v>
      </c>
      <c r="M69" s="251"/>
      <c r="N69" s="74"/>
      <c r="O69" s="458"/>
      <c r="P69" s="66"/>
      <c r="Q69" s="71"/>
      <c r="R69" s="67"/>
      <c r="U69" s="14"/>
    </row>
    <row r="70" spans="1:40" ht="12.75" customHeight="1">
      <c r="A70" s="223"/>
      <c r="B70" s="224"/>
      <c r="C70" s="226"/>
      <c r="D70" s="422"/>
      <c r="E70" s="424"/>
      <c r="F70" s="208"/>
      <c r="G70" s="209"/>
      <c r="H70" s="116" t="s">
        <v>99</v>
      </c>
      <c r="I70" s="40">
        <f>J70+L70</f>
        <v>5629.9</v>
      </c>
      <c r="J70" s="109"/>
      <c r="K70" s="109"/>
      <c r="L70" s="183">
        <v>5629.9</v>
      </c>
      <c r="M70" s="84"/>
      <c r="N70" s="251"/>
      <c r="O70" s="211"/>
      <c r="P70" s="66"/>
      <c r="Q70" s="71"/>
      <c r="R70" s="67"/>
      <c r="U70" s="14"/>
    </row>
    <row r="71" spans="1:40" ht="13.5" customHeight="1">
      <c r="A71" s="418"/>
      <c r="B71" s="420"/>
      <c r="C71" s="451"/>
      <c r="D71" s="422" t="s">
        <v>112</v>
      </c>
      <c r="E71" s="424"/>
      <c r="F71" s="449"/>
      <c r="G71" s="447"/>
      <c r="H71" s="112" t="s">
        <v>66</v>
      </c>
      <c r="I71" s="40">
        <f>J71+L71</f>
        <v>0</v>
      </c>
      <c r="J71" s="86"/>
      <c r="K71" s="86"/>
      <c r="L71" s="110"/>
      <c r="M71" s="111">
        <v>120</v>
      </c>
      <c r="N71" s="88"/>
      <c r="O71" s="434" t="s">
        <v>176</v>
      </c>
      <c r="P71" s="185"/>
      <c r="Q71" s="185">
        <v>360</v>
      </c>
      <c r="R71" s="259"/>
      <c r="U71" s="14"/>
    </row>
    <row r="72" spans="1:40" ht="13.5" customHeight="1">
      <c r="A72" s="418"/>
      <c r="B72" s="420"/>
      <c r="C72" s="451"/>
      <c r="D72" s="422"/>
      <c r="E72" s="424"/>
      <c r="F72" s="449"/>
      <c r="G72" s="447"/>
      <c r="H72" s="112" t="s">
        <v>107</v>
      </c>
      <c r="I72" s="108">
        <f>J72+L72</f>
        <v>0</v>
      </c>
      <c r="J72" s="35"/>
      <c r="K72" s="35"/>
      <c r="L72" s="36"/>
      <c r="M72" s="177"/>
      <c r="N72" s="177"/>
      <c r="O72" s="434"/>
      <c r="P72" s="66"/>
      <c r="Q72" s="71"/>
      <c r="R72" s="67"/>
      <c r="U72" s="14"/>
    </row>
    <row r="73" spans="1:40" ht="13.5" customHeight="1" thickBot="1">
      <c r="A73" s="419"/>
      <c r="B73" s="421"/>
      <c r="C73" s="452"/>
      <c r="D73" s="453"/>
      <c r="E73" s="425"/>
      <c r="F73" s="450"/>
      <c r="G73" s="448"/>
      <c r="H73" s="120" t="s">
        <v>10</v>
      </c>
      <c r="I73" s="44">
        <f t="shared" ref="I73:N73" si="15">SUM(I68:I72)</f>
        <v>6555.5999999999995</v>
      </c>
      <c r="J73" s="44">
        <f t="shared" si="15"/>
        <v>0</v>
      </c>
      <c r="K73" s="44">
        <f t="shared" si="15"/>
        <v>0</v>
      </c>
      <c r="L73" s="44">
        <f t="shared" si="15"/>
        <v>6555.5999999999995</v>
      </c>
      <c r="M73" s="44">
        <f t="shared" si="15"/>
        <v>870.8</v>
      </c>
      <c r="N73" s="44">
        <f t="shared" si="15"/>
        <v>0</v>
      </c>
      <c r="O73" s="54"/>
      <c r="P73" s="68"/>
      <c r="Q73" s="70"/>
      <c r="R73" s="69"/>
      <c r="U73" s="14"/>
    </row>
    <row r="74" spans="1:40" ht="13.5" thickBot="1">
      <c r="A74" s="218" t="s">
        <v>11</v>
      </c>
      <c r="B74" s="220" t="s">
        <v>59</v>
      </c>
      <c r="C74" s="431" t="s">
        <v>12</v>
      </c>
      <c r="D74" s="432"/>
      <c r="E74" s="432"/>
      <c r="F74" s="432"/>
      <c r="G74" s="432"/>
      <c r="H74" s="433"/>
      <c r="I74" s="48">
        <f t="shared" ref="I74:N74" si="16">I73+I66</f>
        <v>6655.5999999999995</v>
      </c>
      <c r="J74" s="48">
        <f t="shared" si="16"/>
        <v>100</v>
      </c>
      <c r="K74" s="48">
        <f t="shared" si="16"/>
        <v>0</v>
      </c>
      <c r="L74" s="48">
        <f t="shared" si="16"/>
        <v>6555.5999999999995</v>
      </c>
      <c r="M74" s="48">
        <f t="shared" si="16"/>
        <v>1020.8</v>
      </c>
      <c r="N74" s="48">
        <f t="shared" si="16"/>
        <v>400</v>
      </c>
      <c r="O74" s="428"/>
      <c r="P74" s="429"/>
      <c r="Q74" s="429"/>
      <c r="R74" s="430"/>
    </row>
    <row r="75" spans="1:40" ht="14.25" customHeight="1" thickBot="1">
      <c r="A75" s="17" t="s">
        <v>9</v>
      </c>
      <c r="B75" s="435" t="s">
        <v>13</v>
      </c>
      <c r="C75" s="436"/>
      <c r="D75" s="436"/>
      <c r="E75" s="436"/>
      <c r="F75" s="436"/>
      <c r="G75" s="436"/>
      <c r="H75" s="437"/>
      <c r="I75" s="21">
        <f t="shared" ref="I75:N75" si="17">SUM(I35,I43,I62,I74)</f>
        <v>32280</v>
      </c>
      <c r="J75" s="21">
        <f t="shared" si="17"/>
        <v>18073.099999999999</v>
      </c>
      <c r="K75" s="21">
        <f t="shared" si="17"/>
        <v>0</v>
      </c>
      <c r="L75" s="22">
        <f t="shared" si="17"/>
        <v>14206.9</v>
      </c>
      <c r="M75" s="22">
        <f t="shared" si="17"/>
        <v>26940.599999999995</v>
      </c>
      <c r="N75" s="21">
        <f t="shared" si="17"/>
        <v>19183</v>
      </c>
      <c r="O75" s="438"/>
      <c r="P75" s="439"/>
      <c r="Q75" s="439"/>
      <c r="R75" s="440"/>
    </row>
    <row r="76" spans="1:40" ht="14.25" customHeight="1" thickBot="1">
      <c r="A76" s="18" t="s">
        <v>9</v>
      </c>
      <c r="B76" s="441" t="s">
        <v>162</v>
      </c>
      <c r="C76" s="442"/>
      <c r="D76" s="442"/>
      <c r="E76" s="442"/>
      <c r="F76" s="442"/>
      <c r="G76" s="442"/>
      <c r="H76" s="443"/>
      <c r="I76" s="52">
        <f>J76+L76</f>
        <v>32280</v>
      </c>
      <c r="J76" s="53">
        <f>J75</f>
        <v>18073.099999999999</v>
      </c>
      <c r="K76" s="53">
        <f>K75</f>
        <v>0</v>
      </c>
      <c r="L76" s="51">
        <f>L75</f>
        <v>14206.9</v>
      </c>
      <c r="M76" s="50">
        <f>M75</f>
        <v>26940.599999999995</v>
      </c>
      <c r="N76" s="50">
        <f>N75</f>
        <v>19183</v>
      </c>
      <c r="O76" s="444"/>
      <c r="P76" s="445"/>
      <c r="Q76" s="445"/>
      <c r="R76" s="446"/>
    </row>
    <row r="77" spans="1:40" s="207" customFormat="1" ht="27" customHeight="1">
      <c r="A77" s="426" t="s">
        <v>134</v>
      </c>
      <c r="B77" s="426"/>
      <c r="C77" s="426"/>
      <c r="D77" s="426"/>
      <c r="E77" s="426"/>
      <c r="F77" s="426"/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40" s="207" customFormat="1" ht="14.25" customHeight="1" thickBot="1">
      <c r="A78" s="427" t="s">
        <v>18</v>
      </c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5"/>
      <c r="P78" s="5"/>
      <c r="Q78" s="5"/>
      <c r="R78" s="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ht="30" customHeight="1" thickBot="1">
      <c r="A79" s="409" t="s">
        <v>14</v>
      </c>
      <c r="B79" s="410"/>
      <c r="C79" s="410"/>
      <c r="D79" s="410"/>
      <c r="E79" s="410"/>
      <c r="F79" s="410"/>
      <c r="G79" s="410"/>
      <c r="H79" s="411"/>
      <c r="I79" s="409" t="s">
        <v>35</v>
      </c>
      <c r="J79" s="410"/>
      <c r="K79" s="410"/>
      <c r="L79" s="411"/>
      <c r="M79" s="191" t="s">
        <v>136</v>
      </c>
      <c r="N79" s="191" t="s">
        <v>135</v>
      </c>
      <c r="T79" s="166"/>
    </row>
    <row r="80" spans="1:40" ht="14.25" customHeight="1">
      <c r="A80" s="412" t="s">
        <v>19</v>
      </c>
      <c r="B80" s="413"/>
      <c r="C80" s="413"/>
      <c r="D80" s="413"/>
      <c r="E80" s="413"/>
      <c r="F80" s="413"/>
      <c r="G80" s="413"/>
      <c r="H80" s="414"/>
      <c r="I80" s="415">
        <f>SUM(I81:L85)</f>
        <v>16792.7</v>
      </c>
      <c r="J80" s="416"/>
      <c r="K80" s="416"/>
      <c r="L80" s="417"/>
      <c r="M80" s="58">
        <f ca="1">SUM(M81:M85)</f>
        <v>19541.100000000002</v>
      </c>
      <c r="N80" s="58">
        <f>SUM(N81:N85)</f>
        <v>19183</v>
      </c>
    </row>
    <row r="81" spans="1:18" ht="14.25" customHeight="1">
      <c r="A81" s="406" t="s">
        <v>37</v>
      </c>
      <c r="B81" s="407"/>
      <c r="C81" s="407"/>
      <c r="D81" s="407"/>
      <c r="E81" s="407"/>
      <c r="F81" s="407"/>
      <c r="G81" s="407"/>
      <c r="H81" s="408"/>
      <c r="I81" s="385">
        <f>SUMIF(H12:H76,"SB",I12:I76)</f>
        <v>14000</v>
      </c>
      <c r="J81" s="386"/>
      <c r="K81" s="386"/>
      <c r="L81" s="387"/>
      <c r="M81" s="55">
        <f>SUMIF(H12:H76,"SB",M12:M76)</f>
        <v>16153</v>
      </c>
      <c r="N81" s="55">
        <f>SUMIF(H12:H76,"SB",N12:N76)</f>
        <v>16153</v>
      </c>
    </row>
    <row r="82" spans="1:18" ht="15.75" customHeight="1">
      <c r="A82" s="388" t="s">
        <v>38</v>
      </c>
      <c r="B82" s="389"/>
      <c r="C82" s="389"/>
      <c r="D82" s="389"/>
      <c r="E82" s="389"/>
      <c r="F82" s="389"/>
      <c r="G82" s="389"/>
      <c r="H82" s="390"/>
      <c r="I82" s="385">
        <f>SUMIF(H12:H76,"SB(AA)",I12:I76)</f>
        <v>1192</v>
      </c>
      <c r="J82" s="386"/>
      <c r="K82" s="386"/>
      <c r="L82" s="387"/>
      <c r="M82" s="55">
        <f>SUMIF(H12:H76,"SB(AA)",M12:M76)</f>
        <v>1265.9000000000001</v>
      </c>
      <c r="N82" s="55">
        <f>SUMIF(H12:H76,"SB(AA)",N12:N76)</f>
        <v>1280</v>
      </c>
    </row>
    <row r="83" spans="1:18" ht="27.75" customHeight="1">
      <c r="A83" s="388" t="s">
        <v>39</v>
      </c>
      <c r="B83" s="389"/>
      <c r="C83" s="389"/>
      <c r="D83" s="389"/>
      <c r="E83" s="389"/>
      <c r="F83" s="389"/>
      <c r="G83" s="389"/>
      <c r="H83" s="390"/>
      <c r="I83" s="385">
        <f>SUMIF(H12:H76,"SB(AAL)",I12:I76)</f>
        <v>1100.7</v>
      </c>
      <c r="J83" s="386"/>
      <c r="K83" s="386"/>
      <c r="L83" s="387"/>
      <c r="M83" s="55">
        <f>SUMIF(H12:H76,"SB(AAL)",M12:M76)</f>
        <v>0</v>
      </c>
      <c r="N83" s="55">
        <f>SUMIF(H12:H76,"SB(AAL)",N12:N76)</f>
        <v>0</v>
      </c>
    </row>
    <row r="84" spans="1:18" ht="15" customHeight="1">
      <c r="A84" s="388" t="s">
        <v>160</v>
      </c>
      <c r="B84" s="389"/>
      <c r="C84" s="389"/>
      <c r="D84" s="389"/>
      <c r="E84" s="389"/>
      <c r="F84" s="389"/>
      <c r="G84" s="389"/>
      <c r="H84" s="390"/>
      <c r="I84" s="385">
        <f>SUMIF(H13:H72,"SB(L)",I13:I72)</f>
        <v>350</v>
      </c>
      <c r="J84" s="386"/>
      <c r="K84" s="386"/>
      <c r="L84" s="387"/>
      <c r="M84" s="55">
        <f ca="1">SUMIF(H13:H72,H30,M13:M71)</f>
        <v>1000</v>
      </c>
      <c r="N84" s="55">
        <f>SUMIF(H13:H72,H30,N13:N72)</f>
        <v>1750</v>
      </c>
    </row>
    <row r="85" spans="1:18" ht="14.25" customHeight="1">
      <c r="A85" s="388" t="s">
        <v>41</v>
      </c>
      <c r="B85" s="389"/>
      <c r="C85" s="389"/>
      <c r="D85" s="389"/>
      <c r="E85" s="389"/>
      <c r="F85" s="389"/>
      <c r="G85" s="389"/>
      <c r="H85" s="390"/>
      <c r="I85" s="385">
        <f>SUMIF(H12:H76,"SB(P)",I12:I76)</f>
        <v>150</v>
      </c>
      <c r="J85" s="386"/>
      <c r="K85" s="386"/>
      <c r="L85" s="387"/>
      <c r="M85" s="55">
        <f>SUMIF(H12:H76,"SB(P)",M12:M76)</f>
        <v>1122.1999999999998</v>
      </c>
      <c r="N85" s="55">
        <f>SUMIF(H12:H76,"SB(P)",N12:N76)</f>
        <v>0</v>
      </c>
      <c r="O85" s="167"/>
    </row>
    <row r="86" spans="1:18" ht="14.25" customHeight="1">
      <c r="A86" s="397" t="s">
        <v>20</v>
      </c>
      <c r="B86" s="398"/>
      <c r="C86" s="398"/>
      <c r="D86" s="398"/>
      <c r="E86" s="398"/>
      <c r="F86" s="398"/>
      <c r="G86" s="398"/>
      <c r="H86" s="399"/>
      <c r="I86" s="400">
        <f ca="1">SUM(I87:L89)</f>
        <v>15487.300000000001</v>
      </c>
      <c r="J86" s="401"/>
      <c r="K86" s="401"/>
      <c r="L86" s="402"/>
      <c r="M86" s="59">
        <f>SUM(M87:M89)</f>
        <v>7399.5</v>
      </c>
      <c r="N86" s="59">
        <f>SUM(N87:N88)</f>
        <v>0</v>
      </c>
      <c r="O86" s="179"/>
    </row>
    <row r="87" spans="1:18" ht="14.25" customHeight="1">
      <c r="A87" s="403" t="s">
        <v>42</v>
      </c>
      <c r="B87" s="404"/>
      <c r="C87" s="404"/>
      <c r="D87" s="404"/>
      <c r="E87" s="404"/>
      <c r="F87" s="404"/>
      <c r="G87" s="404"/>
      <c r="H87" s="405"/>
      <c r="I87" s="382">
        <f>SUMIF(H12:H76,"ES",I12:I76)</f>
        <v>14819.5</v>
      </c>
      <c r="J87" s="383"/>
      <c r="K87" s="383"/>
      <c r="L87" s="384"/>
      <c r="M87" s="178">
        <f>SUMIF(H12:H76,"ES",M12:M76)</f>
        <v>7385.2</v>
      </c>
      <c r="N87" s="178">
        <f>SUMIF(H12:H76,"ES",N12:N76)</f>
        <v>0</v>
      </c>
    </row>
    <row r="88" spans="1:18" ht="14.25" customHeight="1">
      <c r="A88" s="379" t="s">
        <v>43</v>
      </c>
      <c r="B88" s="380"/>
      <c r="C88" s="380"/>
      <c r="D88" s="380"/>
      <c r="E88" s="380"/>
      <c r="F88" s="380"/>
      <c r="G88" s="380"/>
      <c r="H88" s="381"/>
      <c r="I88" s="382">
        <f>SUMIF(H12:H76,"LRVB",I12:I76)</f>
        <v>87.7</v>
      </c>
      <c r="J88" s="383"/>
      <c r="K88" s="383"/>
      <c r="L88" s="384"/>
      <c r="M88" s="178">
        <f>SUMIF(H12:H76,"LRVB",M12:M76)</f>
        <v>0</v>
      </c>
      <c r="N88" s="178">
        <f>SUMIF(H12:H76,"LRVB",N12:N76)</f>
        <v>0</v>
      </c>
    </row>
    <row r="89" spans="1:18" ht="14.25" customHeight="1">
      <c r="A89" s="379" t="s">
        <v>129</v>
      </c>
      <c r="B89" s="380"/>
      <c r="C89" s="380"/>
      <c r="D89" s="380"/>
      <c r="E89" s="380"/>
      <c r="F89" s="380"/>
      <c r="G89" s="380"/>
      <c r="H89" s="381"/>
      <c r="I89" s="385">
        <f ca="1">SUMIF(H13:I72,"kt",I13:I72)</f>
        <v>580.1</v>
      </c>
      <c r="J89" s="386"/>
      <c r="K89" s="386"/>
      <c r="L89" s="387"/>
      <c r="M89" s="178">
        <f>SUMIF(H14:H77,"Kt",M14:M77)</f>
        <v>14.3</v>
      </c>
      <c r="N89" s="178"/>
    </row>
    <row r="90" spans="1:18" ht="13.5" thickBot="1">
      <c r="A90" s="391" t="s">
        <v>21</v>
      </c>
      <c r="B90" s="392"/>
      <c r="C90" s="392"/>
      <c r="D90" s="392"/>
      <c r="E90" s="392"/>
      <c r="F90" s="392"/>
      <c r="G90" s="392"/>
      <c r="H90" s="393"/>
      <c r="I90" s="394">
        <f ca="1">SUM(I80,I86)</f>
        <v>32280</v>
      </c>
      <c r="J90" s="395"/>
      <c r="K90" s="395"/>
      <c r="L90" s="396"/>
      <c r="M90" s="57">
        <f ca="1">SUM(M80,M86)</f>
        <v>26940.600000000002</v>
      </c>
      <c r="N90" s="57">
        <f>SUM(N80,N86)</f>
        <v>19183</v>
      </c>
      <c r="O90" s="6"/>
      <c r="P90" s="6"/>
      <c r="Q90" s="6"/>
      <c r="R90" s="6"/>
    </row>
    <row r="92" spans="1:18">
      <c r="J92" s="179"/>
      <c r="O92" s="6"/>
      <c r="P92" s="6"/>
      <c r="Q92" s="6"/>
      <c r="R92" s="6"/>
    </row>
    <row r="94" spans="1:18">
      <c r="O94" s="6"/>
      <c r="P94" s="6"/>
      <c r="Q94" s="6"/>
      <c r="R94" s="6"/>
    </row>
    <row r="98" spans="15:18">
      <c r="O98" s="6"/>
      <c r="P98" s="6"/>
      <c r="Q98" s="6"/>
      <c r="R98" s="6"/>
    </row>
  </sheetData>
  <mergeCells count="193">
    <mergeCell ref="O13:O15"/>
    <mergeCell ref="A84:H84"/>
    <mergeCell ref="I84:L84"/>
    <mergeCell ref="A1:R1"/>
    <mergeCell ref="A2:R2"/>
    <mergeCell ref="A3:R3"/>
    <mergeCell ref="P4:R4"/>
    <mergeCell ref="I5:L5"/>
    <mergeCell ref="J6:K6"/>
    <mergeCell ref="L6:L7"/>
    <mergeCell ref="A5:A7"/>
    <mergeCell ref="B5:B7"/>
    <mergeCell ref="C5:C7"/>
    <mergeCell ref="O6:O7"/>
    <mergeCell ref="I6:I7"/>
    <mergeCell ref="G5:G7"/>
    <mergeCell ref="D5:D7"/>
    <mergeCell ref="F5:F7"/>
    <mergeCell ref="H5:H7"/>
    <mergeCell ref="B10:R10"/>
    <mergeCell ref="C11:R11"/>
    <mergeCell ref="P6:R6"/>
    <mergeCell ref="M5:M7"/>
    <mergeCell ref="N5:N7"/>
    <mergeCell ref="O5:R5"/>
    <mergeCell ref="F23:F25"/>
    <mergeCell ref="G23:G25"/>
    <mergeCell ref="D23:D25"/>
    <mergeCell ref="E23:E25"/>
    <mergeCell ref="E12:E15"/>
    <mergeCell ref="F12:F15"/>
    <mergeCell ref="Q18:Q19"/>
    <mergeCell ref="R18:R19"/>
    <mergeCell ref="O23:O25"/>
    <mergeCell ref="A8:R8"/>
    <mergeCell ref="A9:R9"/>
    <mergeCell ref="G12:G15"/>
    <mergeCell ref="D14:D15"/>
    <mergeCell ref="A23:A25"/>
    <mergeCell ref="B23:B25"/>
    <mergeCell ref="C23:C25"/>
    <mergeCell ref="P18:P19"/>
    <mergeCell ref="E17:E20"/>
    <mergeCell ref="D16:D18"/>
    <mergeCell ref="O17:O19"/>
    <mergeCell ref="D19:D20"/>
    <mergeCell ref="O20:O21"/>
    <mergeCell ref="F17:F20"/>
    <mergeCell ref="E30:E32"/>
    <mergeCell ref="F26:F27"/>
    <mergeCell ref="G26:G27"/>
    <mergeCell ref="D26:D27"/>
    <mergeCell ref="E26:E27"/>
    <mergeCell ref="A17:A20"/>
    <mergeCell ref="B17:B20"/>
    <mergeCell ref="C17:C20"/>
    <mergeCell ref="B26:B27"/>
    <mergeCell ref="C26:C27"/>
    <mergeCell ref="A33:A34"/>
    <mergeCell ref="B33:B34"/>
    <mergeCell ref="C33:C34"/>
    <mergeCell ref="O26:O27"/>
    <mergeCell ref="F30:F32"/>
    <mergeCell ref="G17:G20"/>
    <mergeCell ref="A28:A29"/>
    <mergeCell ref="B28:B29"/>
    <mergeCell ref="A30:A32"/>
    <mergeCell ref="B30:B32"/>
    <mergeCell ref="C43:H43"/>
    <mergeCell ref="O43:R43"/>
    <mergeCell ref="A26:A27"/>
    <mergeCell ref="G28:G29"/>
    <mergeCell ref="C28:C29"/>
    <mergeCell ref="D28:D29"/>
    <mergeCell ref="E28:E29"/>
    <mergeCell ref="F28:F29"/>
    <mergeCell ref="C30:C32"/>
    <mergeCell ref="D30:D32"/>
    <mergeCell ref="A37:A40"/>
    <mergeCell ref="B37:B40"/>
    <mergeCell ref="G47:G48"/>
    <mergeCell ref="G37:G40"/>
    <mergeCell ref="A41:A42"/>
    <mergeCell ref="B41:B42"/>
    <mergeCell ref="A47:A48"/>
    <mergeCell ref="B47:B48"/>
    <mergeCell ref="C47:C48"/>
    <mergeCell ref="D47:D48"/>
    <mergeCell ref="C35:H35"/>
    <mergeCell ref="C36:R36"/>
    <mergeCell ref="C41:C42"/>
    <mergeCell ref="D41:D42"/>
    <mergeCell ref="E37:E40"/>
    <mergeCell ref="F37:F40"/>
    <mergeCell ref="C37:C40"/>
    <mergeCell ref="D37:D40"/>
    <mergeCell ref="E41:E42"/>
    <mergeCell ref="F41:F42"/>
    <mergeCell ref="G41:G42"/>
    <mergeCell ref="O45:O56"/>
    <mergeCell ref="R45:R56"/>
    <mergeCell ref="O30:O32"/>
    <mergeCell ref="G30:G32"/>
    <mergeCell ref="G33:G34"/>
    <mergeCell ref="O37:O39"/>
    <mergeCell ref="O33:O34"/>
    <mergeCell ref="P45:P56"/>
    <mergeCell ref="Q45:Q56"/>
    <mergeCell ref="F33:F34"/>
    <mergeCell ref="F53:F56"/>
    <mergeCell ref="C44:R44"/>
    <mergeCell ref="D33:D34"/>
    <mergeCell ref="E33:E34"/>
    <mergeCell ref="E46:E56"/>
    <mergeCell ref="G53:G56"/>
    <mergeCell ref="F47:F48"/>
    <mergeCell ref="A49:A50"/>
    <mergeCell ref="D55:D56"/>
    <mergeCell ref="A58:A59"/>
    <mergeCell ref="B58:B59"/>
    <mergeCell ref="C58:C59"/>
    <mergeCell ref="B49:B50"/>
    <mergeCell ref="B53:B56"/>
    <mergeCell ref="D53:D54"/>
    <mergeCell ref="C53:C56"/>
    <mergeCell ref="A53:A56"/>
    <mergeCell ref="O58:O59"/>
    <mergeCell ref="A60:A61"/>
    <mergeCell ref="B60:B61"/>
    <mergeCell ref="C60:C61"/>
    <mergeCell ref="F60:F61"/>
    <mergeCell ref="G60:G61"/>
    <mergeCell ref="E57:E61"/>
    <mergeCell ref="D59:D61"/>
    <mergeCell ref="C49:C50"/>
    <mergeCell ref="D49:D50"/>
    <mergeCell ref="F49:F50"/>
    <mergeCell ref="G49:G50"/>
    <mergeCell ref="F58:F59"/>
    <mergeCell ref="G58:G59"/>
    <mergeCell ref="A64:A66"/>
    <mergeCell ref="B64:B66"/>
    <mergeCell ref="C64:C66"/>
    <mergeCell ref="D64:D66"/>
    <mergeCell ref="F64:F66"/>
    <mergeCell ref="G64:G66"/>
    <mergeCell ref="Q64:Q65"/>
    <mergeCell ref="R64:R65"/>
    <mergeCell ref="C62:H62"/>
    <mergeCell ref="O68:O69"/>
    <mergeCell ref="O62:R62"/>
    <mergeCell ref="C63:R63"/>
    <mergeCell ref="O64:O66"/>
    <mergeCell ref="P64:P65"/>
    <mergeCell ref="O75:R75"/>
    <mergeCell ref="B76:H76"/>
    <mergeCell ref="O76:R76"/>
    <mergeCell ref="G71:G73"/>
    <mergeCell ref="F71:F73"/>
    <mergeCell ref="C71:C73"/>
    <mergeCell ref="D71:D73"/>
    <mergeCell ref="A71:A73"/>
    <mergeCell ref="B71:B73"/>
    <mergeCell ref="D68:D70"/>
    <mergeCell ref="E67:E73"/>
    <mergeCell ref="A77:R77"/>
    <mergeCell ref="A78:N78"/>
    <mergeCell ref="O74:R74"/>
    <mergeCell ref="C74:H74"/>
    <mergeCell ref="O71:O72"/>
    <mergeCell ref="B75:H75"/>
    <mergeCell ref="A81:H81"/>
    <mergeCell ref="I81:L81"/>
    <mergeCell ref="A82:H82"/>
    <mergeCell ref="I82:L82"/>
    <mergeCell ref="A79:H79"/>
    <mergeCell ref="I79:L79"/>
    <mergeCell ref="A80:H80"/>
    <mergeCell ref="I80:L80"/>
    <mergeCell ref="A90:H90"/>
    <mergeCell ref="I90:L90"/>
    <mergeCell ref="A85:H85"/>
    <mergeCell ref="I85:L85"/>
    <mergeCell ref="A86:H86"/>
    <mergeCell ref="I86:L86"/>
    <mergeCell ref="A87:H87"/>
    <mergeCell ref="I87:L87"/>
    <mergeCell ref="A88:H88"/>
    <mergeCell ref="I88:L88"/>
    <mergeCell ref="A89:H89"/>
    <mergeCell ref="I89:L89"/>
    <mergeCell ref="A83:H83"/>
    <mergeCell ref="I83:L83"/>
  </mergeCells>
  <phoneticPr fontId="12" type="noConversion"/>
  <printOptions horizontalCentered="1"/>
  <pageMargins left="0" right="0" top="0" bottom="0" header="0.31496062992125984" footer="0.31496062992125984"/>
  <pageSetup paperSize="9" scale="95" orientation="landscape" r:id="rId1"/>
  <rowBreaks count="2" manualBreakCount="2">
    <brk id="35" max="17" man="1"/>
    <brk id="66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34"/>
  <sheetViews>
    <sheetView zoomScaleNormal="100" zoomScaleSheetLayoutView="70" workbookViewId="0">
      <selection activeCell="E12" sqref="E12"/>
    </sheetView>
  </sheetViews>
  <sheetFormatPr defaultRowHeight="12.75"/>
  <cols>
    <col min="1" max="4" width="2.7109375" style="11" customWidth="1"/>
    <col min="5" max="5" width="30.28515625" style="11" customWidth="1"/>
    <col min="6" max="7" width="2.7109375" style="11" customWidth="1"/>
    <col min="8" max="8" width="2.7109375" style="184" customWidth="1"/>
    <col min="9" max="9" width="7.5703125" style="113" customWidth="1"/>
    <col min="10" max="23" width="7.7109375" style="11" customWidth="1"/>
    <col min="24" max="24" width="20.7109375" style="11" customWidth="1"/>
    <col min="25" max="27" width="3.7109375" style="11" customWidth="1"/>
    <col min="28" max="28" width="6.85546875" style="6" customWidth="1"/>
    <col min="29" max="16384" width="9.140625" style="6"/>
  </cols>
  <sheetData>
    <row r="1" spans="1:31" ht="18" customHeight="1">
      <c r="A1" s="578" t="s">
        <v>123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</row>
    <row r="2" spans="1:31" ht="18" customHeight="1">
      <c r="A2" s="579" t="s">
        <v>56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</row>
    <row r="3" spans="1:31" ht="18" customHeight="1">
      <c r="A3" s="580" t="s">
        <v>31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4"/>
      <c r="AC3" s="4"/>
      <c r="AD3" s="4"/>
      <c r="AE3" s="4"/>
    </row>
    <row r="4" spans="1:31" ht="15" customHeight="1" thickBot="1">
      <c r="Y4" s="581" t="s">
        <v>0</v>
      </c>
      <c r="Z4" s="581"/>
      <c r="AA4" s="581"/>
    </row>
    <row r="5" spans="1:31" ht="30" customHeight="1">
      <c r="A5" s="559" t="s">
        <v>32</v>
      </c>
      <c r="B5" s="562" t="s">
        <v>1</v>
      </c>
      <c r="C5" s="562" t="s">
        <v>2</v>
      </c>
      <c r="D5" s="562" t="s">
        <v>52</v>
      </c>
      <c r="E5" s="571" t="s">
        <v>16</v>
      </c>
      <c r="F5" s="98"/>
      <c r="G5" s="562" t="s">
        <v>46</v>
      </c>
      <c r="H5" s="568" t="s">
        <v>4</v>
      </c>
      <c r="I5" s="574" t="s">
        <v>5</v>
      </c>
      <c r="J5" s="582" t="s">
        <v>121</v>
      </c>
      <c r="K5" s="583"/>
      <c r="L5" s="583"/>
      <c r="M5" s="584"/>
      <c r="N5" s="582" t="s">
        <v>51</v>
      </c>
      <c r="O5" s="583"/>
      <c r="P5" s="583"/>
      <c r="Q5" s="584"/>
      <c r="R5" s="582" t="s">
        <v>35</v>
      </c>
      <c r="S5" s="583"/>
      <c r="T5" s="583"/>
      <c r="U5" s="584"/>
      <c r="V5" s="553" t="s">
        <v>44</v>
      </c>
      <c r="W5" s="553" t="s">
        <v>45</v>
      </c>
      <c r="X5" s="556" t="s">
        <v>15</v>
      </c>
      <c r="Y5" s="557"/>
      <c r="Z5" s="557"/>
      <c r="AA5" s="558"/>
    </row>
    <row r="6" spans="1:31" ht="14.25" customHeight="1">
      <c r="A6" s="560"/>
      <c r="B6" s="563"/>
      <c r="C6" s="563"/>
      <c r="D6" s="563"/>
      <c r="E6" s="572"/>
      <c r="F6" s="99"/>
      <c r="G6" s="563"/>
      <c r="H6" s="569"/>
      <c r="I6" s="575"/>
      <c r="J6" s="567" t="s">
        <v>6</v>
      </c>
      <c r="K6" s="550" t="s">
        <v>7</v>
      </c>
      <c r="L6" s="585"/>
      <c r="M6" s="586" t="s">
        <v>23</v>
      </c>
      <c r="N6" s="567" t="s">
        <v>6</v>
      </c>
      <c r="O6" s="550" t="s">
        <v>7</v>
      </c>
      <c r="P6" s="585"/>
      <c r="Q6" s="586" t="s">
        <v>23</v>
      </c>
      <c r="R6" s="567" t="s">
        <v>6</v>
      </c>
      <c r="S6" s="550" t="s">
        <v>7</v>
      </c>
      <c r="T6" s="585"/>
      <c r="U6" s="586" t="s">
        <v>23</v>
      </c>
      <c r="V6" s="554"/>
      <c r="W6" s="554"/>
      <c r="X6" s="565" t="s">
        <v>16</v>
      </c>
      <c r="Y6" s="550" t="s">
        <v>8</v>
      </c>
      <c r="Z6" s="551"/>
      <c r="AA6" s="552"/>
    </row>
    <row r="7" spans="1:31" ht="99" customHeight="1" thickBot="1">
      <c r="A7" s="561"/>
      <c r="B7" s="564"/>
      <c r="C7" s="564"/>
      <c r="D7" s="564"/>
      <c r="E7" s="573"/>
      <c r="F7" s="100" t="s">
        <v>3</v>
      </c>
      <c r="G7" s="564"/>
      <c r="H7" s="570"/>
      <c r="I7" s="576"/>
      <c r="J7" s="561"/>
      <c r="K7" s="8" t="s">
        <v>6</v>
      </c>
      <c r="L7" s="7" t="s">
        <v>17</v>
      </c>
      <c r="M7" s="587"/>
      <c r="N7" s="561"/>
      <c r="O7" s="8" t="s">
        <v>6</v>
      </c>
      <c r="P7" s="7" t="s">
        <v>17</v>
      </c>
      <c r="Q7" s="587"/>
      <c r="R7" s="561"/>
      <c r="S7" s="8" t="s">
        <v>6</v>
      </c>
      <c r="T7" s="7" t="s">
        <v>17</v>
      </c>
      <c r="U7" s="587"/>
      <c r="V7" s="555"/>
      <c r="W7" s="555"/>
      <c r="X7" s="566"/>
      <c r="Y7" s="9" t="s">
        <v>47</v>
      </c>
      <c r="Z7" s="9" t="s">
        <v>48</v>
      </c>
      <c r="AA7" s="10" t="s">
        <v>49</v>
      </c>
    </row>
    <row r="8" spans="1:31" s="56" customFormat="1" ht="14.25" customHeight="1">
      <c r="A8" s="531" t="s">
        <v>145</v>
      </c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3"/>
    </row>
    <row r="9" spans="1:31" s="56" customFormat="1" ht="14.25" customHeight="1">
      <c r="A9" s="534" t="s">
        <v>95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6"/>
    </row>
    <row r="10" spans="1:31" ht="14.25" customHeight="1" thickBot="1">
      <c r="A10" s="216" t="s">
        <v>9</v>
      </c>
      <c r="B10" s="544" t="s">
        <v>86</v>
      </c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5"/>
      <c r="Z10" s="545"/>
      <c r="AA10" s="546"/>
    </row>
    <row r="11" spans="1:31" ht="14.25" customHeight="1" thickBot="1">
      <c r="A11" s="12" t="s">
        <v>9</v>
      </c>
      <c r="B11" s="13" t="s">
        <v>9</v>
      </c>
      <c r="C11" s="459" t="s">
        <v>77</v>
      </c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1"/>
    </row>
    <row r="12" spans="1:31" ht="30" customHeight="1">
      <c r="A12" s="128" t="s">
        <v>9</v>
      </c>
      <c r="B12" s="129" t="s">
        <v>9</v>
      </c>
      <c r="C12" s="130" t="s">
        <v>9</v>
      </c>
      <c r="D12" s="130"/>
      <c r="E12" s="140" t="s">
        <v>124</v>
      </c>
      <c r="F12" s="497"/>
      <c r="G12" s="472" t="s">
        <v>58</v>
      </c>
      <c r="H12" s="502" t="s">
        <v>54</v>
      </c>
      <c r="I12" s="141"/>
      <c r="J12" s="144"/>
      <c r="K12" s="145"/>
      <c r="L12" s="145"/>
      <c r="M12" s="146"/>
      <c r="N12" s="144"/>
      <c r="O12" s="145"/>
      <c r="P12" s="145"/>
      <c r="Q12" s="147"/>
      <c r="R12" s="148"/>
      <c r="S12" s="149"/>
      <c r="T12" s="149"/>
      <c r="U12" s="150"/>
      <c r="V12" s="151"/>
      <c r="W12" s="151"/>
      <c r="X12" s="137"/>
      <c r="Y12" s="138"/>
      <c r="Z12" s="138"/>
      <c r="AA12" s="139"/>
    </row>
    <row r="13" spans="1:31" ht="28.5" customHeight="1">
      <c r="A13" s="131"/>
      <c r="B13" s="132"/>
      <c r="C13" s="133"/>
      <c r="D13" s="133"/>
      <c r="E13" s="143" t="s">
        <v>57</v>
      </c>
      <c r="F13" s="517"/>
      <c r="G13" s="473"/>
      <c r="H13" s="447"/>
      <c r="I13" s="142" t="s">
        <v>50</v>
      </c>
      <c r="J13" s="30">
        <f>K13+M13</f>
        <v>15920</v>
      </c>
      <c r="K13" s="106">
        <v>15920</v>
      </c>
      <c r="L13" s="106"/>
      <c r="M13" s="153"/>
      <c r="N13" s="30">
        <f>O13+Q13</f>
        <v>13723.8</v>
      </c>
      <c r="O13" s="106">
        <v>13723.8</v>
      </c>
      <c r="P13" s="106"/>
      <c r="Q13" s="32"/>
      <c r="R13" s="34">
        <f>S13+U13</f>
        <v>13723.8</v>
      </c>
      <c r="S13" s="109">
        <f>13876.8-153</f>
        <v>13723.8</v>
      </c>
      <c r="T13" s="109"/>
      <c r="U13" s="110"/>
      <c r="V13" s="111">
        <v>15900</v>
      </c>
      <c r="W13" s="111">
        <v>15900</v>
      </c>
      <c r="X13" s="154" t="s">
        <v>126</v>
      </c>
      <c r="Y13" s="155">
        <v>68</v>
      </c>
      <c r="Z13" s="155">
        <v>66</v>
      </c>
      <c r="AA13" s="156">
        <v>66</v>
      </c>
      <c r="AC13" s="166"/>
    </row>
    <row r="14" spans="1:31" ht="14.25" customHeight="1">
      <c r="A14" s="131"/>
      <c r="B14" s="132"/>
      <c r="C14" s="133"/>
      <c r="D14" s="133"/>
      <c r="E14" s="606" t="s">
        <v>125</v>
      </c>
      <c r="F14" s="517"/>
      <c r="G14" s="473"/>
      <c r="H14" s="447"/>
      <c r="I14" s="152" t="s">
        <v>50</v>
      </c>
      <c r="J14" s="126">
        <f>K14+M14</f>
        <v>0</v>
      </c>
      <c r="K14" s="31"/>
      <c r="L14" s="31"/>
      <c r="M14" s="82"/>
      <c r="N14" s="126">
        <f>O14+Q14</f>
        <v>153</v>
      </c>
      <c r="O14" s="31">
        <v>153</v>
      </c>
      <c r="P14" s="31"/>
      <c r="Q14" s="33"/>
      <c r="R14" s="127">
        <f>S14+U14</f>
        <v>153</v>
      </c>
      <c r="S14" s="35">
        <v>153</v>
      </c>
      <c r="T14" s="35"/>
      <c r="U14" s="36"/>
      <c r="V14" s="177">
        <v>153</v>
      </c>
      <c r="W14" s="177">
        <v>153</v>
      </c>
      <c r="X14" s="607" t="s">
        <v>163</v>
      </c>
      <c r="Y14" s="159">
        <v>1.6</v>
      </c>
      <c r="Z14" s="159">
        <v>1.6</v>
      </c>
      <c r="AA14" s="160">
        <v>1.6</v>
      </c>
    </row>
    <row r="15" spans="1:31" ht="14.25" customHeight="1" thickBot="1">
      <c r="A15" s="134"/>
      <c r="B15" s="135"/>
      <c r="C15" s="136"/>
      <c r="D15" s="136"/>
      <c r="E15" s="453"/>
      <c r="F15" s="498"/>
      <c r="G15" s="474"/>
      <c r="H15" s="448"/>
      <c r="I15" s="114" t="s">
        <v>10</v>
      </c>
      <c r="J15" s="44">
        <f t="shared" ref="J15:W15" si="0">SUM(J12:J14)</f>
        <v>15920</v>
      </c>
      <c r="K15" s="45">
        <f t="shared" si="0"/>
        <v>15920</v>
      </c>
      <c r="L15" s="45">
        <f t="shared" si="0"/>
        <v>0</v>
      </c>
      <c r="M15" s="46">
        <f t="shared" si="0"/>
        <v>0</v>
      </c>
      <c r="N15" s="44">
        <f t="shared" si="0"/>
        <v>13876.8</v>
      </c>
      <c r="O15" s="45">
        <f t="shared" si="0"/>
        <v>13876.8</v>
      </c>
      <c r="P15" s="45">
        <f t="shared" si="0"/>
        <v>0</v>
      </c>
      <c r="Q15" s="46">
        <f t="shared" si="0"/>
        <v>0</v>
      </c>
      <c r="R15" s="44">
        <f>SUM(R12:R14)</f>
        <v>13876.8</v>
      </c>
      <c r="S15" s="45">
        <f t="shared" si="0"/>
        <v>13876.8</v>
      </c>
      <c r="T15" s="45">
        <f t="shared" si="0"/>
        <v>0</v>
      </c>
      <c r="U15" s="45">
        <f t="shared" si="0"/>
        <v>0</v>
      </c>
      <c r="V15" s="47">
        <f t="shared" si="0"/>
        <v>16053</v>
      </c>
      <c r="W15" s="47">
        <f t="shared" si="0"/>
        <v>16053</v>
      </c>
      <c r="X15" s="512"/>
      <c r="Y15" s="161"/>
      <c r="Z15" s="161"/>
      <c r="AA15" s="162"/>
      <c r="AB15" s="15"/>
      <c r="AD15" s="14"/>
    </row>
    <row r="16" spans="1:31" ht="44.25" customHeight="1">
      <c r="A16" s="128" t="s">
        <v>9</v>
      </c>
      <c r="B16" s="129" t="s">
        <v>9</v>
      </c>
      <c r="C16" s="130" t="s">
        <v>11</v>
      </c>
      <c r="D16" s="130"/>
      <c r="E16" s="228" t="s">
        <v>140</v>
      </c>
      <c r="F16" s="233"/>
      <c r="G16" s="230"/>
      <c r="H16" s="329"/>
      <c r="I16" s="195"/>
      <c r="J16" s="263"/>
      <c r="K16" s="264"/>
      <c r="L16" s="264"/>
      <c r="M16" s="265"/>
      <c r="N16" s="266"/>
      <c r="O16" s="264"/>
      <c r="P16" s="264"/>
      <c r="Q16" s="267"/>
      <c r="R16" s="196"/>
      <c r="S16" s="197"/>
      <c r="T16" s="197"/>
      <c r="U16" s="198"/>
      <c r="V16" s="199"/>
      <c r="W16" s="199"/>
      <c r="X16" s="333"/>
      <c r="Y16" s="268"/>
      <c r="Z16" s="268"/>
      <c r="AA16" s="269"/>
      <c r="AB16" s="15"/>
      <c r="AD16" s="14"/>
    </row>
    <row r="17" spans="1:30" ht="14.25" customHeight="1">
      <c r="A17" s="418"/>
      <c r="B17" s="420"/>
      <c r="C17" s="480"/>
      <c r="D17" s="596" t="s">
        <v>9</v>
      </c>
      <c r="E17" s="481" t="s">
        <v>71</v>
      </c>
      <c r="F17" s="517"/>
      <c r="G17" s="473" t="s">
        <v>58</v>
      </c>
      <c r="H17" s="447" t="s">
        <v>54</v>
      </c>
      <c r="I17" s="200" t="s">
        <v>67</v>
      </c>
      <c r="J17" s="126">
        <f>K17+M17</f>
        <v>0</v>
      </c>
      <c r="K17" s="85"/>
      <c r="L17" s="85"/>
      <c r="M17" s="261"/>
      <c r="N17" s="126">
        <f>O17+Q17</f>
        <v>0</v>
      </c>
      <c r="O17" s="85"/>
      <c r="P17" s="85"/>
      <c r="Q17" s="82"/>
      <c r="R17" s="127"/>
      <c r="S17" s="262"/>
      <c r="T17" s="86"/>
      <c r="U17" s="87"/>
      <c r="V17" s="88"/>
      <c r="W17" s="88"/>
      <c r="X17" s="332" t="s">
        <v>73</v>
      </c>
      <c r="Y17" s="66">
        <v>130</v>
      </c>
      <c r="Z17" s="66">
        <v>130</v>
      </c>
      <c r="AA17" s="67">
        <v>130</v>
      </c>
      <c r="AD17" s="14"/>
    </row>
    <row r="18" spans="1:30" ht="14.25" customHeight="1">
      <c r="A18" s="418"/>
      <c r="B18" s="420"/>
      <c r="C18" s="480"/>
      <c r="D18" s="596"/>
      <c r="E18" s="481"/>
      <c r="F18" s="517"/>
      <c r="G18" s="473"/>
      <c r="H18" s="447"/>
      <c r="I18" s="118" t="s">
        <v>66</v>
      </c>
      <c r="J18" s="30">
        <f>K18+M18</f>
        <v>50.5</v>
      </c>
      <c r="K18" s="31">
        <v>50.5</v>
      </c>
      <c r="L18" s="31"/>
      <c r="M18" s="32"/>
      <c r="N18" s="30">
        <f>O18+Q18</f>
        <v>40</v>
      </c>
      <c r="O18" s="103">
        <v>40</v>
      </c>
      <c r="P18" s="31"/>
      <c r="Q18" s="33"/>
      <c r="R18" s="34">
        <f>S18+U18</f>
        <v>94.7</v>
      </c>
      <c r="S18" s="190">
        <v>94.7</v>
      </c>
      <c r="T18" s="35"/>
      <c r="U18" s="36"/>
      <c r="V18" s="74">
        <v>150</v>
      </c>
      <c r="W18" s="74">
        <v>150</v>
      </c>
      <c r="X18" s="434" t="s">
        <v>117</v>
      </c>
      <c r="Y18" s="526">
        <v>0.3</v>
      </c>
      <c r="Z18" s="526">
        <v>2</v>
      </c>
      <c r="AA18" s="530">
        <v>2</v>
      </c>
      <c r="AD18" s="14"/>
    </row>
    <row r="19" spans="1:30" ht="14.25" customHeight="1">
      <c r="A19" s="418"/>
      <c r="B19" s="420"/>
      <c r="C19" s="480"/>
      <c r="D19" s="596"/>
      <c r="E19" s="481"/>
      <c r="F19" s="517"/>
      <c r="G19" s="473"/>
      <c r="H19" s="447"/>
      <c r="I19" s="119"/>
      <c r="J19" s="37">
        <f>K19+M19</f>
        <v>0</v>
      </c>
      <c r="K19" s="38"/>
      <c r="L19" s="38"/>
      <c r="M19" s="32"/>
      <c r="N19" s="37">
        <f>O19+Q19</f>
        <v>0</v>
      </c>
      <c r="O19" s="38"/>
      <c r="P19" s="38"/>
      <c r="Q19" s="39"/>
      <c r="R19" s="40">
        <f>S19+U19</f>
        <v>0</v>
      </c>
      <c r="S19" s="41"/>
      <c r="T19" s="41"/>
      <c r="U19" s="42"/>
      <c r="V19" s="43"/>
      <c r="W19" s="43"/>
      <c r="X19" s="434"/>
      <c r="Y19" s="526"/>
      <c r="Z19" s="526"/>
      <c r="AA19" s="530"/>
      <c r="AD19" s="14"/>
    </row>
    <row r="20" spans="1:30" ht="14.25" customHeight="1" thickBot="1">
      <c r="A20" s="418"/>
      <c r="B20" s="420"/>
      <c r="C20" s="480"/>
      <c r="D20" s="596"/>
      <c r="E20" s="481"/>
      <c r="F20" s="517"/>
      <c r="G20" s="473"/>
      <c r="H20" s="447"/>
      <c r="I20" s="114" t="s">
        <v>10</v>
      </c>
      <c r="J20" s="44">
        <f t="shared" ref="J20:W20" si="1">SUM(J17:J19)</f>
        <v>50.5</v>
      </c>
      <c r="K20" s="45">
        <f t="shared" si="1"/>
        <v>50.5</v>
      </c>
      <c r="L20" s="45">
        <f t="shared" si="1"/>
        <v>0</v>
      </c>
      <c r="M20" s="46">
        <f t="shared" si="1"/>
        <v>0</v>
      </c>
      <c r="N20" s="44">
        <f t="shared" si="1"/>
        <v>40</v>
      </c>
      <c r="O20" s="45">
        <f t="shared" si="1"/>
        <v>40</v>
      </c>
      <c r="P20" s="45">
        <f t="shared" si="1"/>
        <v>0</v>
      </c>
      <c r="Q20" s="46">
        <f t="shared" si="1"/>
        <v>0</v>
      </c>
      <c r="R20" s="44">
        <f t="shared" si="1"/>
        <v>94.7</v>
      </c>
      <c r="S20" s="45">
        <f t="shared" si="1"/>
        <v>94.7</v>
      </c>
      <c r="T20" s="45">
        <f t="shared" si="1"/>
        <v>0</v>
      </c>
      <c r="U20" s="45">
        <f t="shared" si="1"/>
        <v>0</v>
      </c>
      <c r="V20" s="47">
        <f t="shared" si="1"/>
        <v>150</v>
      </c>
      <c r="W20" s="47">
        <f t="shared" si="1"/>
        <v>150</v>
      </c>
      <c r="X20" s="479"/>
      <c r="Y20" s="68"/>
      <c r="Z20" s="68"/>
      <c r="AA20" s="69"/>
      <c r="AD20" s="14"/>
    </row>
    <row r="21" spans="1:30" ht="14.25" customHeight="1">
      <c r="A21" s="418"/>
      <c r="B21" s="420"/>
      <c r="C21" s="480"/>
      <c r="D21" s="595" t="s">
        <v>11</v>
      </c>
      <c r="E21" s="598" t="s">
        <v>72</v>
      </c>
      <c r="F21" s="588"/>
      <c r="G21" s="590" t="s">
        <v>58</v>
      </c>
      <c r="H21" s="609" t="s">
        <v>54</v>
      </c>
      <c r="I21" s="118" t="s">
        <v>66</v>
      </c>
      <c r="J21" s="30">
        <f>K21+M21</f>
        <v>0</v>
      </c>
      <c r="K21" s="31"/>
      <c r="L21" s="31"/>
      <c r="M21" s="32"/>
      <c r="N21" s="30"/>
      <c r="O21" s="103"/>
      <c r="P21" s="31"/>
      <c r="Q21" s="33"/>
      <c r="R21" s="34"/>
      <c r="S21" s="35"/>
      <c r="T21" s="35"/>
      <c r="U21" s="36"/>
      <c r="V21" s="74">
        <v>50</v>
      </c>
      <c r="W21" s="74">
        <v>50</v>
      </c>
      <c r="X21" s="478" t="s">
        <v>90</v>
      </c>
      <c r="Y21" s="66" t="s">
        <v>74</v>
      </c>
      <c r="Z21" s="66" t="s">
        <v>74</v>
      </c>
      <c r="AA21" s="67" t="s">
        <v>74</v>
      </c>
      <c r="AD21" s="14"/>
    </row>
    <row r="22" spans="1:30" ht="14.25" customHeight="1">
      <c r="A22" s="418"/>
      <c r="B22" s="420"/>
      <c r="C22" s="480"/>
      <c r="D22" s="596"/>
      <c r="E22" s="481"/>
      <c r="F22" s="517"/>
      <c r="G22" s="473"/>
      <c r="H22" s="447"/>
      <c r="I22" s="119" t="s">
        <v>67</v>
      </c>
      <c r="J22" s="37">
        <f>K22+M22</f>
        <v>50</v>
      </c>
      <c r="K22" s="38">
        <v>50</v>
      </c>
      <c r="L22" s="38"/>
      <c r="M22" s="32"/>
      <c r="N22" s="37">
        <f>O22+Q22</f>
        <v>50</v>
      </c>
      <c r="O22" s="38">
        <v>50</v>
      </c>
      <c r="P22" s="38"/>
      <c r="Q22" s="39"/>
      <c r="R22" s="40">
        <f>S22+U22</f>
        <v>50</v>
      </c>
      <c r="S22" s="41">
        <v>50</v>
      </c>
      <c r="T22" s="41"/>
      <c r="U22" s="42"/>
      <c r="V22" s="43"/>
      <c r="W22" s="43"/>
      <c r="X22" s="434"/>
      <c r="Y22" s="66"/>
      <c r="Z22" s="66"/>
      <c r="AA22" s="67"/>
      <c r="AD22" s="14"/>
    </row>
    <row r="23" spans="1:30" ht="14.25" customHeight="1" thickBot="1">
      <c r="A23" s="419"/>
      <c r="B23" s="421"/>
      <c r="C23" s="484"/>
      <c r="D23" s="613"/>
      <c r="E23" s="516"/>
      <c r="F23" s="498"/>
      <c r="G23" s="474"/>
      <c r="H23" s="448"/>
      <c r="I23" s="114" t="s">
        <v>10</v>
      </c>
      <c r="J23" s="44">
        <f t="shared" ref="J23:W23" si="2">SUM(J21:J22)</f>
        <v>50</v>
      </c>
      <c r="K23" s="45">
        <f t="shared" si="2"/>
        <v>50</v>
      </c>
      <c r="L23" s="45">
        <f t="shared" si="2"/>
        <v>0</v>
      </c>
      <c r="M23" s="46">
        <f t="shared" si="2"/>
        <v>0</v>
      </c>
      <c r="N23" s="44">
        <f t="shared" si="2"/>
        <v>50</v>
      </c>
      <c r="O23" s="45">
        <f t="shared" si="2"/>
        <v>50</v>
      </c>
      <c r="P23" s="45">
        <f t="shared" si="2"/>
        <v>0</v>
      </c>
      <c r="Q23" s="46">
        <f t="shared" si="2"/>
        <v>0</v>
      </c>
      <c r="R23" s="44">
        <f t="shared" si="2"/>
        <v>50</v>
      </c>
      <c r="S23" s="45">
        <f t="shared" si="2"/>
        <v>50</v>
      </c>
      <c r="T23" s="45">
        <f t="shared" si="2"/>
        <v>0</v>
      </c>
      <c r="U23" s="45">
        <f t="shared" si="2"/>
        <v>0</v>
      </c>
      <c r="V23" s="47">
        <f t="shared" si="2"/>
        <v>50</v>
      </c>
      <c r="W23" s="47">
        <f t="shared" si="2"/>
        <v>50</v>
      </c>
      <c r="X23" s="332" t="s">
        <v>75</v>
      </c>
      <c r="Y23" s="66" t="s">
        <v>76</v>
      </c>
      <c r="Z23" s="66" t="s">
        <v>76</v>
      </c>
      <c r="AA23" s="67" t="s">
        <v>76</v>
      </c>
      <c r="AD23" s="14"/>
    </row>
    <row r="24" spans="1:30" s="276" customFormat="1" ht="14.25" customHeight="1" thickBot="1">
      <c r="A24" s="603"/>
      <c r="B24" s="604"/>
      <c r="C24" s="604"/>
      <c r="D24" s="604"/>
      <c r="E24" s="604"/>
      <c r="F24" s="604"/>
      <c r="G24" s="604"/>
      <c r="H24" s="604"/>
      <c r="I24" s="271" t="s">
        <v>10</v>
      </c>
      <c r="J24" s="272">
        <f>J23+J20</f>
        <v>100.5</v>
      </c>
      <c r="K24" s="272">
        <f t="shared" ref="K24:W24" si="3">K23+K20</f>
        <v>100.5</v>
      </c>
      <c r="L24" s="272">
        <f t="shared" si="3"/>
        <v>0</v>
      </c>
      <c r="M24" s="272">
        <f t="shared" si="3"/>
        <v>0</v>
      </c>
      <c r="N24" s="272">
        <f t="shared" si="3"/>
        <v>90</v>
      </c>
      <c r="O24" s="272">
        <f t="shared" si="3"/>
        <v>90</v>
      </c>
      <c r="P24" s="272">
        <f t="shared" si="3"/>
        <v>0</v>
      </c>
      <c r="Q24" s="272">
        <f t="shared" si="3"/>
        <v>0</v>
      </c>
      <c r="R24" s="272">
        <f t="shared" si="3"/>
        <v>144.69999999999999</v>
      </c>
      <c r="S24" s="272">
        <f t="shared" si="3"/>
        <v>144.69999999999999</v>
      </c>
      <c r="T24" s="272">
        <f t="shared" si="3"/>
        <v>0</v>
      </c>
      <c r="U24" s="272">
        <f t="shared" si="3"/>
        <v>0</v>
      </c>
      <c r="V24" s="272">
        <f t="shared" si="3"/>
        <v>200</v>
      </c>
      <c r="W24" s="273">
        <f t="shared" si="3"/>
        <v>200</v>
      </c>
      <c r="X24" s="274"/>
      <c r="Y24" s="185"/>
      <c r="Z24" s="185"/>
      <c r="AA24" s="275"/>
      <c r="AD24" s="277"/>
    </row>
    <row r="25" spans="1:30" ht="14.25" customHeight="1">
      <c r="A25" s="418" t="s">
        <v>9</v>
      </c>
      <c r="B25" s="420" t="s">
        <v>9</v>
      </c>
      <c r="C25" s="451" t="s">
        <v>59</v>
      </c>
      <c r="D25" s="451"/>
      <c r="E25" s="539" t="s">
        <v>127</v>
      </c>
      <c r="F25" s="424" t="s">
        <v>118</v>
      </c>
      <c r="G25" s="449" t="s">
        <v>58</v>
      </c>
      <c r="H25" s="447" t="s">
        <v>68</v>
      </c>
      <c r="I25" s="171" t="s">
        <v>128</v>
      </c>
      <c r="J25" s="37"/>
      <c r="K25" s="270"/>
      <c r="L25" s="270"/>
      <c r="M25" s="82"/>
      <c r="N25" s="37">
        <f>O25+Q25</f>
        <v>580.1</v>
      </c>
      <c r="O25" s="270"/>
      <c r="P25" s="270"/>
      <c r="Q25" s="92">
        <v>580.1</v>
      </c>
      <c r="R25" s="40">
        <f>S25+U25</f>
        <v>580.1</v>
      </c>
      <c r="S25" s="86"/>
      <c r="T25" s="86"/>
      <c r="U25" s="87">
        <v>580.1</v>
      </c>
      <c r="V25" s="256">
        <v>14.3</v>
      </c>
      <c r="W25" s="88"/>
      <c r="X25" s="478" t="s">
        <v>138</v>
      </c>
      <c r="Y25" s="64"/>
      <c r="Z25" s="176"/>
      <c r="AA25" s="65"/>
      <c r="AD25" s="14"/>
    </row>
    <row r="26" spans="1:30" ht="35.25" customHeight="1">
      <c r="A26" s="418"/>
      <c r="B26" s="420"/>
      <c r="C26" s="451"/>
      <c r="D26" s="451"/>
      <c r="E26" s="539"/>
      <c r="F26" s="424"/>
      <c r="G26" s="449"/>
      <c r="H26" s="447"/>
      <c r="I26" s="171" t="s">
        <v>99</v>
      </c>
      <c r="J26" s="126"/>
      <c r="K26" s="31"/>
      <c r="L26" s="31"/>
      <c r="M26" s="82"/>
      <c r="N26" s="126">
        <f>O26+Q26</f>
        <v>5221.2</v>
      </c>
      <c r="O26" s="31"/>
      <c r="P26" s="31"/>
      <c r="Q26" s="172">
        <v>5221.2</v>
      </c>
      <c r="R26" s="127">
        <f>S26+U26</f>
        <v>5221.2</v>
      </c>
      <c r="S26" s="35"/>
      <c r="T26" s="35"/>
      <c r="U26" s="36">
        <v>5221.2</v>
      </c>
      <c r="V26" s="177">
        <v>128.80000000000001</v>
      </c>
      <c r="W26" s="173"/>
      <c r="X26" s="434"/>
      <c r="Y26" s="66"/>
      <c r="Z26" s="71"/>
      <c r="AA26" s="67"/>
      <c r="AD26" s="14"/>
    </row>
    <row r="27" spans="1:30" ht="23.25" customHeight="1" thickBot="1">
      <c r="A27" s="419"/>
      <c r="B27" s="421"/>
      <c r="C27" s="452"/>
      <c r="D27" s="452"/>
      <c r="E27" s="540"/>
      <c r="F27" s="425"/>
      <c r="G27" s="450"/>
      <c r="H27" s="448"/>
      <c r="I27" s="174" t="s">
        <v>10</v>
      </c>
      <c r="J27" s="44">
        <f t="shared" ref="J27:W27" si="4">SUM(J25:J26)</f>
        <v>0</v>
      </c>
      <c r="K27" s="45">
        <f t="shared" si="4"/>
        <v>0</v>
      </c>
      <c r="L27" s="45">
        <f t="shared" si="4"/>
        <v>0</v>
      </c>
      <c r="M27" s="46">
        <f t="shared" si="4"/>
        <v>0</v>
      </c>
      <c r="N27" s="44">
        <f t="shared" si="4"/>
        <v>5801.3</v>
      </c>
      <c r="O27" s="45">
        <f t="shared" si="4"/>
        <v>0</v>
      </c>
      <c r="P27" s="45">
        <f t="shared" si="4"/>
        <v>0</v>
      </c>
      <c r="Q27" s="46">
        <f t="shared" si="4"/>
        <v>5801.3</v>
      </c>
      <c r="R27" s="44">
        <f t="shared" si="4"/>
        <v>5801.3</v>
      </c>
      <c r="S27" s="45">
        <f t="shared" si="4"/>
        <v>0</v>
      </c>
      <c r="T27" s="45">
        <f t="shared" si="4"/>
        <v>0</v>
      </c>
      <c r="U27" s="45">
        <f t="shared" si="4"/>
        <v>5801.3</v>
      </c>
      <c r="V27" s="47">
        <f>SUM(V25:V26)</f>
        <v>143.10000000000002</v>
      </c>
      <c r="W27" s="47">
        <f t="shared" si="4"/>
        <v>0</v>
      </c>
      <c r="X27" s="479"/>
      <c r="Y27" s="186">
        <v>98</v>
      </c>
      <c r="Z27" s="187">
        <v>100</v>
      </c>
      <c r="AA27" s="188"/>
      <c r="AD27" s="14"/>
    </row>
    <row r="28" spans="1:30" ht="14.25" customHeight="1">
      <c r="A28" s="518" t="s">
        <v>9</v>
      </c>
      <c r="B28" s="519" t="s">
        <v>9</v>
      </c>
      <c r="C28" s="514" t="s">
        <v>58</v>
      </c>
      <c r="D28" s="514"/>
      <c r="E28" s="496" t="s">
        <v>109</v>
      </c>
      <c r="F28" s="497"/>
      <c r="G28" s="472" t="s">
        <v>58</v>
      </c>
      <c r="H28" s="502" t="s">
        <v>54</v>
      </c>
      <c r="I28" s="115" t="s">
        <v>50</v>
      </c>
      <c r="J28" s="23">
        <f>K28+M28</f>
        <v>40</v>
      </c>
      <c r="K28" s="24">
        <v>40</v>
      </c>
      <c r="L28" s="24"/>
      <c r="M28" s="25"/>
      <c r="N28" s="23">
        <f>O28+Q28</f>
        <v>100</v>
      </c>
      <c r="O28" s="24">
        <v>100</v>
      </c>
      <c r="P28" s="24"/>
      <c r="Q28" s="26"/>
      <c r="R28" s="27">
        <f>S28+U28</f>
        <v>100</v>
      </c>
      <c r="S28" s="28">
        <v>100</v>
      </c>
      <c r="T28" s="28"/>
      <c r="U28" s="29"/>
      <c r="V28" s="124">
        <v>100</v>
      </c>
      <c r="W28" s="124">
        <v>100</v>
      </c>
      <c r="X28" s="333" t="s">
        <v>110</v>
      </c>
      <c r="Y28" s="101">
        <v>100</v>
      </c>
      <c r="Z28" s="101">
        <v>100</v>
      </c>
      <c r="AA28" s="102">
        <v>100</v>
      </c>
    </row>
    <row r="29" spans="1:30" ht="14.25" customHeight="1" thickBot="1">
      <c r="A29" s="418"/>
      <c r="B29" s="421"/>
      <c r="C29" s="484"/>
      <c r="D29" s="484"/>
      <c r="E29" s="453"/>
      <c r="F29" s="498"/>
      <c r="G29" s="474"/>
      <c r="H29" s="448"/>
      <c r="I29" s="114" t="s">
        <v>10</v>
      </c>
      <c r="J29" s="44">
        <f t="shared" ref="J29:W29" si="5">SUM(J28:J28)</f>
        <v>40</v>
      </c>
      <c r="K29" s="45">
        <f t="shared" si="5"/>
        <v>40</v>
      </c>
      <c r="L29" s="45">
        <f t="shared" si="5"/>
        <v>0</v>
      </c>
      <c r="M29" s="46">
        <f t="shared" si="5"/>
        <v>0</v>
      </c>
      <c r="N29" s="44">
        <f t="shared" si="5"/>
        <v>100</v>
      </c>
      <c r="O29" s="45">
        <f t="shared" si="5"/>
        <v>100</v>
      </c>
      <c r="P29" s="45">
        <f t="shared" si="5"/>
        <v>0</v>
      </c>
      <c r="Q29" s="46">
        <f t="shared" si="5"/>
        <v>0</v>
      </c>
      <c r="R29" s="44">
        <f t="shared" si="5"/>
        <v>100</v>
      </c>
      <c r="S29" s="45">
        <f t="shared" si="5"/>
        <v>100</v>
      </c>
      <c r="T29" s="45">
        <f t="shared" si="5"/>
        <v>0</v>
      </c>
      <c r="U29" s="45">
        <f t="shared" si="5"/>
        <v>0</v>
      </c>
      <c r="V29" s="47">
        <f t="shared" si="5"/>
        <v>100</v>
      </c>
      <c r="W29" s="47">
        <f t="shared" si="5"/>
        <v>100</v>
      </c>
      <c r="X29" s="16"/>
      <c r="Y29" s="62"/>
      <c r="Z29" s="62"/>
      <c r="AA29" s="63"/>
    </row>
    <row r="30" spans="1:30" ht="14.25" customHeight="1">
      <c r="A30" s="524" t="s">
        <v>9</v>
      </c>
      <c r="B30" s="519" t="s">
        <v>9</v>
      </c>
      <c r="C30" s="514" t="s">
        <v>55</v>
      </c>
      <c r="D30" s="514"/>
      <c r="E30" s="496" t="s">
        <v>60</v>
      </c>
      <c r="F30" s="497"/>
      <c r="G30" s="472" t="s">
        <v>58</v>
      </c>
      <c r="H30" s="502" t="s">
        <v>54</v>
      </c>
      <c r="I30" s="115" t="s">
        <v>50</v>
      </c>
      <c r="J30" s="23">
        <f>K30+M30</f>
        <v>40</v>
      </c>
      <c r="K30" s="24">
        <v>40</v>
      </c>
      <c r="L30" s="24"/>
      <c r="M30" s="25"/>
      <c r="N30" s="23">
        <f>O30+Q30</f>
        <v>23.2</v>
      </c>
      <c r="O30" s="24">
        <v>23.2</v>
      </c>
      <c r="P30" s="24"/>
      <c r="Q30" s="26"/>
      <c r="R30" s="27">
        <f>S30+U30</f>
        <v>23.2</v>
      </c>
      <c r="S30" s="28">
        <v>23.2</v>
      </c>
      <c r="T30" s="28"/>
      <c r="U30" s="29"/>
      <c r="V30" s="124"/>
      <c r="W30" s="124"/>
      <c r="X30" s="239" t="s">
        <v>61</v>
      </c>
      <c r="Y30" s="60">
        <v>1</v>
      </c>
      <c r="Z30" s="60"/>
      <c r="AA30" s="61"/>
    </row>
    <row r="31" spans="1:30" ht="14.25" customHeight="1">
      <c r="A31" s="605"/>
      <c r="B31" s="420"/>
      <c r="C31" s="480"/>
      <c r="D31" s="480"/>
      <c r="E31" s="422"/>
      <c r="F31" s="517"/>
      <c r="G31" s="473"/>
      <c r="H31" s="447"/>
      <c r="I31" s="116"/>
      <c r="J31" s="30">
        <f>K31+M31</f>
        <v>0</v>
      </c>
      <c r="K31" s="31"/>
      <c r="L31" s="31"/>
      <c r="M31" s="32"/>
      <c r="N31" s="30">
        <f>O31+Q31</f>
        <v>0</v>
      </c>
      <c r="O31" s="31"/>
      <c r="P31" s="31"/>
      <c r="Q31" s="33"/>
      <c r="R31" s="34">
        <f>S31+U31</f>
        <v>0</v>
      </c>
      <c r="S31" s="35"/>
      <c r="T31" s="35"/>
      <c r="U31" s="36"/>
      <c r="V31" s="177"/>
      <c r="W31" s="177"/>
      <c r="X31" s="332"/>
      <c r="Y31" s="60"/>
      <c r="Z31" s="60"/>
      <c r="AA31" s="61"/>
    </row>
    <row r="32" spans="1:30" ht="14.25" customHeight="1" thickBot="1">
      <c r="A32" s="525"/>
      <c r="B32" s="421"/>
      <c r="C32" s="484"/>
      <c r="D32" s="484"/>
      <c r="E32" s="453"/>
      <c r="F32" s="498"/>
      <c r="G32" s="474"/>
      <c r="H32" s="448"/>
      <c r="I32" s="114" t="s">
        <v>10</v>
      </c>
      <c r="J32" s="44">
        <f t="shared" ref="J32:W32" si="6">SUM(J30:J31)</f>
        <v>40</v>
      </c>
      <c r="K32" s="45">
        <f t="shared" si="6"/>
        <v>40</v>
      </c>
      <c r="L32" s="45">
        <f t="shared" si="6"/>
        <v>0</v>
      </c>
      <c r="M32" s="46">
        <f t="shared" si="6"/>
        <v>0</v>
      </c>
      <c r="N32" s="44">
        <f t="shared" si="6"/>
        <v>23.2</v>
      </c>
      <c r="O32" s="45">
        <f t="shared" si="6"/>
        <v>23.2</v>
      </c>
      <c r="P32" s="45">
        <f t="shared" si="6"/>
        <v>0</v>
      </c>
      <c r="Q32" s="46">
        <f t="shared" si="6"/>
        <v>0</v>
      </c>
      <c r="R32" s="44">
        <f t="shared" si="6"/>
        <v>23.2</v>
      </c>
      <c r="S32" s="45">
        <f t="shared" si="6"/>
        <v>23.2</v>
      </c>
      <c r="T32" s="45">
        <f t="shared" si="6"/>
        <v>0</v>
      </c>
      <c r="U32" s="45">
        <f t="shared" si="6"/>
        <v>0</v>
      </c>
      <c r="V32" s="47">
        <f t="shared" si="6"/>
        <v>0</v>
      </c>
      <c r="W32" s="47">
        <f t="shared" si="6"/>
        <v>0</v>
      </c>
      <c r="X32" s="16"/>
      <c r="Y32" s="62"/>
      <c r="Z32" s="62"/>
      <c r="AA32" s="63"/>
    </row>
    <row r="33" spans="1:30" ht="14.25" customHeight="1">
      <c r="A33" s="518" t="s">
        <v>9</v>
      </c>
      <c r="B33" s="519" t="s">
        <v>9</v>
      </c>
      <c r="C33" s="514" t="s">
        <v>101</v>
      </c>
      <c r="D33" s="514"/>
      <c r="E33" s="521" t="s">
        <v>119</v>
      </c>
      <c r="F33" s="423" t="s">
        <v>118</v>
      </c>
      <c r="G33" s="472" t="s">
        <v>58</v>
      </c>
      <c r="H33" s="502" t="s">
        <v>68</v>
      </c>
      <c r="I33" s="117" t="s">
        <v>159</v>
      </c>
      <c r="J33" s="23"/>
      <c r="K33" s="24"/>
      <c r="L33" s="24"/>
      <c r="M33" s="25"/>
      <c r="N33" s="123">
        <f>O33+Q33</f>
        <v>350</v>
      </c>
      <c r="O33" s="24"/>
      <c r="P33" s="24"/>
      <c r="Q33" s="163">
        <v>350</v>
      </c>
      <c r="R33" s="27">
        <f>S33+U33</f>
        <v>350</v>
      </c>
      <c r="S33" s="28"/>
      <c r="T33" s="28"/>
      <c r="U33" s="29">
        <v>350</v>
      </c>
      <c r="V33" s="124">
        <v>1000</v>
      </c>
      <c r="W33" s="124">
        <v>1750</v>
      </c>
      <c r="X33" s="478" t="s">
        <v>108</v>
      </c>
      <c r="Y33" s="66">
        <v>10</v>
      </c>
      <c r="Z33" s="66">
        <v>40</v>
      </c>
      <c r="AA33" s="67">
        <v>50</v>
      </c>
      <c r="AD33" s="14"/>
    </row>
    <row r="34" spans="1:30" ht="14.25" customHeight="1">
      <c r="A34" s="418"/>
      <c r="B34" s="420"/>
      <c r="C34" s="480"/>
      <c r="D34" s="480"/>
      <c r="E34" s="522"/>
      <c r="F34" s="424"/>
      <c r="G34" s="473"/>
      <c r="H34" s="447"/>
      <c r="I34" s="118"/>
      <c r="J34" s="30"/>
      <c r="K34" s="31"/>
      <c r="L34" s="31"/>
      <c r="M34" s="32"/>
      <c r="N34" s="30"/>
      <c r="O34" s="31"/>
      <c r="P34" s="31"/>
      <c r="Q34" s="33"/>
      <c r="R34" s="34">
        <f>S34+U34</f>
        <v>0</v>
      </c>
      <c r="S34" s="35"/>
      <c r="T34" s="35"/>
      <c r="U34" s="36"/>
      <c r="V34" s="74"/>
      <c r="W34" s="74"/>
      <c r="X34" s="434"/>
      <c r="Y34" s="66"/>
      <c r="Z34" s="66"/>
      <c r="AA34" s="67"/>
      <c r="AD34" s="14"/>
    </row>
    <row r="35" spans="1:30" ht="14.25" customHeight="1" thickBot="1">
      <c r="A35" s="419"/>
      <c r="B35" s="421"/>
      <c r="C35" s="484"/>
      <c r="D35" s="484"/>
      <c r="E35" s="523"/>
      <c r="F35" s="425"/>
      <c r="G35" s="474"/>
      <c r="H35" s="448"/>
      <c r="I35" s="114" t="s">
        <v>10</v>
      </c>
      <c r="J35" s="44"/>
      <c r="K35" s="45"/>
      <c r="L35" s="45"/>
      <c r="M35" s="46"/>
      <c r="N35" s="44">
        <f t="shared" ref="N35:W35" si="7">SUM(N33:N34)</f>
        <v>350</v>
      </c>
      <c r="O35" s="45">
        <f t="shared" si="7"/>
        <v>0</v>
      </c>
      <c r="P35" s="45">
        <f t="shared" si="7"/>
        <v>0</v>
      </c>
      <c r="Q35" s="46">
        <f t="shared" si="7"/>
        <v>350</v>
      </c>
      <c r="R35" s="44">
        <f t="shared" si="7"/>
        <v>350</v>
      </c>
      <c r="S35" s="45">
        <f t="shared" si="7"/>
        <v>0</v>
      </c>
      <c r="T35" s="45">
        <f t="shared" si="7"/>
        <v>0</v>
      </c>
      <c r="U35" s="45">
        <f t="shared" si="7"/>
        <v>350</v>
      </c>
      <c r="V35" s="47">
        <f t="shared" si="7"/>
        <v>1000</v>
      </c>
      <c r="W35" s="47">
        <f t="shared" si="7"/>
        <v>1750</v>
      </c>
      <c r="X35" s="479"/>
      <c r="Y35" s="68"/>
      <c r="Z35" s="68"/>
      <c r="AA35" s="69"/>
      <c r="AD35" s="14"/>
    </row>
    <row r="36" spans="1:30" ht="14.25" customHeight="1">
      <c r="A36" s="418" t="s">
        <v>9</v>
      </c>
      <c r="B36" s="519" t="s">
        <v>9</v>
      </c>
      <c r="C36" s="514" t="s">
        <v>103</v>
      </c>
      <c r="D36" s="514"/>
      <c r="E36" s="496" t="s">
        <v>62</v>
      </c>
      <c r="F36" s="497"/>
      <c r="G36" s="472" t="s">
        <v>58</v>
      </c>
      <c r="H36" s="502" t="s">
        <v>54</v>
      </c>
      <c r="I36" s="115" t="s">
        <v>50</v>
      </c>
      <c r="J36" s="23">
        <f>K36+M36</f>
        <v>0</v>
      </c>
      <c r="K36" s="24"/>
      <c r="L36" s="24"/>
      <c r="M36" s="25"/>
      <c r="N36" s="23">
        <f>O36+Q36</f>
        <v>0</v>
      </c>
      <c r="O36" s="24"/>
      <c r="P36" s="24"/>
      <c r="Q36" s="26"/>
      <c r="R36" s="27">
        <f>S36+U36</f>
        <v>0</v>
      </c>
      <c r="S36" s="28"/>
      <c r="T36" s="28"/>
      <c r="U36" s="29"/>
      <c r="V36" s="124"/>
      <c r="W36" s="124"/>
      <c r="X36" s="511" t="s">
        <v>63</v>
      </c>
      <c r="Y36" s="60">
        <v>589</v>
      </c>
      <c r="Z36" s="60"/>
      <c r="AA36" s="61"/>
    </row>
    <row r="37" spans="1:30" ht="14.25" customHeight="1">
      <c r="A37" s="418"/>
      <c r="B37" s="420"/>
      <c r="C37" s="480"/>
      <c r="D37" s="480"/>
      <c r="E37" s="422"/>
      <c r="F37" s="517"/>
      <c r="G37" s="473"/>
      <c r="H37" s="447"/>
      <c r="I37" s="116" t="s">
        <v>66</v>
      </c>
      <c r="J37" s="30">
        <f>K37+M37</f>
        <v>0</v>
      </c>
      <c r="K37" s="31"/>
      <c r="L37" s="31"/>
      <c r="M37" s="32"/>
      <c r="N37" s="30">
        <f>O37+Q37</f>
        <v>9.9</v>
      </c>
      <c r="O37" s="103">
        <v>9.9</v>
      </c>
      <c r="P37" s="31"/>
      <c r="Q37" s="33"/>
      <c r="R37" s="34">
        <f>S37+U37</f>
        <v>9.9</v>
      </c>
      <c r="S37" s="35">
        <v>9.9</v>
      </c>
      <c r="T37" s="35"/>
      <c r="U37" s="36"/>
      <c r="V37" s="177"/>
      <c r="W37" s="177"/>
      <c r="X37" s="577"/>
      <c r="Y37" s="60"/>
      <c r="Z37" s="60"/>
      <c r="AA37" s="61"/>
    </row>
    <row r="38" spans="1:30" ht="14.25" customHeight="1" thickBot="1">
      <c r="A38" s="419"/>
      <c r="B38" s="421"/>
      <c r="C38" s="484"/>
      <c r="D38" s="484"/>
      <c r="E38" s="453"/>
      <c r="F38" s="498"/>
      <c r="G38" s="474"/>
      <c r="H38" s="448"/>
      <c r="I38" s="114" t="s">
        <v>10</v>
      </c>
      <c r="J38" s="44">
        <f t="shared" ref="J38:W38" si="8">SUM(J36:J37)</f>
        <v>0</v>
      </c>
      <c r="K38" s="45">
        <f t="shared" si="8"/>
        <v>0</v>
      </c>
      <c r="L38" s="45">
        <f t="shared" si="8"/>
        <v>0</v>
      </c>
      <c r="M38" s="46">
        <f t="shared" si="8"/>
        <v>0</v>
      </c>
      <c r="N38" s="44">
        <f t="shared" si="8"/>
        <v>9.9</v>
      </c>
      <c r="O38" s="45">
        <f t="shared" si="8"/>
        <v>9.9</v>
      </c>
      <c r="P38" s="45">
        <f t="shared" si="8"/>
        <v>0</v>
      </c>
      <c r="Q38" s="46">
        <f t="shared" si="8"/>
        <v>0</v>
      </c>
      <c r="R38" s="44">
        <f t="shared" si="8"/>
        <v>9.9</v>
      </c>
      <c r="S38" s="45">
        <f t="shared" si="8"/>
        <v>9.9</v>
      </c>
      <c r="T38" s="45">
        <f t="shared" si="8"/>
        <v>0</v>
      </c>
      <c r="U38" s="45">
        <f t="shared" si="8"/>
        <v>0</v>
      </c>
      <c r="V38" s="47">
        <f t="shared" si="8"/>
        <v>0</v>
      </c>
      <c r="W38" s="47">
        <f t="shared" si="8"/>
        <v>0</v>
      </c>
      <c r="X38" s="512"/>
      <c r="Y38" s="60"/>
      <c r="Z38" s="60"/>
      <c r="AA38" s="61"/>
    </row>
    <row r="39" spans="1:30" ht="14.25" customHeight="1" thickBot="1">
      <c r="A39" s="12" t="s">
        <v>9</v>
      </c>
      <c r="B39" s="13" t="s">
        <v>9</v>
      </c>
      <c r="C39" s="432" t="s">
        <v>12</v>
      </c>
      <c r="D39" s="432"/>
      <c r="E39" s="432"/>
      <c r="F39" s="432"/>
      <c r="G39" s="432"/>
      <c r="H39" s="432"/>
      <c r="I39" s="433"/>
      <c r="J39" s="48">
        <f>SUM(J23,J20,J38,J32,J29,J15)</f>
        <v>16100.5</v>
      </c>
      <c r="K39" s="48">
        <f>SUM(K23,K20,K38,K32,K29,K15)</f>
        <v>16100.5</v>
      </c>
      <c r="L39" s="48">
        <f>SUM(L23,L20,L38,L32,L29,L15)</f>
        <v>0</v>
      </c>
      <c r="M39" s="49">
        <f>SUM(M23,M20,M38,M32,M29,M15)</f>
        <v>0</v>
      </c>
      <c r="N39" s="48">
        <f>O39+Q39</f>
        <v>20251.2</v>
      </c>
      <c r="O39" s="48">
        <f>SUM(O23,O20,O38,O32,O29,O15)</f>
        <v>14099.9</v>
      </c>
      <c r="P39" s="48">
        <f>SUM(P23,P20,P38,P32,P29,P15)</f>
        <v>0</v>
      </c>
      <c r="Q39" s="49">
        <f>SUM(Q23,Q20,Q38,Q32,Q29,Q15,Q35,Q27,)</f>
        <v>6151.3</v>
      </c>
      <c r="R39" s="48">
        <f>S39+U39</f>
        <v>20305.899999999998</v>
      </c>
      <c r="S39" s="48">
        <f>SUM(S23,S20,S38,S32,S29,S15)</f>
        <v>14154.599999999999</v>
      </c>
      <c r="T39" s="48">
        <f>SUM(T23,T20,T38,T32,T29,T15)</f>
        <v>0</v>
      </c>
      <c r="U39" s="49">
        <f>U23+U20+U38+U35+U32+U29+U15+U27</f>
        <v>6151.3</v>
      </c>
      <c r="V39" s="49">
        <f>SUM(V23,V20,V38,V32,V29,V15,V35,V27)</f>
        <v>17496.099999999999</v>
      </c>
      <c r="W39" s="48">
        <f>SUM(W23,W20,W38,W32,W29,W15,W35,W27)</f>
        <v>18103</v>
      </c>
      <c r="X39" s="212"/>
      <c r="Y39" s="213"/>
      <c r="Z39" s="213"/>
      <c r="AA39" s="214"/>
    </row>
    <row r="40" spans="1:30" ht="14.25" customHeight="1" thickBot="1">
      <c r="A40" s="12" t="s">
        <v>9</v>
      </c>
      <c r="B40" s="13" t="s">
        <v>11</v>
      </c>
      <c r="C40" s="493" t="s">
        <v>87</v>
      </c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5"/>
    </row>
    <row r="41" spans="1:30" ht="14.25" customHeight="1">
      <c r="A41" s="518" t="s">
        <v>9</v>
      </c>
      <c r="B41" s="519" t="s">
        <v>11</v>
      </c>
      <c r="C41" s="514" t="s">
        <v>9</v>
      </c>
      <c r="D41" s="514"/>
      <c r="E41" s="515" t="s">
        <v>64</v>
      </c>
      <c r="F41" s="497"/>
      <c r="G41" s="472" t="s">
        <v>58</v>
      </c>
      <c r="H41" s="502" t="s">
        <v>54</v>
      </c>
      <c r="I41" s="117" t="s">
        <v>66</v>
      </c>
      <c r="J41" s="23">
        <f>K41+M41</f>
        <v>50</v>
      </c>
      <c r="K41" s="24">
        <v>50</v>
      </c>
      <c r="L41" s="24"/>
      <c r="M41" s="25"/>
      <c r="N41" s="23">
        <f>O41+Q41</f>
        <v>164</v>
      </c>
      <c r="O41" s="104">
        <v>164</v>
      </c>
      <c r="P41" s="24"/>
      <c r="Q41" s="26"/>
      <c r="R41" s="27">
        <f>S41+U41</f>
        <v>167</v>
      </c>
      <c r="S41" s="28">
        <v>167</v>
      </c>
      <c r="T41" s="28"/>
      <c r="U41" s="29"/>
      <c r="V41" s="124">
        <v>140</v>
      </c>
      <c r="W41" s="124">
        <v>165</v>
      </c>
      <c r="X41" s="624" t="s">
        <v>120</v>
      </c>
      <c r="Y41" s="64">
        <v>2</v>
      </c>
      <c r="Z41" s="64" t="s">
        <v>68</v>
      </c>
      <c r="AA41" s="65">
        <v>4</v>
      </c>
      <c r="AD41" s="14"/>
    </row>
    <row r="42" spans="1:30" ht="23.25" customHeight="1">
      <c r="A42" s="418"/>
      <c r="B42" s="420"/>
      <c r="C42" s="480"/>
      <c r="D42" s="480"/>
      <c r="E42" s="481"/>
      <c r="F42" s="517"/>
      <c r="G42" s="473"/>
      <c r="H42" s="447"/>
      <c r="I42" s="118" t="s">
        <v>67</v>
      </c>
      <c r="J42" s="30">
        <f>K42+M42</f>
        <v>15</v>
      </c>
      <c r="K42" s="31">
        <v>15</v>
      </c>
      <c r="L42" s="31"/>
      <c r="M42" s="32"/>
      <c r="N42" s="30">
        <f>O42+Q42</f>
        <v>0</v>
      </c>
      <c r="O42" s="31"/>
      <c r="P42" s="31"/>
      <c r="Q42" s="33"/>
      <c r="R42" s="34"/>
      <c r="S42" s="35"/>
      <c r="T42" s="35"/>
      <c r="U42" s="36"/>
      <c r="V42" s="177"/>
      <c r="W42" s="177"/>
      <c r="X42" s="625"/>
      <c r="Y42" s="66"/>
      <c r="Z42" s="66"/>
      <c r="AA42" s="67"/>
      <c r="AD42" s="14"/>
    </row>
    <row r="43" spans="1:30" ht="28.5" customHeight="1">
      <c r="A43" s="418"/>
      <c r="B43" s="420"/>
      <c r="C43" s="480"/>
      <c r="D43" s="480"/>
      <c r="E43" s="481"/>
      <c r="F43" s="517"/>
      <c r="G43" s="473"/>
      <c r="H43" s="447"/>
      <c r="I43" s="119"/>
      <c r="J43" s="37">
        <f>K43+M43</f>
        <v>0</v>
      </c>
      <c r="K43" s="38"/>
      <c r="L43" s="38"/>
      <c r="M43" s="32"/>
      <c r="N43" s="37">
        <f>O43+Q43</f>
        <v>0</v>
      </c>
      <c r="O43" s="38"/>
      <c r="P43" s="38"/>
      <c r="Q43" s="39"/>
      <c r="R43" s="40">
        <f>S43+U43</f>
        <v>0</v>
      </c>
      <c r="S43" s="41"/>
      <c r="T43" s="41"/>
      <c r="U43" s="42"/>
      <c r="V43" s="43"/>
      <c r="W43" s="43"/>
      <c r="X43" s="625"/>
      <c r="Y43" s="66"/>
      <c r="Z43" s="66"/>
      <c r="AA43" s="67"/>
      <c r="AD43" s="14"/>
    </row>
    <row r="44" spans="1:30" ht="15.75" customHeight="1" thickBot="1">
      <c r="A44" s="419"/>
      <c r="B44" s="421"/>
      <c r="C44" s="484"/>
      <c r="D44" s="484"/>
      <c r="E44" s="516"/>
      <c r="F44" s="498"/>
      <c r="G44" s="474"/>
      <c r="H44" s="448"/>
      <c r="I44" s="114" t="s">
        <v>10</v>
      </c>
      <c r="J44" s="44">
        <f t="shared" ref="J44:W44" si="9">SUM(J41:J43)</f>
        <v>65</v>
      </c>
      <c r="K44" s="45">
        <f t="shared" si="9"/>
        <v>65</v>
      </c>
      <c r="L44" s="45">
        <f t="shared" si="9"/>
        <v>0</v>
      </c>
      <c r="M44" s="46">
        <f t="shared" si="9"/>
        <v>0</v>
      </c>
      <c r="N44" s="44">
        <f t="shared" si="9"/>
        <v>164</v>
      </c>
      <c r="O44" s="45">
        <f t="shared" si="9"/>
        <v>164</v>
      </c>
      <c r="P44" s="45">
        <f t="shared" si="9"/>
        <v>0</v>
      </c>
      <c r="Q44" s="46">
        <f t="shared" si="9"/>
        <v>0</v>
      </c>
      <c r="R44" s="44">
        <f t="shared" si="9"/>
        <v>167</v>
      </c>
      <c r="S44" s="45">
        <f t="shared" si="9"/>
        <v>167</v>
      </c>
      <c r="T44" s="45">
        <f t="shared" si="9"/>
        <v>0</v>
      </c>
      <c r="U44" s="45">
        <f t="shared" si="9"/>
        <v>0</v>
      </c>
      <c r="V44" s="47">
        <f t="shared" si="9"/>
        <v>140</v>
      </c>
      <c r="W44" s="47">
        <f t="shared" si="9"/>
        <v>165</v>
      </c>
      <c r="X44" s="16" t="s">
        <v>91</v>
      </c>
      <c r="Y44" s="68">
        <v>1</v>
      </c>
      <c r="Z44" s="68">
        <v>1</v>
      </c>
      <c r="AA44" s="69">
        <v>1</v>
      </c>
      <c r="AD44" s="14"/>
    </row>
    <row r="45" spans="1:30" ht="14.25" customHeight="1">
      <c r="A45" s="518" t="s">
        <v>9</v>
      </c>
      <c r="B45" s="519" t="s">
        <v>11</v>
      </c>
      <c r="C45" s="514" t="s">
        <v>11</v>
      </c>
      <c r="D45" s="514"/>
      <c r="E45" s="515" t="s">
        <v>65</v>
      </c>
      <c r="F45" s="497"/>
      <c r="G45" s="472" t="s">
        <v>58</v>
      </c>
      <c r="H45" s="502" t="s">
        <v>54</v>
      </c>
      <c r="I45" s="118" t="s">
        <v>66</v>
      </c>
      <c r="J45" s="30">
        <f>K45+M45</f>
        <v>15</v>
      </c>
      <c r="K45" s="31">
        <v>15</v>
      </c>
      <c r="L45" s="31"/>
      <c r="M45" s="32"/>
      <c r="N45" s="30">
        <f>O45+Q45</f>
        <v>7.5</v>
      </c>
      <c r="O45" s="103">
        <v>7.5</v>
      </c>
      <c r="P45" s="31"/>
      <c r="Q45" s="33"/>
      <c r="R45" s="34">
        <f>S45+U45</f>
        <v>7.5</v>
      </c>
      <c r="S45" s="35">
        <v>7.5</v>
      </c>
      <c r="T45" s="28"/>
      <c r="U45" s="29"/>
      <c r="V45" s="124">
        <v>40</v>
      </c>
      <c r="W45" s="124">
        <v>40</v>
      </c>
      <c r="X45" s="478" t="s">
        <v>69</v>
      </c>
      <c r="Y45" s="64" t="s">
        <v>70</v>
      </c>
      <c r="Z45" s="64" t="s">
        <v>68</v>
      </c>
      <c r="AA45" s="65" t="s">
        <v>68</v>
      </c>
      <c r="AD45" s="14"/>
    </row>
    <row r="46" spans="1:30" ht="14.25" customHeight="1" thickBot="1">
      <c r="A46" s="419"/>
      <c r="B46" s="421"/>
      <c r="C46" s="484"/>
      <c r="D46" s="484"/>
      <c r="E46" s="516"/>
      <c r="F46" s="498"/>
      <c r="G46" s="474"/>
      <c r="H46" s="448"/>
      <c r="I46" s="114" t="s">
        <v>10</v>
      </c>
      <c r="J46" s="44">
        <f t="shared" ref="J46:W46" si="10">SUM(J45:J45)</f>
        <v>15</v>
      </c>
      <c r="K46" s="45">
        <f t="shared" si="10"/>
        <v>15</v>
      </c>
      <c r="L46" s="45">
        <f t="shared" si="10"/>
        <v>0</v>
      </c>
      <c r="M46" s="46">
        <f t="shared" si="10"/>
        <v>0</v>
      </c>
      <c r="N46" s="44">
        <f t="shared" si="10"/>
        <v>7.5</v>
      </c>
      <c r="O46" s="45">
        <f t="shared" si="10"/>
        <v>7.5</v>
      </c>
      <c r="P46" s="45">
        <f t="shared" si="10"/>
        <v>0</v>
      </c>
      <c r="Q46" s="46">
        <f t="shared" si="10"/>
        <v>0</v>
      </c>
      <c r="R46" s="44">
        <f t="shared" si="10"/>
        <v>7.5</v>
      </c>
      <c r="S46" s="45">
        <f t="shared" si="10"/>
        <v>7.5</v>
      </c>
      <c r="T46" s="45">
        <f t="shared" si="10"/>
        <v>0</v>
      </c>
      <c r="U46" s="45">
        <f t="shared" si="10"/>
        <v>0</v>
      </c>
      <c r="V46" s="47">
        <f t="shared" si="10"/>
        <v>40</v>
      </c>
      <c r="W46" s="47">
        <f t="shared" si="10"/>
        <v>40</v>
      </c>
      <c r="X46" s="479"/>
      <c r="Y46" s="68"/>
      <c r="Z46" s="68"/>
      <c r="AA46" s="69"/>
      <c r="AD46" s="14"/>
    </row>
    <row r="47" spans="1:30" ht="14.25" customHeight="1">
      <c r="A47" s="518" t="s">
        <v>9</v>
      </c>
      <c r="B47" s="519" t="s">
        <v>11</v>
      </c>
      <c r="C47" s="514" t="s">
        <v>53</v>
      </c>
      <c r="D47" s="514"/>
      <c r="E47" s="515" t="s">
        <v>92</v>
      </c>
      <c r="F47" s="497"/>
      <c r="G47" s="472" t="s">
        <v>58</v>
      </c>
      <c r="H47" s="502" t="s">
        <v>54</v>
      </c>
      <c r="I47" s="117" t="s">
        <v>50</v>
      </c>
      <c r="J47" s="23">
        <f>K47+M47</f>
        <v>4.0999999999999996</v>
      </c>
      <c r="K47" s="24">
        <v>4.0999999999999996</v>
      </c>
      <c r="L47" s="24"/>
      <c r="M47" s="25"/>
      <c r="N47" s="23">
        <f>O47+Q47</f>
        <v>0</v>
      </c>
      <c r="O47" s="24"/>
      <c r="P47" s="24"/>
      <c r="Q47" s="26"/>
      <c r="R47" s="27">
        <f>S47+U47</f>
        <v>0</v>
      </c>
      <c r="S47" s="28"/>
      <c r="T47" s="28"/>
      <c r="U47" s="29"/>
      <c r="V47" s="124"/>
      <c r="W47" s="124"/>
      <c r="X47" s="239"/>
      <c r="Y47" s="64"/>
      <c r="Z47" s="64"/>
      <c r="AA47" s="65"/>
      <c r="AD47" s="14"/>
    </row>
    <row r="48" spans="1:30" ht="14.25" customHeight="1">
      <c r="A48" s="418"/>
      <c r="B48" s="420"/>
      <c r="C48" s="480"/>
      <c r="D48" s="480"/>
      <c r="E48" s="481"/>
      <c r="F48" s="517"/>
      <c r="G48" s="473"/>
      <c r="H48" s="447"/>
      <c r="I48" s="118" t="s">
        <v>66</v>
      </c>
      <c r="J48" s="30">
        <f>K48+M48</f>
        <v>0</v>
      </c>
      <c r="K48" s="31"/>
      <c r="L48" s="31"/>
      <c r="M48" s="32"/>
      <c r="N48" s="30">
        <f>O48+Q48</f>
        <v>0</v>
      </c>
      <c r="O48" s="31"/>
      <c r="P48" s="31"/>
      <c r="Q48" s="33"/>
      <c r="R48" s="34">
        <f>S48+U48</f>
        <v>0</v>
      </c>
      <c r="S48" s="35"/>
      <c r="T48" s="35"/>
      <c r="U48" s="36"/>
      <c r="V48" s="177"/>
      <c r="W48" s="177"/>
      <c r="X48" s="332"/>
      <c r="Y48" s="66"/>
      <c r="Z48" s="66"/>
      <c r="AA48" s="67"/>
      <c r="AD48" s="14"/>
    </row>
    <row r="49" spans="1:30" ht="14.25" customHeight="1">
      <c r="A49" s="418"/>
      <c r="B49" s="420"/>
      <c r="C49" s="480"/>
      <c r="D49" s="480"/>
      <c r="E49" s="481"/>
      <c r="F49" s="517"/>
      <c r="G49" s="473"/>
      <c r="H49" s="447"/>
      <c r="I49" s="119" t="s">
        <v>67</v>
      </c>
      <c r="J49" s="37">
        <f>K49+M49</f>
        <v>28.6</v>
      </c>
      <c r="K49" s="38">
        <v>28.6</v>
      </c>
      <c r="L49" s="38"/>
      <c r="M49" s="32"/>
      <c r="N49" s="37">
        <f>O49+Q49</f>
        <v>0</v>
      </c>
      <c r="O49" s="38"/>
      <c r="P49" s="38"/>
      <c r="Q49" s="39"/>
      <c r="R49" s="40">
        <f>S49+U49</f>
        <v>0</v>
      </c>
      <c r="S49" s="41"/>
      <c r="T49" s="41"/>
      <c r="U49" s="42"/>
      <c r="V49" s="43"/>
      <c r="W49" s="43"/>
      <c r="X49" s="332"/>
      <c r="Y49" s="66"/>
      <c r="Z49" s="66"/>
      <c r="AA49" s="67"/>
      <c r="AD49" s="14"/>
    </row>
    <row r="50" spans="1:30" ht="14.25" customHeight="1" thickBot="1">
      <c r="A50" s="419"/>
      <c r="B50" s="421"/>
      <c r="C50" s="484"/>
      <c r="D50" s="484"/>
      <c r="E50" s="516"/>
      <c r="F50" s="498"/>
      <c r="G50" s="474"/>
      <c r="H50" s="448"/>
      <c r="I50" s="114" t="s">
        <v>10</v>
      </c>
      <c r="J50" s="44">
        <f t="shared" ref="J50:W50" si="11">SUM(J47:J49)</f>
        <v>32.700000000000003</v>
      </c>
      <c r="K50" s="45">
        <f t="shared" si="11"/>
        <v>32.700000000000003</v>
      </c>
      <c r="L50" s="45">
        <f t="shared" si="11"/>
        <v>0</v>
      </c>
      <c r="M50" s="46">
        <f t="shared" si="11"/>
        <v>0</v>
      </c>
      <c r="N50" s="44">
        <f t="shared" si="11"/>
        <v>0</v>
      </c>
      <c r="O50" s="45">
        <f t="shared" si="11"/>
        <v>0</v>
      </c>
      <c r="P50" s="45">
        <f t="shared" si="11"/>
        <v>0</v>
      </c>
      <c r="Q50" s="46">
        <f t="shared" si="11"/>
        <v>0</v>
      </c>
      <c r="R50" s="44">
        <f t="shared" si="11"/>
        <v>0</v>
      </c>
      <c r="S50" s="45">
        <f t="shared" si="11"/>
        <v>0</v>
      </c>
      <c r="T50" s="45">
        <f t="shared" si="11"/>
        <v>0</v>
      </c>
      <c r="U50" s="45">
        <f t="shared" si="11"/>
        <v>0</v>
      </c>
      <c r="V50" s="47">
        <f t="shared" si="11"/>
        <v>0</v>
      </c>
      <c r="W50" s="47">
        <f t="shared" si="11"/>
        <v>0</v>
      </c>
      <c r="X50" s="16"/>
      <c r="Y50" s="68"/>
      <c r="Z50" s="68"/>
      <c r="AA50" s="69"/>
      <c r="AD50" s="14"/>
    </row>
    <row r="51" spans="1:30" ht="14.25" customHeight="1">
      <c r="A51" s="518" t="s">
        <v>9</v>
      </c>
      <c r="B51" s="519" t="s">
        <v>11</v>
      </c>
      <c r="C51" s="514" t="s">
        <v>59</v>
      </c>
      <c r="D51" s="514"/>
      <c r="E51" s="515" t="s">
        <v>93</v>
      </c>
      <c r="F51" s="497"/>
      <c r="G51" s="472" t="s">
        <v>58</v>
      </c>
      <c r="H51" s="502" t="s">
        <v>54</v>
      </c>
      <c r="I51" s="118" t="s">
        <v>94</v>
      </c>
      <c r="J51" s="30">
        <f>K51+M51</f>
        <v>86</v>
      </c>
      <c r="K51" s="31"/>
      <c r="L51" s="31"/>
      <c r="M51" s="32">
        <v>86</v>
      </c>
      <c r="N51" s="23">
        <f>O51+Q51</f>
        <v>0</v>
      </c>
      <c r="O51" s="24"/>
      <c r="P51" s="24"/>
      <c r="Q51" s="26"/>
      <c r="R51" s="27">
        <f>S51+U51</f>
        <v>0</v>
      </c>
      <c r="S51" s="28"/>
      <c r="T51" s="28"/>
      <c r="U51" s="29"/>
      <c r="V51" s="124"/>
      <c r="W51" s="124"/>
      <c r="X51" s="239"/>
      <c r="Y51" s="64"/>
      <c r="Z51" s="64"/>
      <c r="AA51" s="65"/>
      <c r="AD51" s="14"/>
    </row>
    <row r="52" spans="1:30" ht="14.25" customHeight="1" thickBot="1">
      <c r="A52" s="419"/>
      <c r="B52" s="421"/>
      <c r="C52" s="484"/>
      <c r="D52" s="484"/>
      <c r="E52" s="516"/>
      <c r="F52" s="498"/>
      <c r="G52" s="474"/>
      <c r="H52" s="448"/>
      <c r="I52" s="114" t="s">
        <v>10</v>
      </c>
      <c r="J52" s="44">
        <f t="shared" ref="J52:W52" si="12">SUM(J51:J51)</f>
        <v>86</v>
      </c>
      <c r="K52" s="45">
        <f t="shared" si="12"/>
        <v>0</v>
      </c>
      <c r="L52" s="45">
        <f t="shared" si="12"/>
        <v>0</v>
      </c>
      <c r="M52" s="46">
        <f t="shared" si="12"/>
        <v>86</v>
      </c>
      <c r="N52" s="44">
        <f t="shared" si="12"/>
        <v>0</v>
      </c>
      <c r="O52" s="45">
        <f t="shared" si="12"/>
        <v>0</v>
      </c>
      <c r="P52" s="45">
        <f t="shared" si="12"/>
        <v>0</v>
      </c>
      <c r="Q52" s="46">
        <f t="shared" si="12"/>
        <v>0</v>
      </c>
      <c r="R52" s="44">
        <f t="shared" si="12"/>
        <v>0</v>
      </c>
      <c r="S52" s="45">
        <f t="shared" si="12"/>
        <v>0</v>
      </c>
      <c r="T52" s="45">
        <f t="shared" si="12"/>
        <v>0</v>
      </c>
      <c r="U52" s="45">
        <f t="shared" si="12"/>
        <v>0</v>
      </c>
      <c r="V52" s="47">
        <f t="shared" si="12"/>
        <v>0</v>
      </c>
      <c r="W52" s="47">
        <f t="shared" si="12"/>
        <v>0</v>
      </c>
      <c r="X52" s="16"/>
      <c r="Y52" s="68"/>
      <c r="Z52" s="68"/>
      <c r="AA52" s="69"/>
      <c r="AD52" s="14"/>
    </row>
    <row r="53" spans="1:30" ht="14.25" customHeight="1" thickBot="1">
      <c r="A53" s="17" t="s">
        <v>9</v>
      </c>
      <c r="B53" s="13" t="s">
        <v>11</v>
      </c>
      <c r="C53" s="432" t="s">
        <v>12</v>
      </c>
      <c r="D53" s="432"/>
      <c r="E53" s="432"/>
      <c r="F53" s="432"/>
      <c r="G53" s="432"/>
      <c r="H53" s="432"/>
      <c r="I53" s="433"/>
      <c r="J53" s="48">
        <f t="shared" ref="J53:W53" si="13">SUM(J52,J50,J46,J44)</f>
        <v>198.7</v>
      </c>
      <c r="K53" s="48">
        <f t="shared" si="13"/>
        <v>112.7</v>
      </c>
      <c r="L53" s="48">
        <f t="shared" si="13"/>
        <v>0</v>
      </c>
      <c r="M53" s="49">
        <f t="shared" si="13"/>
        <v>86</v>
      </c>
      <c r="N53" s="48">
        <f t="shared" si="13"/>
        <v>171.5</v>
      </c>
      <c r="O53" s="48">
        <f t="shared" si="13"/>
        <v>171.5</v>
      </c>
      <c r="P53" s="48">
        <f t="shared" si="13"/>
        <v>0</v>
      </c>
      <c r="Q53" s="49">
        <f t="shared" si="13"/>
        <v>0</v>
      </c>
      <c r="R53" s="48">
        <f t="shared" si="13"/>
        <v>174.5</v>
      </c>
      <c r="S53" s="48">
        <f t="shared" si="13"/>
        <v>174.5</v>
      </c>
      <c r="T53" s="48">
        <f t="shared" si="13"/>
        <v>0</v>
      </c>
      <c r="U53" s="49">
        <f t="shared" si="13"/>
        <v>0</v>
      </c>
      <c r="V53" s="49">
        <f t="shared" si="13"/>
        <v>180</v>
      </c>
      <c r="W53" s="48">
        <f t="shared" si="13"/>
        <v>205</v>
      </c>
      <c r="X53" s="428"/>
      <c r="Y53" s="429"/>
      <c r="Z53" s="429"/>
      <c r="AA53" s="430"/>
    </row>
    <row r="54" spans="1:30" ht="14.25" customHeight="1" thickBot="1">
      <c r="A54" s="12" t="s">
        <v>9</v>
      </c>
      <c r="B54" s="13" t="s">
        <v>53</v>
      </c>
      <c r="C54" s="493" t="s">
        <v>88</v>
      </c>
      <c r="D54" s="494"/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494"/>
      <c r="Q54" s="494"/>
      <c r="R54" s="494"/>
      <c r="S54" s="494"/>
      <c r="T54" s="494"/>
      <c r="U54" s="494"/>
      <c r="V54" s="494"/>
      <c r="W54" s="494"/>
      <c r="X54" s="494"/>
      <c r="Y54" s="494"/>
      <c r="Z54" s="494"/>
      <c r="AA54" s="495"/>
    </row>
    <row r="55" spans="1:30" ht="14.25" customHeight="1">
      <c r="A55" s="217" t="s">
        <v>9</v>
      </c>
      <c r="B55" s="219" t="s">
        <v>53</v>
      </c>
      <c r="C55" s="221" t="s">
        <v>9</v>
      </c>
      <c r="D55" s="221"/>
      <c r="E55" s="278" t="s">
        <v>148</v>
      </c>
      <c r="F55" s="233"/>
      <c r="G55" s="230"/>
      <c r="H55" s="329"/>
      <c r="I55" s="118"/>
      <c r="J55" s="30"/>
      <c r="K55" s="31"/>
      <c r="L55" s="31"/>
      <c r="M55" s="279"/>
      <c r="N55" s="23"/>
      <c r="O55" s="24"/>
      <c r="P55" s="24"/>
      <c r="Q55" s="26"/>
      <c r="R55" s="27"/>
      <c r="S55" s="28"/>
      <c r="T55" s="28"/>
      <c r="U55" s="29"/>
      <c r="V55" s="124"/>
      <c r="W55" s="124"/>
      <c r="X55" s="239"/>
      <c r="Y55" s="64"/>
      <c r="Z55" s="64"/>
      <c r="AA55" s="65"/>
      <c r="AD55" s="14"/>
    </row>
    <row r="56" spans="1:30" ht="14.25" customHeight="1">
      <c r="A56" s="418"/>
      <c r="B56" s="420"/>
      <c r="C56" s="480"/>
      <c r="D56" s="595" t="s">
        <v>9</v>
      </c>
      <c r="E56" s="598" t="s">
        <v>78</v>
      </c>
      <c r="F56" s="588"/>
      <c r="G56" s="590" t="s">
        <v>58</v>
      </c>
      <c r="H56" s="609" t="s">
        <v>54</v>
      </c>
      <c r="I56" s="118" t="s">
        <v>66</v>
      </c>
      <c r="J56" s="30">
        <f>K56+M56</f>
        <v>0</v>
      </c>
      <c r="K56" s="106"/>
      <c r="L56" s="106"/>
      <c r="M56" s="32"/>
      <c r="N56" s="30">
        <f>O56+Q56</f>
        <v>61</v>
      </c>
      <c r="O56" s="103">
        <v>61</v>
      </c>
      <c r="P56" s="31"/>
      <c r="Q56" s="33"/>
      <c r="R56" s="34">
        <f>S56+U56</f>
        <v>61</v>
      </c>
      <c r="S56" s="35">
        <v>61</v>
      </c>
      <c r="T56" s="35"/>
      <c r="U56" s="36"/>
      <c r="V56" s="177">
        <v>61</v>
      </c>
      <c r="W56" s="177">
        <v>75</v>
      </c>
      <c r="X56" s="592" t="s">
        <v>106</v>
      </c>
      <c r="Y56" s="257">
        <v>16</v>
      </c>
      <c r="Z56" s="257">
        <v>16</v>
      </c>
      <c r="AA56" s="250">
        <v>16</v>
      </c>
      <c r="AD56" s="14"/>
    </row>
    <row r="57" spans="1:30" ht="15.75" customHeight="1">
      <c r="A57" s="418"/>
      <c r="B57" s="420"/>
      <c r="C57" s="480"/>
      <c r="D57" s="596"/>
      <c r="E57" s="481"/>
      <c r="F57" s="517"/>
      <c r="G57" s="473"/>
      <c r="H57" s="447"/>
      <c r="I57" s="119" t="s">
        <v>67</v>
      </c>
      <c r="J57" s="37">
        <f>K57+M57</f>
        <v>50</v>
      </c>
      <c r="K57" s="38">
        <v>50</v>
      </c>
      <c r="L57" s="38"/>
      <c r="M57" s="32"/>
      <c r="N57" s="37">
        <f>O57+Q57</f>
        <v>0</v>
      </c>
      <c r="O57" s="38"/>
      <c r="P57" s="38"/>
      <c r="Q57" s="39"/>
      <c r="R57" s="40"/>
      <c r="S57" s="41"/>
      <c r="T57" s="41"/>
      <c r="U57" s="42"/>
      <c r="V57" s="43"/>
      <c r="W57" s="43"/>
      <c r="X57" s="593"/>
      <c r="Y57" s="66"/>
      <c r="Z57" s="66"/>
      <c r="AA57" s="67"/>
      <c r="AD57" s="14"/>
    </row>
    <row r="58" spans="1:30" ht="14.25" customHeight="1" thickBot="1">
      <c r="A58" s="418"/>
      <c r="B58" s="420"/>
      <c r="C58" s="480"/>
      <c r="D58" s="597"/>
      <c r="E58" s="599"/>
      <c r="F58" s="589"/>
      <c r="G58" s="591"/>
      <c r="H58" s="614"/>
      <c r="I58" s="114" t="s">
        <v>10</v>
      </c>
      <c r="J58" s="44">
        <f t="shared" ref="J58:W58" si="14">SUM(J56:J57)</f>
        <v>50</v>
      </c>
      <c r="K58" s="45">
        <f t="shared" si="14"/>
        <v>50</v>
      </c>
      <c r="L58" s="45">
        <f t="shared" si="14"/>
        <v>0</v>
      </c>
      <c r="M58" s="46">
        <f t="shared" si="14"/>
        <v>0</v>
      </c>
      <c r="N58" s="44">
        <f t="shared" si="14"/>
        <v>61</v>
      </c>
      <c r="O58" s="45">
        <f t="shared" si="14"/>
        <v>61</v>
      </c>
      <c r="P58" s="45">
        <f t="shared" si="14"/>
        <v>0</v>
      </c>
      <c r="Q58" s="46">
        <f t="shared" si="14"/>
        <v>0</v>
      </c>
      <c r="R58" s="44">
        <f t="shared" si="14"/>
        <v>61</v>
      </c>
      <c r="S58" s="45">
        <f t="shared" si="14"/>
        <v>61</v>
      </c>
      <c r="T58" s="45">
        <f t="shared" si="14"/>
        <v>0</v>
      </c>
      <c r="U58" s="45">
        <f t="shared" si="14"/>
        <v>0</v>
      </c>
      <c r="V58" s="47">
        <f t="shared" si="14"/>
        <v>61</v>
      </c>
      <c r="W58" s="47">
        <f t="shared" si="14"/>
        <v>75</v>
      </c>
      <c r="X58" s="594"/>
      <c r="Y58" s="68"/>
      <c r="Z58" s="68"/>
      <c r="AA58" s="69"/>
      <c r="AD58" s="14"/>
    </row>
    <row r="59" spans="1:30" ht="14.25" customHeight="1">
      <c r="A59" s="418"/>
      <c r="B59" s="420"/>
      <c r="C59" s="480"/>
      <c r="D59" s="596" t="s">
        <v>11</v>
      </c>
      <c r="E59" s="481" t="s">
        <v>79</v>
      </c>
      <c r="F59" s="517"/>
      <c r="G59" s="473" t="s">
        <v>58</v>
      </c>
      <c r="H59" s="447" t="s">
        <v>54</v>
      </c>
      <c r="I59" s="118" t="s">
        <v>66</v>
      </c>
      <c r="J59" s="30">
        <f>K59+M59</f>
        <v>0</v>
      </c>
      <c r="K59" s="31"/>
      <c r="L59" s="31"/>
      <c r="M59" s="32"/>
      <c r="N59" s="30">
        <f>O59+Q59</f>
        <v>152</v>
      </c>
      <c r="O59" s="103">
        <v>152</v>
      </c>
      <c r="P59" s="31"/>
      <c r="Q59" s="33"/>
      <c r="R59" s="34">
        <f>S59+U60</f>
        <v>152</v>
      </c>
      <c r="S59" s="35">
        <v>152</v>
      </c>
      <c r="T59" s="28"/>
      <c r="U59" s="29"/>
      <c r="V59" s="124"/>
      <c r="W59" s="124"/>
      <c r="X59" s="478" t="s">
        <v>96</v>
      </c>
      <c r="Y59" s="79"/>
      <c r="Z59" s="75">
        <v>2.57</v>
      </c>
      <c r="AA59" s="89"/>
      <c r="AD59" s="14"/>
    </row>
    <row r="60" spans="1:30" ht="14.25" customHeight="1">
      <c r="A60" s="418"/>
      <c r="B60" s="420"/>
      <c r="C60" s="480"/>
      <c r="D60" s="596"/>
      <c r="E60" s="481"/>
      <c r="F60" s="517"/>
      <c r="G60" s="473"/>
      <c r="H60" s="447"/>
      <c r="I60" s="119" t="s">
        <v>67</v>
      </c>
      <c r="J60" s="37">
        <f>K60+M60</f>
        <v>140</v>
      </c>
      <c r="K60" s="38">
        <v>140</v>
      </c>
      <c r="L60" s="38"/>
      <c r="M60" s="32"/>
      <c r="N60" s="37">
        <f>O60+Q60</f>
        <v>0</v>
      </c>
      <c r="O60" s="38"/>
      <c r="P60" s="38"/>
      <c r="Q60" s="39"/>
      <c r="R60" s="40"/>
      <c r="S60" s="41"/>
      <c r="T60" s="35"/>
      <c r="U60" s="36"/>
      <c r="V60" s="177"/>
      <c r="W60" s="177"/>
      <c r="X60" s="434"/>
      <c r="Y60" s="76"/>
      <c r="Z60" s="76"/>
      <c r="AA60" s="90"/>
      <c r="AD60" s="14"/>
    </row>
    <row r="61" spans="1:30" ht="14.25" customHeight="1" thickBot="1">
      <c r="A61" s="418"/>
      <c r="B61" s="420"/>
      <c r="C61" s="480"/>
      <c r="D61" s="596"/>
      <c r="E61" s="481"/>
      <c r="F61" s="517"/>
      <c r="G61" s="473"/>
      <c r="H61" s="447"/>
      <c r="I61" s="114" t="s">
        <v>10</v>
      </c>
      <c r="J61" s="44">
        <f t="shared" ref="J61:W61" si="15">SUM(J59:J60)</f>
        <v>140</v>
      </c>
      <c r="K61" s="45">
        <f t="shared" si="15"/>
        <v>140</v>
      </c>
      <c r="L61" s="45">
        <f t="shared" si="15"/>
        <v>0</v>
      </c>
      <c r="M61" s="46">
        <f t="shared" si="15"/>
        <v>0</v>
      </c>
      <c r="N61" s="44">
        <f t="shared" si="15"/>
        <v>152</v>
      </c>
      <c r="O61" s="45">
        <f t="shared" si="15"/>
        <v>152</v>
      </c>
      <c r="P61" s="45">
        <f t="shared" si="15"/>
        <v>0</v>
      </c>
      <c r="Q61" s="46">
        <f t="shared" si="15"/>
        <v>0</v>
      </c>
      <c r="R61" s="44">
        <f t="shared" si="15"/>
        <v>152</v>
      </c>
      <c r="S61" s="45">
        <f t="shared" si="15"/>
        <v>152</v>
      </c>
      <c r="T61" s="45">
        <f t="shared" si="15"/>
        <v>0</v>
      </c>
      <c r="U61" s="45">
        <f t="shared" si="15"/>
        <v>0</v>
      </c>
      <c r="V61" s="47">
        <f t="shared" si="15"/>
        <v>0</v>
      </c>
      <c r="W61" s="47">
        <f t="shared" si="15"/>
        <v>0</v>
      </c>
      <c r="X61" s="332" t="s">
        <v>81</v>
      </c>
      <c r="Y61" s="76"/>
      <c r="Z61" s="76">
        <v>500</v>
      </c>
      <c r="AA61" s="91"/>
      <c r="AD61" s="14"/>
    </row>
    <row r="62" spans="1:30" ht="14.25" customHeight="1">
      <c r="A62" s="418"/>
      <c r="B62" s="420"/>
      <c r="C62" s="480"/>
      <c r="D62" s="595" t="s">
        <v>53</v>
      </c>
      <c r="E62" s="598" t="s">
        <v>80</v>
      </c>
      <c r="F62" s="588"/>
      <c r="G62" s="590" t="s">
        <v>58</v>
      </c>
      <c r="H62" s="609" t="s">
        <v>54</v>
      </c>
      <c r="I62" s="118" t="s">
        <v>66</v>
      </c>
      <c r="J62" s="30">
        <f>K62+M62</f>
        <v>0</v>
      </c>
      <c r="K62" s="31"/>
      <c r="L62" s="31"/>
      <c r="M62" s="32"/>
      <c r="N62" s="30">
        <f>O62+Q62</f>
        <v>123.5</v>
      </c>
      <c r="O62" s="103">
        <v>123.5</v>
      </c>
      <c r="P62" s="31"/>
      <c r="Q62" s="33"/>
      <c r="R62" s="34">
        <f>S62+U63</f>
        <v>123.5</v>
      </c>
      <c r="S62" s="35">
        <v>123.5</v>
      </c>
      <c r="T62" s="28"/>
      <c r="U62" s="29"/>
      <c r="V62" s="124"/>
      <c r="W62" s="124"/>
      <c r="X62" s="478" t="s">
        <v>82</v>
      </c>
      <c r="Y62" s="72">
        <v>1.8</v>
      </c>
      <c r="Z62" s="72"/>
      <c r="AA62" s="73"/>
      <c r="AD62" s="14"/>
    </row>
    <row r="63" spans="1:30" ht="14.25" customHeight="1">
      <c r="A63" s="418"/>
      <c r="B63" s="420"/>
      <c r="C63" s="480"/>
      <c r="D63" s="596"/>
      <c r="E63" s="481"/>
      <c r="F63" s="517"/>
      <c r="G63" s="473"/>
      <c r="H63" s="447"/>
      <c r="I63" s="119" t="s">
        <v>67</v>
      </c>
      <c r="J63" s="37">
        <f>K63+M63</f>
        <v>54.3</v>
      </c>
      <c r="K63" s="38">
        <v>54.3</v>
      </c>
      <c r="L63" s="38"/>
      <c r="M63" s="32"/>
      <c r="N63" s="37">
        <f>O63+Q63</f>
        <v>0</v>
      </c>
      <c r="O63" s="38"/>
      <c r="P63" s="38"/>
      <c r="Q63" s="39"/>
      <c r="R63" s="40"/>
      <c r="S63" s="41"/>
      <c r="T63" s="35"/>
      <c r="U63" s="36"/>
      <c r="V63" s="177"/>
      <c r="W63" s="177"/>
      <c r="X63" s="434"/>
      <c r="Y63" s="66"/>
      <c r="Z63" s="66"/>
      <c r="AA63" s="67"/>
      <c r="AD63" s="14"/>
    </row>
    <row r="64" spans="1:30" ht="14.25" customHeight="1" thickBot="1">
      <c r="A64" s="418"/>
      <c r="B64" s="420"/>
      <c r="C64" s="480"/>
      <c r="D64" s="597"/>
      <c r="E64" s="599"/>
      <c r="F64" s="589"/>
      <c r="G64" s="591"/>
      <c r="H64" s="614"/>
      <c r="I64" s="114" t="s">
        <v>10</v>
      </c>
      <c r="J64" s="44">
        <f t="shared" ref="J64:W64" si="16">SUM(J62:J63)</f>
        <v>54.3</v>
      </c>
      <c r="K64" s="45">
        <f t="shared" si="16"/>
        <v>54.3</v>
      </c>
      <c r="L64" s="45">
        <f t="shared" si="16"/>
        <v>0</v>
      </c>
      <c r="M64" s="46">
        <f t="shared" si="16"/>
        <v>0</v>
      </c>
      <c r="N64" s="44">
        <f t="shared" si="16"/>
        <v>123.5</v>
      </c>
      <c r="O64" s="45">
        <f t="shared" si="16"/>
        <v>123.5</v>
      </c>
      <c r="P64" s="45">
        <f t="shared" si="16"/>
        <v>0</v>
      </c>
      <c r="Q64" s="46">
        <f t="shared" si="16"/>
        <v>0</v>
      </c>
      <c r="R64" s="44">
        <f t="shared" si="16"/>
        <v>123.5</v>
      </c>
      <c r="S64" s="45">
        <f t="shared" si="16"/>
        <v>123.5</v>
      </c>
      <c r="T64" s="45">
        <f t="shared" si="16"/>
        <v>0</v>
      </c>
      <c r="U64" s="45">
        <f t="shared" si="16"/>
        <v>0</v>
      </c>
      <c r="V64" s="47">
        <f t="shared" si="16"/>
        <v>0</v>
      </c>
      <c r="W64" s="47">
        <f t="shared" si="16"/>
        <v>0</v>
      </c>
      <c r="X64" s="16"/>
      <c r="Y64" s="68"/>
      <c r="Z64" s="68"/>
      <c r="AA64" s="69"/>
      <c r="AD64" s="14"/>
    </row>
    <row r="65" spans="1:30" ht="14.25" customHeight="1">
      <c r="A65" s="418"/>
      <c r="B65" s="420"/>
      <c r="C65" s="480"/>
      <c r="D65" s="596" t="s">
        <v>59</v>
      </c>
      <c r="E65" s="481" t="s">
        <v>116</v>
      </c>
      <c r="F65" s="517"/>
      <c r="G65" s="473" t="s">
        <v>58</v>
      </c>
      <c r="H65" s="447" t="s">
        <v>54</v>
      </c>
      <c r="I65" s="118" t="s">
        <v>99</v>
      </c>
      <c r="J65" s="30">
        <f>K65+M65</f>
        <v>0</v>
      </c>
      <c r="K65" s="31"/>
      <c r="L65" s="31"/>
      <c r="M65" s="32"/>
      <c r="N65" s="30">
        <f>O65+Q66</f>
        <v>441.6</v>
      </c>
      <c r="O65" s="80">
        <v>441.6</v>
      </c>
      <c r="P65" s="24"/>
      <c r="Q65" s="26"/>
      <c r="R65" s="27">
        <f>S65+U65</f>
        <v>441.6</v>
      </c>
      <c r="S65" s="28">
        <v>441.6</v>
      </c>
      <c r="T65" s="28"/>
      <c r="U65" s="29"/>
      <c r="V65" s="124"/>
      <c r="W65" s="124"/>
      <c r="X65" s="332" t="s">
        <v>97</v>
      </c>
      <c r="Y65" s="105">
        <v>44.3</v>
      </c>
      <c r="Z65" s="72"/>
      <c r="AA65" s="73"/>
      <c r="AD65" s="14"/>
    </row>
    <row r="66" spans="1:30" ht="14.25" customHeight="1">
      <c r="A66" s="418"/>
      <c r="B66" s="420"/>
      <c r="C66" s="480"/>
      <c r="D66" s="596"/>
      <c r="E66" s="481"/>
      <c r="F66" s="517"/>
      <c r="G66" s="473"/>
      <c r="H66" s="447"/>
      <c r="I66" s="119" t="s">
        <v>100</v>
      </c>
      <c r="J66" s="37">
        <f>K66+M66</f>
        <v>0</v>
      </c>
      <c r="K66" s="38"/>
      <c r="L66" s="38"/>
      <c r="M66" s="32"/>
      <c r="N66" s="37">
        <f>O66+Q66</f>
        <v>87.7</v>
      </c>
      <c r="O66" s="38">
        <v>87.7</v>
      </c>
      <c r="P66" s="31"/>
      <c r="Q66" s="33"/>
      <c r="R66" s="34">
        <f>S66+U66</f>
        <v>87.7</v>
      </c>
      <c r="S66" s="35">
        <v>87.7</v>
      </c>
      <c r="T66" s="35"/>
      <c r="U66" s="36"/>
      <c r="V66" s="74"/>
      <c r="W66" s="74"/>
      <c r="X66" s="332" t="s">
        <v>98</v>
      </c>
      <c r="Y66" s="81">
        <v>5.2</v>
      </c>
      <c r="Z66" s="81"/>
      <c r="AA66" s="77"/>
      <c r="AD66" s="14"/>
    </row>
    <row r="67" spans="1:30" ht="14.25" customHeight="1" thickBot="1">
      <c r="A67" s="418"/>
      <c r="B67" s="420"/>
      <c r="C67" s="480"/>
      <c r="D67" s="596"/>
      <c r="E67" s="481"/>
      <c r="F67" s="517"/>
      <c r="G67" s="473"/>
      <c r="H67" s="447"/>
      <c r="I67" s="114" t="s">
        <v>10</v>
      </c>
      <c r="J67" s="44">
        <f t="shared" ref="J67:W67" si="17">SUM(J65:J66)</f>
        <v>0</v>
      </c>
      <c r="K67" s="45">
        <f t="shared" si="17"/>
        <v>0</v>
      </c>
      <c r="L67" s="45">
        <f t="shared" si="17"/>
        <v>0</v>
      </c>
      <c r="M67" s="46">
        <f t="shared" si="17"/>
        <v>0</v>
      </c>
      <c r="N67" s="44">
        <f t="shared" si="17"/>
        <v>529.30000000000007</v>
      </c>
      <c r="O67" s="45">
        <f t="shared" si="17"/>
        <v>529.30000000000007</v>
      </c>
      <c r="P67" s="45">
        <f t="shared" si="17"/>
        <v>0</v>
      </c>
      <c r="Q67" s="46">
        <f t="shared" si="17"/>
        <v>0</v>
      </c>
      <c r="R67" s="44">
        <f t="shared" si="17"/>
        <v>529.30000000000007</v>
      </c>
      <c r="S67" s="45">
        <f t="shared" si="17"/>
        <v>529.30000000000007</v>
      </c>
      <c r="T67" s="45">
        <f t="shared" si="17"/>
        <v>0</v>
      </c>
      <c r="U67" s="45">
        <f t="shared" si="17"/>
        <v>0</v>
      </c>
      <c r="V67" s="47">
        <f t="shared" si="17"/>
        <v>0</v>
      </c>
      <c r="W67" s="47">
        <f t="shared" si="17"/>
        <v>0</v>
      </c>
      <c r="X67" s="16"/>
      <c r="Y67" s="68"/>
      <c r="Z67" s="68"/>
      <c r="AA67" s="78"/>
      <c r="AD67" s="14"/>
    </row>
    <row r="68" spans="1:30" ht="28.5" customHeight="1">
      <c r="A68" s="418"/>
      <c r="B68" s="420"/>
      <c r="C68" s="480"/>
      <c r="D68" s="608" t="s">
        <v>58</v>
      </c>
      <c r="E68" s="606" t="s">
        <v>111</v>
      </c>
      <c r="F68" s="588"/>
      <c r="G68" s="620" t="s">
        <v>58</v>
      </c>
      <c r="H68" s="609" t="s">
        <v>54</v>
      </c>
      <c r="I68" s="112" t="s">
        <v>66</v>
      </c>
      <c r="J68" s="30">
        <f>K68+M68</f>
        <v>0</v>
      </c>
      <c r="K68" s="31"/>
      <c r="L68" s="31"/>
      <c r="M68" s="32"/>
      <c r="N68" s="30">
        <f>O68+Q68</f>
        <v>0</v>
      </c>
      <c r="O68" s="31"/>
      <c r="P68" s="31"/>
      <c r="Q68" s="33"/>
      <c r="R68" s="34">
        <f>S68+U68</f>
        <v>50</v>
      </c>
      <c r="S68" s="35">
        <v>50</v>
      </c>
      <c r="T68" s="35"/>
      <c r="U68" s="36"/>
      <c r="V68" s="177"/>
      <c r="W68" s="124"/>
      <c r="X68" s="239" t="s">
        <v>115</v>
      </c>
      <c r="Y68" s="64"/>
      <c r="Z68" s="72">
        <v>1.3</v>
      </c>
      <c r="AA68" s="65"/>
      <c r="AD68" s="14"/>
    </row>
    <row r="69" spans="1:30" ht="15" customHeight="1" thickBot="1">
      <c r="A69" s="418"/>
      <c r="B69" s="420"/>
      <c r="C69" s="480"/>
      <c r="D69" s="612"/>
      <c r="E69" s="619"/>
      <c r="F69" s="589"/>
      <c r="G69" s="621"/>
      <c r="H69" s="614"/>
      <c r="I69" s="120" t="s">
        <v>10</v>
      </c>
      <c r="J69" s="44">
        <f t="shared" ref="J69:W69" si="18">SUM(J68:J68)</f>
        <v>0</v>
      </c>
      <c r="K69" s="45">
        <f t="shared" si="18"/>
        <v>0</v>
      </c>
      <c r="L69" s="45">
        <f t="shared" si="18"/>
        <v>0</v>
      </c>
      <c r="M69" s="46">
        <f t="shared" si="18"/>
        <v>0</v>
      </c>
      <c r="N69" s="44">
        <f t="shared" si="18"/>
        <v>0</v>
      </c>
      <c r="O69" s="45">
        <f t="shared" si="18"/>
        <v>0</v>
      </c>
      <c r="P69" s="45">
        <f t="shared" si="18"/>
        <v>0</v>
      </c>
      <c r="Q69" s="46">
        <f t="shared" si="18"/>
        <v>0</v>
      </c>
      <c r="R69" s="44">
        <f t="shared" si="18"/>
        <v>50</v>
      </c>
      <c r="S69" s="45">
        <f t="shared" si="18"/>
        <v>50</v>
      </c>
      <c r="T69" s="45">
        <f t="shared" si="18"/>
        <v>0</v>
      </c>
      <c r="U69" s="45">
        <f t="shared" si="18"/>
        <v>0</v>
      </c>
      <c r="V69" s="47">
        <f t="shared" si="18"/>
        <v>0</v>
      </c>
      <c r="W69" s="47">
        <f t="shared" si="18"/>
        <v>0</v>
      </c>
      <c r="X69" s="54"/>
      <c r="Y69" s="68"/>
      <c r="Z69" s="70"/>
      <c r="AA69" s="69"/>
      <c r="AD69" s="14"/>
    </row>
    <row r="70" spans="1:30" ht="14.25" customHeight="1">
      <c r="A70" s="418"/>
      <c r="B70" s="420"/>
      <c r="C70" s="480"/>
      <c r="D70" s="449" t="s">
        <v>55</v>
      </c>
      <c r="E70" s="422" t="s">
        <v>102</v>
      </c>
      <c r="F70" s="424" t="s">
        <v>118</v>
      </c>
      <c r="G70" s="449" t="s">
        <v>58</v>
      </c>
      <c r="H70" s="447" t="s">
        <v>68</v>
      </c>
      <c r="I70" s="117" t="s">
        <v>67</v>
      </c>
      <c r="J70" s="164">
        <f>K70+M70</f>
        <v>0</v>
      </c>
      <c r="K70" s="24"/>
      <c r="L70" s="24"/>
      <c r="M70" s="25"/>
      <c r="N70" s="23"/>
      <c r="O70" s="24"/>
      <c r="P70" s="24"/>
      <c r="Q70" s="26"/>
      <c r="R70" s="27"/>
      <c r="S70" s="180"/>
      <c r="T70" s="28"/>
      <c r="U70" s="29"/>
      <c r="V70" s="124"/>
      <c r="W70" s="124"/>
      <c r="X70" s="611" t="s">
        <v>132</v>
      </c>
      <c r="Y70" s="600">
        <v>40</v>
      </c>
      <c r="Z70" s="600">
        <v>100</v>
      </c>
      <c r="AA70" s="65"/>
      <c r="AB70" s="169"/>
      <c r="AD70" s="14"/>
    </row>
    <row r="71" spans="1:30" ht="14.25" customHeight="1">
      <c r="A71" s="418"/>
      <c r="B71" s="420"/>
      <c r="C71" s="480"/>
      <c r="D71" s="449"/>
      <c r="E71" s="422"/>
      <c r="F71" s="424"/>
      <c r="G71" s="449"/>
      <c r="H71" s="447"/>
      <c r="I71" s="116" t="s">
        <v>66</v>
      </c>
      <c r="J71" s="165">
        <f>K71+M71</f>
        <v>253.8</v>
      </c>
      <c r="K71" s="31">
        <v>253.8</v>
      </c>
      <c r="L71" s="31"/>
      <c r="M71" s="32"/>
      <c r="N71" s="30">
        <f>O71+Q71</f>
        <v>582.6</v>
      </c>
      <c r="O71" s="103">
        <v>582.6</v>
      </c>
      <c r="P71" s="31"/>
      <c r="Q71" s="33"/>
      <c r="R71" s="34">
        <f>S71+U71</f>
        <v>241.9</v>
      </c>
      <c r="S71" s="35">
        <v>241.9</v>
      </c>
      <c r="T71" s="35"/>
      <c r="U71" s="36"/>
      <c r="V71" s="74">
        <v>434.9</v>
      </c>
      <c r="W71" s="74"/>
      <c r="X71" s="593"/>
      <c r="Y71" s="601"/>
      <c r="Z71" s="601"/>
      <c r="AA71" s="67"/>
      <c r="AB71" s="168"/>
      <c r="AD71" s="14"/>
    </row>
    <row r="72" spans="1:30" ht="14.25" customHeight="1">
      <c r="A72" s="418"/>
      <c r="B72" s="420"/>
      <c r="C72" s="480"/>
      <c r="D72" s="449"/>
      <c r="E72" s="422"/>
      <c r="F72" s="424"/>
      <c r="G72" s="449"/>
      <c r="H72" s="447"/>
      <c r="I72" s="116" t="s">
        <v>99</v>
      </c>
      <c r="J72" s="37">
        <f>K72+M72</f>
        <v>2284.1999999999998</v>
      </c>
      <c r="K72" s="38">
        <v>2284.1999999999998</v>
      </c>
      <c r="L72" s="38"/>
      <c r="M72" s="32"/>
      <c r="N72" s="37">
        <f>O72+Q72</f>
        <v>2176.8000000000002</v>
      </c>
      <c r="O72" s="125">
        <v>2176.8000000000002</v>
      </c>
      <c r="P72" s="38"/>
      <c r="Q72" s="39"/>
      <c r="R72" s="40">
        <f>S72+U72</f>
        <v>2176.8000000000002</v>
      </c>
      <c r="S72" s="41">
        <v>2176.8000000000002</v>
      </c>
      <c r="T72" s="41"/>
      <c r="U72" s="42"/>
      <c r="V72" s="43">
        <v>3914.1</v>
      </c>
      <c r="W72" s="43"/>
      <c r="X72" s="593"/>
      <c r="Y72" s="601"/>
      <c r="Z72" s="601"/>
      <c r="AA72" s="67"/>
      <c r="AB72" s="168"/>
      <c r="AD72" s="14"/>
    </row>
    <row r="73" spans="1:30" ht="14.25" customHeight="1" thickBot="1">
      <c r="A73" s="418"/>
      <c r="B73" s="420"/>
      <c r="C73" s="480"/>
      <c r="D73" s="449"/>
      <c r="E73" s="422"/>
      <c r="F73" s="424"/>
      <c r="G73" s="449"/>
      <c r="H73" s="447"/>
      <c r="I73" s="114" t="s">
        <v>10</v>
      </c>
      <c r="J73" s="44">
        <f t="shared" ref="J73:W73" si="19">SUM(J70:J72)</f>
        <v>2538</v>
      </c>
      <c r="K73" s="45">
        <f t="shared" si="19"/>
        <v>2538</v>
      </c>
      <c r="L73" s="45">
        <f t="shared" si="19"/>
        <v>0</v>
      </c>
      <c r="M73" s="46">
        <f t="shared" si="19"/>
        <v>0</v>
      </c>
      <c r="N73" s="44">
        <f t="shared" si="19"/>
        <v>2759.4</v>
      </c>
      <c r="O73" s="45">
        <f t="shared" si="19"/>
        <v>2759.4</v>
      </c>
      <c r="P73" s="45">
        <f t="shared" si="19"/>
        <v>0</v>
      </c>
      <c r="Q73" s="46">
        <f t="shared" si="19"/>
        <v>0</v>
      </c>
      <c r="R73" s="44">
        <f t="shared" si="19"/>
        <v>2418.7000000000003</v>
      </c>
      <c r="S73" s="45">
        <f t="shared" si="19"/>
        <v>2418.7000000000003</v>
      </c>
      <c r="T73" s="45">
        <f t="shared" si="19"/>
        <v>0</v>
      </c>
      <c r="U73" s="45">
        <f t="shared" si="19"/>
        <v>0</v>
      </c>
      <c r="V73" s="47">
        <f t="shared" si="19"/>
        <v>4349</v>
      </c>
      <c r="W73" s="47">
        <f t="shared" si="19"/>
        <v>0</v>
      </c>
      <c r="X73" s="594"/>
      <c r="Y73" s="602"/>
      <c r="Z73" s="602"/>
      <c r="AA73" s="69"/>
      <c r="AB73" s="168"/>
      <c r="AD73" s="14"/>
    </row>
    <row r="74" spans="1:30" ht="23.25" customHeight="1">
      <c r="A74" s="418"/>
      <c r="B74" s="420"/>
      <c r="C74" s="451"/>
      <c r="D74" s="608" t="s">
        <v>101</v>
      </c>
      <c r="E74" s="606" t="s">
        <v>156</v>
      </c>
      <c r="F74" s="610" t="s">
        <v>118</v>
      </c>
      <c r="G74" s="608" t="s">
        <v>58</v>
      </c>
      <c r="H74" s="609" t="s">
        <v>68</v>
      </c>
      <c r="I74" s="171" t="s">
        <v>107</v>
      </c>
      <c r="J74" s="37">
        <f>K74+M74</f>
        <v>0</v>
      </c>
      <c r="K74" s="270"/>
      <c r="L74" s="270"/>
      <c r="M74" s="82"/>
      <c r="N74" s="37">
        <f>O74+Q74</f>
        <v>150</v>
      </c>
      <c r="O74" s="270"/>
      <c r="P74" s="270"/>
      <c r="Q74" s="92">
        <v>150</v>
      </c>
      <c r="R74" s="40">
        <f>S74+U74</f>
        <v>150</v>
      </c>
      <c r="S74" s="86"/>
      <c r="T74" s="86"/>
      <c r="U74" s="87">
        <v>150</v>
      </c>
      <c r="V74" s="256">
        <v>371.4</v>
      </c>
      <c r="W74" s="88"/>
      <c r="X74" s="478" t="s">
        <v>157</v>
      </c>
      <c r="Y74" s="489">
        <v>29</v>
      </c>
      <c r="Z74" s="489">
        <v>100</v>
      </c>
      <c r="AA74" s="506"/>
      <c r="AD74" s="14"/>
    </row>
    <row r="75" spans="1:30" ht="23.25" customHeight="1">
      <c r="A75" s="418"/>
      <c r="B75" s="420"/>
      <c r="C75" s="451"/>
      <c r="D75" s="449"/>
      <c r="E75" s="422"/>
      <c r="F75" s="424"/>
      <c r="G75" s="449"/>
      <c r="H75" s="447"/>
      <c r="I75" s="171" t="s">
        <v>99</v>
      </c>
      <c r="J75" s="126">
        <f>K75+M75</f>
        <v>1173</v>
      </c>
      <c r="K75" s="31"/>
      <c r="L75" s="31"/>
      <c r="M75" s="82">
        <v>1173</v>
      </c>
      <c r="N75" s="126">
        <f>O75+Q75</f>
        <v>1350</v>
      </c>
      <c r="O75" s="31"/>
      <c r="P75" s="31"/>
      <c r="Q75" s="172">
        <v>1350</v>
      </c>
      <c r="R75" s="127">
        <f>S75+U75</f>
        <v>1350</v>
      </c>
      <c r="S75" s="35"/>
      <c r="T75" s="35"/>
      <c r="U75" s="36">
        <v>1350</v>
      </c>
      <c r="V75" s="299">
        <v>3342.3</v>
      </c>
      <c r="W75" s="173"/>
      <c r="X75" s="434"/>
      <c r="Y75" s="490"/>
      <c r="Z75" s="490"/>
      <c r="AA75" s="507"/>
      <c r="AD75" s="14"/>
    </row>
    <row r="76" spans="1:30" ht="16.5" customHeight="1" thickBot="1">
      <c r="A76" s="418"/>
      <c r="B76" s="420"/>
      <c r="C76" s="451"/>
      <c r="D76" s="450"/>
      <c r="E76" s="453"/>
      <c r="F76" s="425"/>
      <c r="G76" s="450"/>
      <c r="H76" s="448"/>
      <c r="I76" s="300" t="s">
        <v>10</v>
      </c>
      <c r="J76" s="192">
        <f t="shared" ref="J76:W76" si="20">SUM(J74:J75)</f>
        <v>1173</v>
      </c>
      <c r="K76" s="193">
        <f t="shared" si="20"/>
        <v>0</v>
      </c>
      <c r="L76" s="193">
        <f t="shared" si="20"/>
        <v>0</v>
      </c>
      <c r="M76" s="301">
        <f t="shared" si="20"/>
        <v>1173</v>
      </c>
      <c r="N76" s="192">
        <f t="shared" si="20"/>
        <v>1500</v>
      </c>
      <c r="O76" s="193">
        <f t="shared" si="20"/>
        <v>0</v>
      </c>
      <c r="P76" s="193">
        <f t="shared" si="20"/>
        <v>0</v>
      </c>
      <c r="Q76" s="301">
        <f t="shared" si="20"/>
        <v>1500</v>
      </c>
      <c r="R76" s="192">
        <f t="shared" si="20"/>
        <v>1500</v>
      </c>
      <c r="S76" s="193">
        <f t="shared" si="20"/>
        <v>0</v>
      </c>
      <c r="T76" s="193">
        <f t="shared" si="20"/>
        <v>0</v>
      </c>
      <c r="U76" s="302">
        <f t="shared" si="20"/>
        <v>1500</v>
      </c>
      <c r="V76" s="303">
        <f t="shared" si="20"/>
        <v>3713.7000000000003</v>
      </c>
      <c r="W76" s="303">
        <f t="shared" si="20"/>
        <v>0</v>
      </c>
      <c r="X76" s="434"/>
      <c r="Y76" s="490"/>
      <c r="Z76" s="490"/>
      <c r="AA76" s="507"/>
      <c r="AD76" s="14"/>
    </row>
    <row r="77" spans="1:30" s="276" customFormat="1" ht="14.25" customHeight="1" thickBot="1">
      <c r="A77" s="603"/>
      <c r="B77" s="604"/>
      <c r="C77" s="604"/>
      <c r="D77" s="604"/>
      <c r="E77" s="604"/>
      <c r="F77" s="604"/>
      <c r="G77" s="604"/>
      <c r="H77" s="604"/>
      <c r="I77" s="271" t="s">
        <v>10</v>
      </c>
      <c r="J77" s="272">
        <f>J73+J69+J67+J64+J61+J58+J76</f>
        <v>3955.3</v>
      </c>
      <c r="K77" s="272">
        <f t="shared" ref="K77:W77" si="21">K73+K69+K67+K64+K61+K58+K76</f>
        <v>2782.3</v>
      </c>
      <c r="L77" s="272">
        <f t="shared" si="21"/>
        <v>0</v>
      </c>
      <c r="M77" s="304">
        <f t="shared" si="21"/>
        <v>1173</v>
      </c>
      <c r="N77" s="308">
        <f t="shared" si="21"/>
        <v>5125.2000000000007</v>
      </c>
      <c r="O77" s="272">
        <f t="shared" si="21"/>
        <v>3625.2000000000003</v>
      </c>
      <c r="P77" s="272">
        <f t="shared" si="21"/>
        <v>0</v>
      </c>
      <c r="Q77" s="273">
        <f t="shared" si="21"/>
        <v>1500</v>
      </c>
      <c r="R77" s="272">
        <f t="shared" si="21"/>
        <v>4834.5</v>
      </c>
      <c r="S77" s="272">
        <f t="shared" si="21"/>
        <v>3334.5000000000005</v>
      </c>
      <c r="T77" s="272">
        <f t="shared" si="21"/>
        <v>0</v>
      </c>
      <c r="U77" s="304">
        <f t="shared" si="21"/>
        <v>1500</v>
      </c>
      <c r="V77" s="315">
        <f t="shared" si="21"/>
        <v>8123.7000000000007</v>
      </c>
      <c r="W77" s="272">
        <f t="shared" si="21"/>
        <v>75</v>
      </c>
      <c r="X77" s="479"/>
      <c r="Y77" s="491"/>
      <c r="Z77" s="491"/>
      <c r="AA77" s="508"/>
      <c r="AD77" s="277"/>
    </row>
    <row r="78" spans="1:30" ht="14.25" customHeight="1">
      <c r="A78" s="518" t="s">
        <v>9</v>
      </c>
      <c r="B78" s="519" t="s">
        <v>53</v>
      </c>
      <c r="C78" s="514" t="s">
        <v>11</v>
      </c>
      <c r="D78" s="514"/>
      <c r="E78" s="626" t="s">
        <v>153</v>
      </c>
      <c r="F78" s="497"/>
      <c r="G78" s="472"/>
      <c r="H78" s="502"/>
      <c r="I78" s="117"/>
      <c r="J78" s="23"/>
      <c r="K78" s="24"/>
      <c r="L78" s="24"/>
      <c r="M78" s="25"/>
      <c r="N78" s="23"/>
      <c r="O78" s="24"/>
      <c r="P78" s="24"/>
      <c r="Q78" s="26"/>
      <c r="R78" s="307"/>
      <c r="S78" s="189"/>
      <c r="T78" s="28"/>
      <c r="U78" s="29"/>
      <c r="V78" s="124"/>
      <c r="W78" s="312"/>
      <c r="X78" s="478"/>
      <c r="Y78" s="64"/>
      <c r="Z78" s="64"/>
      <c r="AA78" s="65"/>
      <c r="AD78" s="14"/>
    </row>
    <row r="79" spans="1:30" ht="14.25" customHeight="1">
      <c r="A79" s="418"/>
      <c r="B79" s="420"/>
      <c r="C79" s="480"/>
      <c r="D79" s="480"/>
      <c r="E79" s="627"/>
      <c r="F79" s="517"/>
      <c r="G79" s="473"/>
      <c r="H79" s="447"/>
      <c r="I79" s="252"/>
      <c r="J79" s="280"/>
      <c r="K79" s="31"/>
      <c r="L79" s="31"/>
      <c r="M79" s="305"/>
      <c r="N79" s="280"/>
      <c r="O79" s="103"/>
      <c r="P79" s="31"/>
      <c r="Q79" s="33"/>
      <c r="R79" s="295"/>
      <c r="S79" s="190"/>
      <c r="T79" s="35"/>
      <c r="U79" s="36"/>
      <c r="V79" s="177"/>
      <c r="W79" s="245"/>
      <c r="X79" s="434"/>
      <c r="Y79" s="66"/>
      <c r="Z79" s="66"/>
      <c r="AA79" s="67"/>
      <c r="AD79" s="14"/>
    </row>
    <row r="80" spans="1:30" ht="14.25" customHeight="1">
      <c r="A80" s="418"/>
      <c r="B80" s="420"/>
      <c r="C80" s="480"/>
      <c r="D80" s="595" t="s">
        <v>9</v>
      </c>
      <c r="E80" s="622" t="s">
        <v>142</v>
      </c>
      <c r="F80" s="588"/>
      <c r="G80" s="590" t="s">
        <v>58</v>
      </c>
      <c r="H80" s="609" t="s">
        <v>54</v>
      </c>
      <c r="I80" s="118" t="s">
        <v>67</v>
      </c>
      <c r="J80" s="30">
        <f>K80+M80</f>
        <v>22</v>
      </c>
      <c r="K80" s="106">
        <v>22</v>
      </c>
      <c r="L80" s="106"/>
      <c r="M80" s="153"/>
      <c r="N80" s="30">
        <f>O80+Q80</f>
        <v>0</v>
      </c>
      <c r="O80" s="106"/>
      <c r="P80" s="106"/>
      <c r="Q80" s="32"/>
      <c r="R80" s="108">
        <f>S80+U80</f>
        <v>125</v>
      </c>
      <c r="S80" s="281">
        <v>125</v>
      </c>
      <c r="T80" s="109"/>
      <c r="U80" s="110"/>
      <c r="V80" s="111"/>
      <c r="W80" s="246"/>
      <c r="X80" s="628" t="s">
        <v>83</v>
      </c>
      <c r="Y80" s="257">
        <v>135</v>
      </c>
      <c r="Z80" s="257">
        <v>215</v>
      </c>
      <c r="AA80" s="250">
        <v>351</v>
      </c>
      <c r="AD80" s="14"/>
    </row>
    <row r="81" spans="1:30" ht="14.25" customHeight="1">
      <c r="A81" s="418"/>
      <c r="B81" s="420"/>
      <c r="C81" s="480"/>
      <c r="D81" s="596"/>
      <c r="E81" s="623"/>
      <c r="F81" s="517"/>
      <c r="G81" s="473"/>
      <c r="H81" s="447"/>
      <c r="I81" s="118" t="s">
        <v>66</v>
      </c>
      <c r="J81" s="30">
        <f>K81+M81</f>
        <v>76.8</v>
      </c>
      <c r="K81" s="31">
        <v>76.8</v>
      </c>
      <c r="L81" s="31"/>
      <c r="M81" s="153"/>
      <c r="N81" s="30">
        <f>O81+Q81</f>
        <v>150</v>
      </c>
      <c r="O81" s="103">
        <v>150</v>
      </c>
      <c r="P81" s="31"/>
      <c r="Q81" s="33"/>
      <c r="R81" s="108">
        <f>S81+U81</f>
        <v>0</v>
      </c>
      <c r="S81" s="190"/>
      <c r="T81" s="35"/>
      <c r="U81" s="36"/>
      <c r="V81" s="177">
        <v>120</v>
      </c>
      <c r="W81" s="245">
        <v>400</v>
      </c>
      <c r="X81" s="434"/>
      <c r="Y81" s="66"/>
      <c r="Z81" s="66"/>
      <c r="AA81" s="67"/>
      <c r="AD81" s="14"/>
    </row>
    <row r="82" spans="1:30" ht="14.25" customHeight="1">
      <c r="A82" s="418"/>
      <c r="B82" s="420"/>
      <c r="C82" s="480"/>
      <c r="D82" s="596"/>
      <c r="E82" s="623"/>
      <c r="F82" s="517"/>
      <c r="G82" s="473"/>
      <c r="H82" s="447"/>
      <c r="I82" s="119"/>
      <c r="J82" s="37">
        <f>K82+M82</f>
        <v>0</v>
      </c>
      <c r="K82" s="38"/>
      <c r="L82" s="38"/>
      <c r="M82" s="153"/>
      <c r="N82" s="126">
        <f>O82+Q82</f>
        <v>0</v>
      </c>
      <c r="O82" s="38"/>
      <c r="P82" s="38"/>
      <c r="Q82" s="39"/>
      <c r="R82" s="40">
        <f>S82+U82</f>
        <v>0</v>
      </c>
      <c r="S82" s="41"/>
      <c r="T82" s="41"/>
      <c r="U82" s="42"/>
      <c r="V82" s="43"/>
      <c r="W82" s="313"/>
      <c r="X82" s="332"/>
      <c r="Y82" s="66"/>
      <c r="Z82" s="66"/>
      <c r="AA82" s="67"/>
      <c r="AD82" s="14"/>
    </row>
    <row r="83" spans="1:30" ht="14.25" customHeight="1" thickBot="1">
      <c r="A83" s="418"/>
      <c r="B83" s="420"/>
      <c r="C83" s="480"/>
      <c r="D83" s="596"/>
      <c r="E83" s="623"/>
      <c r="F83" s="517"/>
      <c r="G83" s="473"/>
      <c r="H83" s="447"/>
      <c r="I83" s="114" t="s">
        <v>10</v>
      </c>
      <c r="J83" s="44">
        <f t="shared" ref="J83:W83" si="22">SUM(J80:J82)</f>
        <v>98.8</v>
      </c>
      <c r="K83" s="45">
        <f t="shared" si="22"/>
        <v>98.8</v>
      </c>
      <c r="L83" s="45">
        <f t="shared" si="22"/>
        <v>0</v>
      </c>
      <c r="M83" s="306">
        <f t="shared" si="22"/>
        <v>0</v>
      </c>
      <c r="N83" s="309">
        <f t="shared" si="22"/>
        <v>150</v>
      </c>
      <c r="O83" s="45">
        <f t="shared" si="22"/>
        <v>150</v>
      </c>
      <c r="P83" s="45">
        <f t="shared" si="22"/>
        <v>0</v>
      </c>
      <c r="Q83" s="46">
        <f t="shared" si="22"/>
        <v>0</v>
      </c>
      <c r="R83" s="44">
        <f t="shared" si="22"/>
        <v>125</v>
      </c>
      <c r="S83" s="45">
        <f t="shared" si="22"/>
        <v>125</v>
      </c>
      <c r="T83" s="45">
        <f t="shared" si="22"/>
        <v>0</v>
      </c>
      <c r="U83" s="306">
        <f t="shared" si="22"/>
        <v>0</v>
      </c>
      <c r="V83" s="47">
        <f t="shared" si="22"/>
        <v>120</v>
      </c>
      <c r="W83" s="314">
        <f t="shared" si="22"/>
        <v>400</v>
      </c>
      <c r="X83" s="16"/>
      <c r="Y83" s="68"/>
      <c r="Z83" s="68"/>
      <c r="AA83" s="69"/>
      <c r="AD83" s="14"/>
    </row>
    <row r="84" spans="1:30" ht="14.25" customHeight="1">
      <c r="A84" s="418"/>
      <c r="B84" s="420"/>
      <c r="C84" s="480"/>
      <c r="D84" s="595" t="s">
        <v>11</v>
      </c>
      <c r="E84" s="598" t="s">
        <v>84</v>
      </c>
      <c r="F84" s="588"/>
      <c r="G84" s="590" t="s">
        <v>58</v>
      </c>
      <c r="H84" s="609" t="s">
        <v>54</v>
      </c>
      <c r="I84" s="117" t="s">
        <v>67</v>
      </c>
      <c r="J84" s="23">
        <f>K84+M84</f>
        <v>0</v>
      </c>
      <c r="K84" s="24"/>
      <c r="L84" s="24"/>
      <c r="M84" s="25"/>
      <c r="N84" s="23">
        <f>O84+Q84</f>
        <v>0</v>
      </c>
      <c r="O84" s="24"/>
      <c r="P84" s="24"/>
      <c r="Q84" s="26"/>
      <c r="R84" s="307"/>
      <c r="S84" s="28"/>
      <c r="T84" s="28"/>
      <c r="U84" s="29"/>
      <c r="V84" s="124"/>
      <c r="W84" s="312"/>
      <c r="X84" s="239"/>
      <c r="Y84" s="64"/>
      <c r="Z84" s="64"/>
      <c r="AA84" s="65"/>
      <c r="AD84" s="14"/>
    </row>
    <row r="85" spans="1:30" ht="14.25" customHeight="1">
      <c r="A85" s="418"/>
      <c r="B85" s="420"/>
      <c r="C85" s="480"/>
      <c r="D85" s="596"/>
      <c r="E85" s="481"/>
      <c r="F85" s="517"/>
      <c r="G85" s="473"/>
      <c r="H85" s="447"/>
      <c r="I85" s="118" t="s">
        <v>66</v>
      </c>
      <c r="J85" s="30">
        <f>K85+M85</f>
        <v>184.5</v>
      </c>
      <c r="K85" s="31">
        <v>184.5</v>
      </c>
      <c r="L85" s="31"/>
      <c r="M85" s="153"/>
      <c r="N85" s="30">
        <f>O85+Q85</f>
        <v>0</v>
      </c>
      <c r="O85" s="31"/>
      <c r="P85" s="31"/>
      <c r="Q85" s="33"/>
      <c r="R85" s="108">
        <f>S85+U85</f>
        <v>184.5</v>
      </c>
      <c r="S85" s="35">
        <v>184.5</v>
      </c>
      <c r="T85" s="35"/>
      <c r="U85" s="36"/>
      <c r="V85" s="177"/>
      <c r="W85" s="245"/>
      <c r="X85" s="332"/>
      <c r="Y85" s="66"/>
      <c r="Z85" s="66"/>
      <c r="AA85" s="67"/>
      <c r="AD85" s="14"/>
    </row>
    <row r="86" spans="1:30" ht="14.25" customHeight="1">
      <c r="A86" s="418"/>
      <c r="B86" s="420"/>
      <c r="C86" s="480"/>
      <c r="D86" s="596"/>
      <c r="E86" s="481"/>
      <c r="F86" s="517"/>
      <c r="G86" s="473"/>
      <c r="H86" s="447"/>
      <c r="I86" s="119"/>
      <c r="J86" s="37">
        <f>K86+M86</f>
        <v>0</v>
      </c>
      <c r="K86" s="38"/>
      <c r="L86" s="38"/>
      <c r="M86" s="153"/>
      <c r="N86" s="126">
        <f>O86+Q86</f>
        <v>0</v>
      </c>
      <c r="O86" s="38"/>
      <c r="P86" s="38"/>
      <c r="Q86" s="39"/>
      <c r="R86" s="40">
        <f>S86+U86</f>
        <v>0</v>
      </c>
      <c r="S86" s="41"/>
      <c r="T86" s="41"/>
      <c r="U86" s="42"/>
      <c r="V86" s="43"/>
      <c r="W86" s="313"/>
      <c r="X86" s="332"/>
      <c r="Y86" s="66"/>
      <c r="Z86" s="66"/>
      <c r="AA86" s="67"/>
      <c r="AD86" s="14"/>
    </row>
    <row r="87" spans="1:30" ht="14.25" customHeight="1" thickBot="1">
      <c r="A87" s="419"/>
      <c r="B87" s="421"/>
      <c r="C87" s="484"/>
      <c r="D87" s="613"/>
      <c r="E87" s="516"/>
      <c r="F87" s="498"/>
      <c r="G87" s="474"/>
      <c r="H87" s="448"/>
      <c r="I87" s="114" t="s">
        <v>10</v>
      </c>
      <c r="J87" s="44">
        <f t="shared" ref="J87:W87" si="23">SUM(J84:J86)</f>
        <v>184.5</v>
      </c>
      <c r="K87" s="45">
        <f t="shared" si="23"/>
        <v>184.5</v>
      </c>
      <c r="L87" s="45">
        <f t="shared" si="23"/>
        <v>0</v>
      </c>
      <c r="M87" s="306">
        <f t="shared" si="23"/>
        <v>0</v>
      </c>
      <c r="N87" s="309">
        <f t="shared" si="23"/>
        <v>0</v>
      </c>
      <c r="O87" s="45">
        <f t="shared" si="23"/>
        <v>0</v>
      </c>
      <c r="P87" s="45">
        <f t="shared" si="23"/>
        <v>0</v>
      </c>
      <c r="Q87" s="46">
        <f t="shared" si="23"/>
        <v>0</v>
      </c>
      <c r="R87" s="44">
        <f t="shared" si="23"/>
        <v>184.5</v>
      </c>
      <c r="S87" s="45">
        <f t="shared" si="23"/>
        <v>184.5</v>
      </c>
      <c r="T87" s="45">
        <f t="shared" si="23"/>
        <v>0</v>
      </c>
      <c r="U87" s="306">
        <f t="shared" si="23"/>
        <v>0</v>
      </c>
      <c r="V87" s="47">
        <f t="shared" si="23"/>
        <v>0</v>
      </c>
      <c r="W87" s="314">
        <f t="shared" si="23"/>
        <v>0</v>
      </c>
      <c r="X87" s="16"/>
      <c r="Y87" s="68"/>
      <c r="Z87" s="68"/>
      <c r="AA87" s="69"/>
      <c r="AD87" s="14"/>
    </row>
    <row r="88" spans="1:30" s="276" customFormat="1" ht="14.25" customHeight="1" thickBot="1">
      <c r="A88" s="603"/>
      <c r="B88" s="604"/>
      <c r="C88" s="604"/>
      <c r="D88" s="604"/>
      <c r="E88" s="604"/>
      <c r="F88" s="604"/>
      <c r="G88" s="604"/>
      <c r="H88" s="604"/>
      <c r="I88" s="271" t="s">
        <v>10</v>
      </c>
      <c r="J88" s="272">
        <f>J87+J83</f>
        <v>283.3</v>
      </c>
      <c r="K88" s="272">
        <f t="shared" ref="K88:W88" si="24">K87+K83</f>
        <v>283.3</v>
      </c>
      <c r="L88" s="272">
        <f t="shared" si="24"/>
        <v>0</v>
      </c>
      <c r="M88" s="304">
        <f t="shared" si="24"/>
        <v>0</v>
      </c>
      <c r="N88" s="308">
        <f t="shared" si="24"/>
        <v>150</v>
      </c>
      <c r="O88" s="272">
        <f t="shared" si="24"/>
        <v>150</v>
      </c>
      <c r="P88" s="272">
        <f t="shared" si="24"/>
        <v>0</v>
      </c>
      <c r="Q88" s="273">
        <f t="shared" si="24"/>
        <v>0</v>
      </c>
      <c r="R88" s="272">
        <f t="shared" si="24"/>
        <v>309.5</v>
      </c>
      <c r="S88" s="272">
        <f t="shared" si="24"/>
        <v>309.5</v>
      </c>
      <c r="T88" s="272">
        <f t="shared" si="24"/>
        <v>0</v>
      </c>
      <c r="U88" s="304">
        <f t="shared" si="24"/>
        <v>0</v>
      </c>
      <c r="V88" s="315">
        <f t="shared" si="24"/>
        <v>120</v>
      </c>
      <c r="W88" s="272">
        <f t="shared" si="24"/>
        <v>400</v>
      </c>
      <c r="X88" s="296"/>
      <c r="Y88" s="297"/>
      <c r="Z88" s="297"/>
      <c r="AA88" s="298"/>
      <c r="AD88" s="277"/>
    </row>
    <row r="89" spans="1:30" ht="14.25" customHeight="1">
      <c r="A89" s="518" t="s">
        <v>9</v>
      </c>
      <c r="B89" s="519" t="s">
        <v>53</v>
      </c>
      <c r="C89" s="514" t="s">
        <v>59</v>
      </c>
      <c r="D89" s="468"/>
      <c r="E89" s="496" t="s">
        <v>104</v>
      </c>
      <c r="F89" s="497"/>
      <c r="G89" s="537" t="s">
        <v>59</v>
      </c>
      <c r="H89" s="502" t="s">
        <v>105</v>
      </c>
      <c r="I89" s="115" t="s">
        <v>50</v>
      </c>
      <c r="J89" s="23">
        <f>K89+M89</f>
        <v>0</v>
      </c>
      <c r="K89" s="24"/>
      <c r="L89" s="24"/>
      <c r="M89" s="25"/>
      <c r="N89" s="23">
        <f>O89+Q89</f>
        <v>0</v>
      </c>
      <c r="O89" s="24"/>
      <c r="P89" s="24"/>
      <c r="Q89" s="26"/>
      <c r="R89" s="307">
        <f>S89+U89</f>
        <v>0</v>
      </c>
      <c r="S89" s="28"/>
      <c r="T89" s="28"/>
      <c r="U89" s="29"/>
      <c r="V89" s="124"/>
      <c r="W89" s="312"/>
      <c r="X89" s="239"/>
      <c r="Y89" s="64"/>
      <c r="Z89" s="64"/>
      <c r="AA89" s="65"/>
      <c r="AD89" s="14"/>
    </row>
    <row r="90" spans="1:30" ht="14.25" customHeight="1">
      <c r="A90" s="418"/>
      <c r="B90" s="420"/>
      <c r="C90" s="480"/>
      <c r="D90" s="451"/>
      <c r="E90" s="422"/>
      <c r="F90" s="517"/>
      <c r="G90" s="449"/>
      <c r="H90" s="447"/>
      <c r="I90" s="112" t="s">
        <v>67</v>
      </c>
      <c r="J90" s="37">
        <f>K90+M90</f>
        <v>44</v>
      </c>
      <c r="K90" s="38">
        <v>44</v>
      </c>
      <c r="L90" s="31"/>
      <c r="M90" s="153"/>
      <c r="N90" s="30">
        <f>O90+Q90</f>
        <v>0</v>
      </c>
      <c r="O90" s="31"/>
      <c r="P90" s="31"/>
      <c r="Q90" s="33"/>
      <c r="R90" s="108">
        <f>S90+U90</f>
        <v>0</v>
      </c>
      <c r="S90" s="35"/>
      <c r="T90" s="35"/>
      <c r="U90" s="36"/>
      <c r="V90" s="177"/>
      <c r="W90" s="245"/>
      <c r="X90" s="332"/>
      <c r="Y90" s="66"/>
      <c r="Z90" s="71"/>
      <c r="AA90" s="67"/>
      <c r="AD90" s="14"/>
    </row>
    <row r="91" spans="1:30" ht="14.25" customHeight="1" thickBot="1">
      <c r="A91" s="419"/>
      <c r="B91" s="421"/>
      <c r="C91" s="484"/>
      <c r="D91" s="452"/>
      <c r="E91" s="453"/>
      <c r="F91" s="498"/>
      <c r="G91" s="450"/>
      <c r="H91" s="448"/>
      <c r="I91" s="120" t="s">
        <v>10</v>
      </c>
      <c r="J91" s="44">
        <f t="shared" ref="J91:W91" si="25">SUM(J89:J90)</f>
        <v>44</v>
      </c>
      <c r="K91" s="45">
        <f t="shared" si="25"/>
        <v>44</v>
      </c>
      <c r="L91" s="45">
        <f t="shared" si="25"/>
        <v>0</v>
      </c>
      <c r="M91" s="306">
        <f t="shared" si="25"/>
        <v>0</v>
      </c>
      <c r="N91" s="309">
        <f t="shared" si="25"/>
        <v>0</v>
      </c>
      <c r="O91" s="45">
        <f t="shared" si="25"/>
        <v>0</v>
      </c>
      <c r="P91" s="45">
        <f t="shared" si="25"/>
        <v>0</v>
      </c>
      <c r="Q91" s="46">
        <f t="shared" si="25"/>
        <v>0</v>
      </c>
      <c r="R91" s="44">
        <f t="shared" si="25"/>
        <v>0</v>
      </c>
      <c r="S91" s="45">
        <f t="shared" si="25"/>
        <v>0</v>
      </c>
      <c r="T91" s="45">
        <f t="shared" si="25"/>
        <v>0</v>
      </c>
      <c r="U91" s="306">
        <f t="shared" si="25"/>
        <v>0</v>
      </c>
      <c r="V91" s="47">
        <f t="shared" si="25"/>
        <v>0</v>
      </c>
      <c r="W91" s="314">
        <f t="shared" si="25"/>
        <v>0</v>
      </c>
      <c r="X91" s="54"/>
      <c r="Y91" s="68"/>
      <c r="Z91" s="70"/>
      <c r="AA91" s="69"/>
      <c r="AD91" s="14"/>
    </row>
    <row r="92" spans="1:30" ht="14.25" customHeight="1" thickBot="1">
      <c r="A92" s="17" t="s">
        <v>9</v>
      </c>
      <c r="B92" s="13" t="s">
        <v>53</v>
      </c>
      <c r="C92" s="432" t="s">
        <v>12</v>
      </c>
      <c r="D92" s="432"/>
      <c r="E92" s="432"/>
      <c r="F92" s="432"/>
      <c r="G92" s="432"/>
      <c r="H92" s="432"/>
      <c r="I92" s="433"/>
      <c r="J92" s="48">
        <f>J91+J88+J77</f>
        <v>4282.6000000000004</v>
      </c>
      <c r="K92" s="48">
        <f t="shared" ref="K92:W92" si="26">K91+K88+K77</f>
        <v>3109.6000000000004</v>
      </c>
      <c r="L92" s="48">
        <f t="shared" si="26"/>
        <v>0</v>
      </c>
      <c r="M92" s="241">
        <f t="shared" si="26"/>
        <v>1173</v>
      </c>
      <c r="N92" s="310">
        <f t="shared" si="26"/>
        <v>5275.2000000000007</v>
      </c>
      <c r="O92" s="48">
        <f t="shared" si="26"/>
        <v>3775.2000000000003</v>
      </c>
      <c r="P92" s="48">
        <f t="shared" si="26"/>
        <v>0</v>
      </c>
      <c r="Q92" s="311">
        <f t="shared" si="26"/>
        <v>1500</v>
      </c>
      <c r="R92" s="48">
        <f t="shared" si="26"/>
        <v>5144</v>
      </c>
      <c r="S92" s="48">
        <f t="shared" si="26"/>
        <v>3644.0000000000005</v>
      </c>
      <c r="T92" s="48">
        <f t="shared" si="26"/>
        <v>0</v>
      </c>
      <c r="U92" s="241">
        <f t="shared" si="26"/>
        <v>1500</v>
      </c>
      <c r="V92" s="242">
        <f t="shared" si="26"/>
        <v>8243.7000000000007</v>
      </c>
      <c r="W92" s="48">
        <f t="shared" si="26"/>
        <v>475</v>
      </c>
      <c r="X92" s="428"/>
      <c r="Y92" s="429"/>
      <c r="Z92" s="429"/>
      <c r="AA92" s="430"/>
    </row>
    <row r="93" spans="1:30" ht="14.25" customHeight="1" thickBot="1">
      <c r="A93" s="12" t="s">
        <v>9</v>
      </c>
      <c r="B93" s="13" t="s">
        <v>59</v>
      </c>
      <c r="C93" s="459" t="s">
        <v>89</v>
      </c>
      <c r="D93" s="460"/>
      <c r="E93" s="460"/>
      <c r="F93" s="460"/>
      <c r="G93" s="460"/>
      <c r="H93" s="460"/>
      <c r="I93" s="460"/>
      <c r="J93" s="460"/>
      <c r="K93" s="460"/>
      <c r="L93" s="460"/>
      <c r="M93" s="460"/>
      <c r="N93" s="460"/>
      <c r="O93" s="460"/>
      <c r="P93" s="460"/>
      <c r="Q93" s="460"/>
      <c r="R93" s="460"/>
      <c r="S93" s="460"/>
      <c r="T93" s="460"/>
      <c r="U93" s="460"/>
      <c r="V93" s="460"/>
      <c r="W93" s="460"/>
      <c r="X93" s="460"/>
      <c r="Y93" s="460"/>
      <c r="Z93" s="460"/>
      <c r="AA93" s="461"/>
    </row>
    <row r="94" spans="1:30" ht="14.25" customHeight="1">
      <c r="A94" s="462" t="s">
        <v>9</v>
      </c>
      <c r="B94" s="465" t="s">
        <v>59</v>
      </c>
      <c r="C94" s="468" t="s">
        <v>9</v>
      </c>
      <c r="D94" s="468"/>
      <c r="E94" s="469" t="s">
        <v>85</v>
      </c>
      <c r="F94" s="93"/>
      <c r="G94" s="472" t="s">
        <v>59</v>
      </c>
      <c r="H94" s="475" t="s">
        <v>54</v>
      </c>
      <c r="I94" s="121" t="s">
        <v>67</v>
      </c>
      <c r="J94" s="23">
        <f>K94+M94</f>
        <v>0</v>
      </c>
      <c r="K94" s="24"/>
      <c r="L94" s="24"/>
      <c r="M94" s="25"/>
      <c r="N94" s="23">
        <f>O94+Q94</f>
        <v>0</v>
      </c>
      <c r="O94" s="24"/>
      <c r="P94" s="24"/>
      <c r="Q94" s="26"/>
      <c r="R94" s="27"/>
      <c r="S94" s="28"/>
      <c r="T94" s="28"/>
      <c r="U94" s="29"/>
      <c r="V94" s="124"/>
      <c r="W94" s="124"/>
      <c r="X94" s="478" t="s">
        <v>114</v>
      </c>
      <c r="Y94" s="454">
        <v>0.4</v>
      </c>
      <c r="Z94" s="454">
        <v>1</v>
      </c>
      <c r="AA94" s="456">
        <v>1</v>
      </c>
    </row>
    <row r="95" spans="1:30" ht="14.25" customHeight="1">
      <c r="A95" s="463"/>
      <c r="B95" s="466"/>
      <c r="C95" s="451"/>
      <c r="D95" s="451"/>
      <c r="E95" s="470"/>
      <c r="F95" s="94"/>
      <c r="G95" s="473"/>
      <c r="H95" s="476"/>
      <c r="I95" s="122" t="s">
        <v>66</v>
      </c>
      <c r="J95" s="30">
        <f>K95+M95</f>
        <v>50</v>
      </c>
      <c r="K95" s="31">
        <v>50</v>
      </c>
      <c r="L95" s="31"/>
      <c r="M95" s="32"/>
      <c r="N95" s="30">
        <f>O95+Q95</f>
        <v>50</v>
      </c>
      <c r="O95" s="103">
        <v>50</v>
      </c>
      <c r="P95" s="31"/>
      <c r="Q95" s="33"/>
      <c r="R95" s="34">
        <f>S95+U95</f>
        <v>100</v>
      </c>
      <c r="S95" s="35">
        <v>100</v>
      </c>
      <c r="T95" s="35"/>
      <c r="U95" s="36"/>
      <c r="V95" s="177">
        <v>150</v>
      </c>
      <c r="W95" s="177">
        <v>400</v>
      </c>
      <c r="X95" s="434"/>
      <c r="Y95" s="455"/>
      <c r="Z95" s="455"/>
      <c r="AA95" s="457"/>
    </row>
    <row r="96" spans="1:30" ht="14.25" customHeight="1" thickBot="1">
      <c r="A96" s="464"/>
      <c r="B96" s="467"/>
      <c r="C96" s="452"/>
      <c r="D96" s="452"/>
      <c r="E96" s="471"/>
      <c r="F96" s="95"/>
      <c r="G96" s="474"/>
      <c r="H96" s="477"/>
      <c r="I96" s="114" t="s">
        <v>10</v>
      </c>
      <c r="J96" s="44">
        <f t="shared" ref="J96:W96" si="27">SUM(J94:J95)</f>
        <v>50</v>
      </c>
      <c r="K96" s="45">
        <f t="shared" si="27"/>
        <v>50</v>
      </c>
      <c r="L96" s="45">
        <f t="shared" si="27"/>
        <v>0</v>
      </c>
      <c r="M96" s="46">
        <f t="shared" si="27"/>
        <v>0</v>
      </c>
      <c r="N96" s="44">
        <f t="shared" si="27"/>
        <v>50</v>
      </c>
      <c r="O96" s="45">
        <f t="shared" si="27"/>
        <v>50</v>
      </c>
      <c r="P96" s="45">
        <f t="shared" si="27"/>
        <v>0</v>
      </c>
      <c r="Q96" s="46">
        <f t="shared" si="27"/>
        <v>0</v>
      </c>
      <c r="R96" s="44">
        <f t="shared" si="27"/>
        <v>100</v>
      </c>
      <c r="S96" s="45">
        <f t="shared" si="27"/>
        <v>100</v>
      </c>
      <c r="T96" s="45">
        <f t="shared" si="27"/>
        <v>0</v>
      </c>
      <c r="U96" s="45">
        <f t="shared" si="27"/>
        <v>0</v>
      </c>
      <c r="V96" s="47">
        <f t="shared" si="27"/>
        <v>150</v>
      </c>
      <c r="W96" s="47">
        <f t="shared" si="27"/>
        <v>400</v>
      </c>
      <c r="X96" s="328"/>
      <c r="Y96" s="96"/>
      <c r="Z96" s="96"/>
      <c r="AA96" s="97"/>
      <c r="AD96" s="14"/>
    </row>
    <row r="97" spans="1:49" ht="14.25" customHeight="1">
      <c r="A97" s="215" t="s">
        <v>9</v>
      </c>
      <c r="B97" s="229" t="s">
        <v>59</v>
      </c>
      <c r="C97" s="225" t="s">
        <v>11</v>
      </c>
      <c r="D97" s="225"/>
      <c r="E97" s="282" t="s">
        <v>155</v>
      </c>
      <c r="F97" s="93"/>
      <c r="G97" s="230"/>
      <c r="H97" s="227"/>
      <c r="I97" s="283"/>
      <c r="J97" s="144"/>
      <c r="K97" s="145"/>
      <c r="L97" s="145"/>
      <c r="M97" s="146"/>
      <c r="N97" s="144"/>
      <c r="O97" s="145"/>
      <c r="P97" s="145"/>
      <c r="Q97" s="147"/>
      <c r="R97" s="148"/>
      <c r="S97" s="149"/>
      <c r="T97" s="149"/>
      <c r="U97" s="150"/>
      <c r="V97" s="151"/>
      <c r="W97" s="151"/>
      <c r="X97" s="210"/>
      <c r="Y97" s="330"/>
      <c r="Z97" s="330"/>
      <c r="AA97" s="331"/>
    </row>
    <row r="98" spans="1:49" ht="14.25" customHeight="1">
      <c r="A98" s="418"/>
      <c r="B98" s="420"/>
      <c r="C98" s="451"/>
      <c r="D98" s="608" t="s">
        <v>9</v>
      </c>
      <c r="E98" s="616" t="s">
        <v>113</v>
      </c>
      <c r="F98" s="610" t="s">
        <v>118</v>
      </c>
      <c r="G98" s="608" t="s">
        <v>59</v>
      </c>
      <c r="H98" s="609" t="s">
        <v>68</v>
      </c>
      <c r="I98" s="116" t="s">
        <v>107</v>
      </c>
      <c r="J98" s="30">
        <f>K98+M98</f>
        <v>0</v>
      </c>
      <c r="K98" s="106"/>
      <c r="L98" s="106"/>
      <c r="M98" s="32"/>
      <c r="N98" s="157">
        <f>O98+Q98</f>
        <v>227.9</v>
      </c>
      <c r="O98" s="106"/>
      <c r="P98" s="106"/>
      <c r="Q98" s="32">
        <v>227.9</v>
      </c>
      <c r="R98" s="34">
        <f>S98+U98</f>
        <v>0</v>
      </c>
      <c r="S98" s="109"/>
      <c r="T98" s="109"/>
      <c r="U98" s="110"/>
      <c r="V98" s="111">
        <v>750.8</v>
      </c>
      <c r="W98" s="111"/>
      <c r="X98" s="628" t="s">
        <v>137</v>
      </c>
      <c r="Y98" s="284">
        <v>90</v>
      </c>
      <c r="Z98" s="284">
        <v>100</v>
      </c>
      <c r="AA98" s="285"/>
      <c r="AD98" s="14"/>
    </row>
    <row r="99" spans="1:49" ht="14.25" customHeight="1">
      <c r="A99" s="418"/>
      <c r="B99" s="420"/>
      <c r="C99" s="451"/>
      <c r="D99" s="449"/>
      <c r="E99" s="539"/>
      <c r="F99" s="424"/>
      <c r="G99" s="449"/>
      <c r="H99" s="447"/>
      <c r="I99" s="112" t="s">
        <v>66</v>
      </c>
      <c r="J99" s="30">
        <f>K99+M99</f>
        <v>526.4</v>
      </c>
      <c r="K99" s="85"/>
      <c r="L99" s="85"/>
      <c r="M99" s="32">
        <v>526.4</v>
      </c>
      <c r="N99" s="157"/>
      <c r="O99" s="85"/>
      <c r="P99" s="85"/>
      <c r="Q99" s="92"/>
      <c r="R99" s="34"/>
      <c r="S99" s="86"/>
      <c r="T99" s="86"/>
      <c r="U99" s="87"/>
      <c r="V99" s="88"/>
      <c r="W99" s="88"/>
      <c r="X99" s="434"/>
      <c r="Y99" s="66"/>
      <c r="Z99" s="71"/>
      <c r="AA99" s="67"/>
      <c r="AD99" s="14"/>
    </row>
    <row r="100" spans="1:49" ht="14.25" customHeight="1">
      <c r="A100" s="418"/>
      <c r="B100" s="420"/>
      <c r="C100" s="451"/>
      <c r="D100" s="449"/>
      <c r="E100" s="539"/>
      <c r="F100" s="424"/>
      <c r="G100" s="449"/>
      <c r="H100" s="447"/>
      <c r="I100" s="112" t="s">
        <v>67</v>
      </c>
      <c r="J100" s="37"/>
      <c r="K100" s="106"/>
      <c r="L100" s="106"/>
      <c r="M100" s="82"/>
      <c r="N100" s="158">
        <f>O100+Q100</f>
        <v>1597.2</v>
      </c>
      <c r="O100" s="106"/>
      <c r="P100" s="106"/>
      <c r="Q100" s="107">
        <v>1597.2</v>
      </c>
      <c r="R100" s="108">
        <f>S100+U100</f>
        <v>925.7</v>
      </c>
      <c r="S100" s="109"/>
      <c r="T100" s="109"/>
      <c r="U100" s="110">
        <v>925.7</v>
      </c>
      <c r="V100" s="111"/>
      <c r="W100" s="88"/>
      <c r="X100" s="434"/>
      <c r="Y100" s="66"/>
      <c r="Z100" s="71"/>
      <c r="AA100" s="67"/>
      <c r="AD100" s="14"/>
    </row>
    <row r="101" spans="1:49" ht="14.25" customHeight="1">
      <c r="A101" s="418"/>
      <c r="B101" s="420"/>
      <c r="C101" s="451"/>
      <c r="D101" s="449"/>
      <c r="E101" s="539"/>
      <c r="F101" s="424"/>
      <c r="G101" s="449"/>
      <c r="H101" s="447"/>
      <c r="I101" s="112" t="s">
        <v>99</v>
      </c>
      <c r="J101" s="37">
        <f>K101+M101</f>
        <v>3055.4</v>
      </c>
      <c r="K101" s="80"/>
      <c r="L101" s="80"/>
      <c r="M101" s="82">
        <v>3055.4</v>
      </c>
      <c r="N101" s="158">
        <f>O101+Q101</f>
        <v>5629.9</v>
      </c>
      <c r="O101" s="80"/>
      <c r="P101" s="80"/>
      <c r="Q101" s="83">
        <v>5629.9</v>
      </c>
      <c r="R101" s="40">
        <f>S101+U101</f>
        <v>5629.9</v>
      </c>
      <c r="S101" s="35"/>
      <c r="T101" s="35"/>
      <c r="U101" s="36">
        <v>5629.9</v>
      </c>
      <c r="V101" s="84"/>
      <c r="W101" s="111"/>
      <c r="X101" s="434"/>
      <c r="Y101" s="66"/>
      <c r="Z101" s="71"/>
      <c r="AA101" s="67"/>
      <c r="AD101" s="14"/>
    </row>
    <row r="102" spans="1:49" ht="14.25" customHeight="1">
      <c r="A102" s="418"/>
      <c r="B102" s="420"/>
      <c r="C102" s="451"/>
      <c r="D102" s="612"/>
      <c r="E102" s="617"/>
      <c r="F102" s="615"/>
      <c r="G102" s="612"/>
      <c r="H102" s="614"/>
      <c r="I102" s="286" t="s">
        <v>10</v>
      </c>
      <c r="J102" s="287">
        <f t="shared" ref="J102:W102" si="28">SUM(J98:J101)</f>
        <v>3581.8</v>
      </c>
      <c r="K102" s="288">
        <f t="shared" si="28"/>
        <v>0</v>
      </c>
      <c r="L102" s="288">
        <f t="shared" si="28"/>
        <v>0</v>
      </c>
      <c r="M102" s="289">
        <f t="shared" si="28"/>
        <v>3581.8</v>
      </c>
      <c r="N102" s="287">
        <f t="shared" si="28"/>
        <v>7455</v>
      </c>
      <c r="O102" s="288">
        <f t="shared" si="28"/>
        <v>0</v>
      </c>
      <c r="P102" s="288">
        <f t="shared" si="28"/>
        <v>0</v>
      </c>
      <c r="Q102" s="289">
        <f t="shared" si="28"/>
        <v>7455</v>
      </c>
      <c r="R102" s="287">
        <f>SUM(R98:R101)</f>
        <v>6555.5999999999995</v>
      </c>
      <c r="S102" s="288">
        <f t="shared" si="28"/>
        <v>0</v>
      </c>
      <c r="T102" s="288">
        <f t="shared" si="28"/>
        <v>0</v>
      </c>
      <c r="U102" s="288">
        <f t="shared" si="28"/>
        <v>6555.5999999999995</v>
      </c>
      <c r="V102" s="290">
        <f t="shared" si="28"/>
        <v>750.8</v>
      </c>
      <c r="W102" s="290">
        <f t="shared" si="28"/>
        <v>0</v>
      </c>
      <c r="X102" s="629"/>
      <c r="Y102" s="291"/>
      <c r="Z102" s="292"/>
      <c r="AA102" s="255"/>
      <c r="AD102" s="14"/>
    </row>
    <row r="103" spans="1:49" ht="16.5" customHeight="1">
      <c r="A103" s="418"/>
      <c r="B103" s="420"/>
      <c r="C103" s="451"/>
      <c r="D103" s="449" t="s">
        <v>11</v>
      </c>
      <c r="E103" s="539" t="s">
        <v>112</v>
      </c>
      <c r="F103" s="424" t="s">
        <v>118</v>
      </c>
      <c r="G103" s="449" t="s">
        <v>58</v>
      </c>
      <c r="H103" s="447" t="s">
        <v>68</v>
      </c>
      <c r="I103" s="112" t="s">
        <v>66</v>
      </c>
      <c r="J103" s="126">
        <f>K103+M103</f>
        <v>0</v>
      </c>
      <c r="K103" s="85"/>
      <c r="L103" s="85"/>
      <c r="M103" s="261"/>
      <c r="N103" s="126">
        <f>O103+Q103</f>
        <v>0</v>
      </c>
      <c r="O103" s="85"/>
      <c r="P103" s="85"/>
      <c r="Q103" s="82"/>
      <c r="R103" s="127">
        <f>S103+U103</f>
        <v>0</v>
      </c>
      <c r="S103" s="86"/>
      <c r="T103" s="86"/>
      <c r="U103" s="87"/>
      <c r="V103" s="88">
        <v>120</v>
      </c>
      <c r="W103" s="88"/>
      <c r="X103" s="434" t="s">
        <v>139</v>
      </c>
      <c r="Y103" s="185"/>
      <c r="Z103" s="185">
        <v>360</v>
      </c>
      <c r="AA103" s="275"/>
      <c r="AD103" s="14"/>
    </row>
    <row r="104" spans="1:49" ht="16.5" customHeight="1">
      <c r="A104" s="418"/>
      <c r="B104" s="420"/>
      <c r="C104" s="451"/>
      <c r="D104" s="449"/>
      <c r="E104" s="539"/>
      <c r="F104" s="424"/>
      <c r="G104" s="449"/>
      <c r="H104" s="447"/>
      <c r="I104" s="112" t="s">
        <v>107</v>
      </c>
      <c r="J104" s="30">
        <f>K104+M104</f>
        <v>0</v>
      </c>
      <c r="K104" s="31"/>
      <c r="L104" s="31"/>
      <c r="M104" s="32"/>
      <c r="N104" s="30">
        <f>O104+Q104</f>
        <v>0</v>
      </c>
      <c r="O104" s="31"/>
      <c r="P104" s="31"/>
      <c r="Q104" s="33"/>
      <c r="R104" s="34">
        <f>S104+U104</f>
        <v>0</v>
      </c>
      <c r="S104" s="35"/>
      <c r="T104" s="35"/>
      <c r="U104" s="36"/>
      <c r="V104" s="177"/>
      <c r="W104" s="177"/>
      <c r="X104" s="434"/>
      <c r="Y104" s="66"/>
      <c r="Z104" s="71"/>
      <c r="AA104" s="67"/>
      <c r="AD104" s="14"/>
    </row>
    <row r="105" spans="1:49" ht="16.5" customHeight="1">
      <c r="A105" s="418"/>
      <c r="B105" s="420"/>
      <c r="C105" s="451"/>
      <c r="D105" s="449"/>
      <c r="E105" s="539"/>
      <c r="F105" s="424"/>
      <c r="G105" s="449"/>
      <c r="H105" s="447"/>
      <c r="I105" s="112" t="s">
        <v>100</v>
      </c>
      <c r="J105" s="37">
        <f>K105+M105</f>
        <v>0</v>
      </c>
      <c r="K105" s="38"/>
      <c r="L105" s="38"/>
      <c r="M105" s="32"/>
      <c r="N105" s="37">
        <f>O105+Q105</f>
        <v>0</v>
      </c>
      <c r="O105" s="38"/>
      <c r="P105" s="38"/>
      <c r="Q105" s="39"/>
      <c r="R105" s="40">
        <f>S105+U105</f>
        <v>0</v>
      </c>
      <c r="S105" s="41"/>
      <c r="T105" s="41"/>
      <c r="U105" s="42"/>
      <c r="V105" s="43"/>
      <c r="W105" s="43"/>
      <c r="X105" s="434"/>
      <c r="Y105" s="66"/>
      <c r="Z105" s="71"/>
      <c r="AA105" s="67"/>
      <c r="AD105" s="14"/>
    </row>
    <row r="106" spans="1:49" ht="16.5" customHeight="1" thickBot="1">
      <c r="A106" s="419"/>
      <c r="B106" s="421"/>
      <c r="C106" s="452"/>
      <c r="D106" s="450"/>
      <c r="E106" s="540"/>
      <c r="F106" s="425"/>
      <c r="G106" s="450"/>
      <c r="H106" s="448"/>
      <c r="I106" s="120" t="s">
        <v>10</v>
      </c>
      <c r="J106" s="44">
        <f t="shared" ref="J106:W106" si="29">SUM(J103:J105)</f>
        <v>0</v>
      </c>
      <c r="K106" s="45">
        <f t="shared" si="29"/>
        <v>0</v>
      </c>
      <c r="L106" s="45">
        <f t="shared" si="29"/>
        <v>0</v>
      </c>
      <c r="M106" s="46">
        <f t="shared" si="29"/>
        <v>0</v>
      </c>
      <c r="N106" s="44">
        <f t="shared" si="29"/>
        <v>0</v>
      </c>
      <c r="O106" s="45">
        <f t="shared" si="29"/>
        <v>0</v>
      </c>
      <c r="P106" s="45">
        <f t="shared" si="29"/>
        <v>0</v>
      </c>
      <c r="Q106" s="46">
        <f t="shared" si="29"/>
        <v>0</v>
      </c>
      <c r="R106" s="44">
        <f t="shared" si="29"/>
        <v>0</v>
      </c>
      <c r="S106" s="45">
        <f t="shared" si="29"/>
        <v>0</v>
      </c>
      <c r="T106" s="45">
        <f t="shared" si="29"/>
        <v>0</v>
      </c>
      <c r="U106" s="45">
        <f t="shared" si="29"/>
        <v>0</v>
      </c>
      <c r="V106" s="47">
        <f t="shared" si="29"/>
        <v>120</v>
      </c>
      <c r="W106" s="47">
        <f t="shared" si="29"/>
        <v>0</v>
      </c>
      <c r="X106" s="54"/>
      <c r="Y106" s="68"/>
      <c r="Z106" s="70"/>
      <c r="AA106" s="69"/>
      <c r="AD106" s="14"/>
    </row>
    <row r="107" spans="1:49" s="276" customFormat="1" ht="14.25" customHeight="1" thickBot="1">
      <c r="A107" s="603"/>
      <c r="B107" s="604"/>
      <c r="C107" s="604"/>
      <c r="D107" s="604"/>
      <c r="E107" s="604"/>
      <c r="F107" s="604"/>
      <c r="G107" s="604"/>
      <c r="H107" s="604"/>
      <c r="I107" s="271" t="s">
        <v>10</v>
      </c>
      <c r="J107" s="272">
        <f>J106+J102</f>
        <v>3581.8</v>
      </c>
      <c r="K107" s="272">
        <f t="shared" ref="K107:W107" si="30">K106+K102</f>
        <v>0</v>
      </c>
      <c r="L107" s="272">
        <f t="shared" si="30"/>
        <v>0</v>
      </c>
      <c r="M107" s="304">
        <f t="shared" si="30"/>
        <v>3581.8</v>
      </c>
      <c r="N107" s="308">
        <f t="shared" si="30"/>
        <v>7455</v>
      </c>
      <c r="O107" s="272">
        <f t="shared" si="30"/>
        <v>0</v>
      </c>
      <c r="P107" s="272">
        <f t="shared" si="30"/>
        <v>0</v>
      </c>
      <c r="Q107" s="273">
        <f t="shared" si="30"/>
        <v>7455</v>
      </c>
      <c r="R107" s="272">
        <f t="shared" si="30"/>
        <v>6555.5999999999995</v>
      </c>
      <c r="S107" s="272">
        <f t="shared" si="30"/>
        <v>0</v>
      </c>
      <c r="T107" s="272">
        <f t="shared" si="30"/>
        <v>0</v>
      </c>
      <c r="U107" s="304">
        <f t="shared" si="30"/>
        <v>6555.5999999999995</v>
      </c>
      <c r="V107" s="315">
        <f t="shared" si="30"/>
        <v>870.8</v>
      </c>
      <c r="W107" s="272">
        <f t="shared" si="30"/>
        <v>0</v>
      </c>
      <c r="X107" s="296"/>
      <c r="Y107" s="297"/>
      <c r="Z107" s="297"/>
      <c r="AA107" s="298"/>
      <c r="AD107" s="277"/>
    </row>
    <row r="108" spans="1:49" ht="14.25" customHeight="1" thickBot="1">
      <c r="A108" s="218" t="s">
        <v>11</v>
      </c>
      <c r="B108" s="220" t="s">
        <v>59</v>
      </c>
      <c r="C108" s="431" t="s">
        <v>12</v>
      </c>
      <c r="D108" s="432"/>
      <c r="E108" s="432"/>
      <c r="F108" s="432"/>
      <c r="G108" s="432"/>
      <c r="H108" s="432"/>
      <c r="I108" s="433"/>
      <c r="J108" s="48">
        <f>J107+J96</f>
        <v>3631.8</v>
      </c>
      <c r="K108" s="48">
        <f t="shared" ref="K108:W108" si="31">K107+K96</f>
        <v>50</v>
      </c>
      <c r="L108" s="48">
        <f t="shared" si="31"/>
        <v>0</v>
      </c>
      <c r="M108" s="241">
        <f t="shared" si="31"/>
        <v>3581.8</v>
      </c>
      <c r="N108" s="310">
        <f t="shared" si="31"/>
        <v>7505</v>
      </c>
      <c r="O108" s="48">
        <f t="shared" si="31"/>
        <v>50</v>
      </c>
      <c r="P108" s="48">
        <f t="shared" si="31"/>
        <v>0</v>
      </c>
      <c r="Q108" s="311">
        <f t="shared" si="31"/>
        <v>7455</v>
      </c>
      <c r="R108" s="48">
        <f t="shared" si="31"/>
        <v>6655.5999999999995</v>
      </c>
      <c r="S108" s="48">
        <f t="shared" si="31"/>
        <v>100</v>
      </c>
      <c r="T108" s="48">
        <f t="shared" si="31"/>
        <v>0</v>
      </c>
      <c r="U108" s="241">
        <f t="shared" si="31"/>
        <v>6555.5999999999995</v>
      </c>
      <c r="V108" s="242">
        <f t="shared" si="31"/>
        <v>1020.8</v>
      </c>
      <c r="W108" s="48">
        <f t="shared" si="31"/>
        <v>400</v>
      </c>
      <c r="X108" s="428"/>
      <c r="Y108" s="429"/>
      <c r="Z108" s="429"/>
      <c r="AA108" s="430"/>
    </row>
    <row r="109" spans="1:49" ht="14.25" customHeight="1" thickBot="1">
      <c r="A109" s="17" t="s">
        <v>9</v>
      </c>
      <c r="B109" s="435" t="s">
        <v>13</v>
      </c>
      <c r="C109" s="436"/>
      <c r="D109" s="436"/>
      <c r="E109" s="436"/>
      <c r="F109" s="436"/>
      <c r="G109" s="436"/>
      <c r="H109" s="436"/>
      <c r="I109" s="437"/>
      <c r="J109" s="21">
        <f t="shared" ref="J109:W109" si="32">SUM(J39,J53,J92,J108)</f>
        <v>24213.600000000002</v>
      </c>
      <c r="K109" s="21">
        <f t="shared" si="32"/>
        <v>19372.800000000003</v>
      </c>
      <c r="L109" s="21">
        <f t="shared" si="32"/>
        <v>0</v>
      </c>
      <c r="M109" s="317">
        <f t="shared" si="32"/>
        <v>4840.8</v>
      </c>
      <c r="N109" s="320">
        <f t="shared" si="32"/>
        <v>33202.9</v>
      </c>
      <c r="O109" s="21">
        <f t="shared" si="32"/>
        <v>18096.599999999999</v>
      </c>
      <c r="P109" s="21">
        <f t="shared" si="32"/>
        <v>0</v>
      </c>
      <c r="Q109" s="22">
        <f t="shared" si="32"/>
        <v>15106.3</v>
      </c>
      <c r="R109" s="21">
        <f t="shared" si="32"/>
        <v>32279.999999999996</v>
      </c>
      <c r="S109" s="21">
        <f t="shared" si="32"/>
        <v>18073.099999999999</v>
      </c>
      <c r="T109" s="21">
        <f t="shared" si="32"/>
        <v>0</v>
      </c>
      <c r="U109" s="317">
        <f t="shared" si="32"/>
        <v>14206.9</v>
      </c>
      <c r="V109" s="322">
        <f t="shared" si="32"/>
        <v>26940.6</v>
      </c>
      <c r="W109" s="21">
        <f t="shared" si="32"/>
        <v>19183</v>
      </c>
      <c r="X109" s="438"/>
      <c r="Y109" s="439"/>
      <c r="Z109" s="439"/>
      <c r="AA109" s="440"/>
    </row>
    <row r="110" spans="1:49" ht="14.25" customHeight="1" thickBot="1">
      <c r="A110" s="18" t="s">
        <v>9</v>
      </c>
      <c r="B110" s="441" t="s">
        <v>162</v>
      </c>
      <c r="C110" s="442"/>
      <c r="D110" s="442"/>
      <c r="E110" s="442"/>
      <c r="F110" s="442"/>
      <c r="G110" s="442"/>
      <c r="H110" s="442"/>
      <c r="I110" s="443"/>
      <c r="J110" s="52">
        <f>K110+M110</f>
        <v>24213.600000000002</v>
      </c>
      <c r="K110" s="53">
        <f>K109</f>
        <v>19372.800000000003</v>
      </c>
      <c r="L110" s="53">
        <f>L109</f>
        <v>0</v>
      </c>
      <c r="M110" s="318">
        <f>M109</f>
        <v>4840.8</v>
      </c>
      <c r="N110" s="52">
        <f>O110+Q110</f>
        <v>33202.899999999994</v>
      </c>
      <c r="O110" s="53">
        <f>O109</f>
        <v>18096.599999999999</v>
      </c>
      <c r="P110" s="53">
        <f>P109</f>
        <v>0</v>
      </c>
      <c r="Q110" s="321">
        <f>Q109</f>
        <v>15106.3</v>
      </c>
      <c r="R110" s="319">
        <f>S110+U110</f>
        <v>32280</v>
      </c>
      <c r="S110" s="53">
        <f>S109</f>
        <v>18073.099999999999</v>
      </c>
      <c r="T110" s="53">
        <f>T109</f>
        <v>0</v>
      </c>
      <c r="U110" s="318">
        <f>U109</f>
        <v>14206.9</v>
      </c>
      <c r="V110" s="323">
        <f>V109</f>
        <v>26940.6</v>
      </c>
      <c r="W110" s="51">
        <f>W109</f>
        <v>19183</v>
      </c>
      <c r="X110" s="444"/>
      <c r="Y110" s="445"/>
      <c r="Z110" s="445"/>
      <c r="AA110" s="446"/>
    </row>
    <row r="111" spans="1:49" s="20" customFormat="1" ht="24" customHeight="1">
      <c r="A111" s="426" t="s">
        <v>133</v>
      </c>
      <c r="B111" s="426"/>
      <c r="C111" s="426"/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426"/>
      <c r="Q111" s="426"/>
      <c r="R111" s="426"/>
      <c r="S111" s="426"/>
      <c r="T111" s="426"/>
      <c r="U111" s="426"/>
      <c r="V111" s="426"/>
      <c r="W111" s="426"/>
      <c r="X111" s="426"/>
      <c r="Y111" s="426"/>
      <c r="Z111" s="426"/>
      <c r="AA111" s="426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</row>
    <row r="112" spans="1:49" s="20" customFormat="1" ht="14.25" customHeight="1">
      <c r="A112" s="618" t="s">
        <v>122</v>
      </c>
      <c r="B112" s="618"/>
      <c r="C112" s="618"/>
      <c r="D112" s="618"/>
      <c r="E112" s="618"/>
      <c r="F112" s="618"/>
      <c r="G112" s="618"/>
      <c r="H112" s="618"/>
      <c r="I112" s="618"/>
      <c r="J112" s="618"/>
      <c r="K112" s="618"/>
      <c r="L112" s="618"/>
      <c r="M112" s="618"/>
      <c r="N112" s="618"/>
      <c r="O112" s="618"/>
      <c r="P112" s="618"/>
      <c r="Q112" s="618"/>
      <c r="R112" s="618"/>
      <c r="S112" s="618"/>
      <c r="T112" s="618"/>
      <c r="U112" s="618"/>
      <c r="V112" s="618"/>
      <c r="W112" s="618"/>
      <c r="X112" s="618"/>
      <c r="Y112" s="618"/>
      <c r="Z112" s="618"/>
      <c r="AA112" s="618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</row>
    <row r="113" spans="1:49" s="20" customFormat="1" ht="14.25" customHeight="1" thickBot="1">
      <c r="A113" s="427" t="s">
        <v>18</v>
      </c>
      <c r="B113" s="427"/>
      <c r="C113" s="427"/>
      <c r="D113" s="427"/>
      <c r="E113" s="427"/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  <c r="U113" s="427"/>
      <c r="V113" s="427"/>
      <c r="W113" s="427"/>
      <c r="X113" s="5"/>
      <c r="Y113" s="5"/>
      <c r="Z113" s="5"/>
      <c r="AA113" s="5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45" customHeight="1" thickBot="1">
      <c r="A114" s="409" t="s">
        <v>14</v>
      </c>
      <c r="B114" s="410"/>
      <c r="C114" s="410"/>
      <c r="D114" s="410"/>
      <c r="E114" s="410"/>
      <c r="F114" s="410"/>
      <c r="G114" s="410"/>
      <c r="H114" s="410"/>
      <c r="I114" s="411"/>
      <c r="J114" s="409" t="s">
        <v>33</v>
      </c>
      <c r="K114" s="410"/>
      <c r="L114" s="410"/>
      <c r="M114" s="411"/>
      <c r="N114" s="409" t="s">
        <v>34</v>
      </c>
      <c r="O114" s="410"/>
      <c r="P114" s="410"/>
      <c r="Q114" s="411"/>
      <c r="R114" s="409" t="s">
        <v>35</v>
      </c>
      <c r="S114" s="410"/>
      <c r="T114" s="410"/>
      <c r="U114" s="411"/>
      <c r="V114" s="191" t="s">
        <v>136</v>
      </c>
      <c r="W114" s="191" t="s">
        <v>135</v>
      </c>
      <c r="AC114" s="166"/>
    </row>
    <row r="115" spans="1:49" ht="14.25" customHeight="1">
      <c r="A115" s="412" t="s">
        <v>19</v>
      </c>
      <c r="B115" s="413"/>
      <c r="C115" s="413"/>
      <c r="D115" s="413"/>
      <c r="E115" s="413"/>
      <c r="F115" s="413"/>
      <c r="G115" s="413"/>
      <c r="H115" s="413"/>
      <c r="I115" s="414"/>
      <c r="J115" s="415">
        <f>SUM(J116:M121)</f>
        <v>17701</v>
      </c>
      <c r="K115" s="416"/>
      <c r="L115" s="416"/>
      <c r="M115" s="417"/>
      <c r="N115" s="415">
        <f>SUM(N116:Q121)</f>
        <v>17715.600000000002</v>
      </c>
      <c r="O115" s="416"/>
      <c r="P115" s="416"/>
      <c r="Q115" s="417"/>
      <c r="R115" s="415">
        <f>SUM(R116:U121)</f>
        <v>16792.7</v>
      </c>
      <c r="S115" s="416"/>
      <c r="T115" s="416"/>
      <c r="U115" s="417"/>
      <c r="V115" s="58">
        <f>SUM(V116:V121)</f>
        <v>19541.100000000002</v>
      </c>
      <c r="W115" s="58">
        <f>SUM(W116:W121)</f>
        <v>19183</v>
      </c>
    </row>
    <row r="116" spans="1:49" ht="14.25" customHeight="1">
      <c r="A116" s="406" t="s">
        <v>37</v>
      </c>
      <c r="B116" s="407"/>
      <c r="C116" s="407"/>
      <c r="D116" s="407"/>
      <c r="E116" s="407"/>
      <c r="F116" s="407"/>
      <c r="G116" s="407"/>
      <c r="H116" s="407"/>
      <c r="I116" s="408"/>
      <c r="J116" s="385">
        <f>SUMIF(I12:I110,"SB",J12:J110)</f>
        <v>16004.1</v>
      </c>
      <c r="K116" s="386"/>
      <c r="L116" s="386"/>
      <c r="M116" s="387"/>
      <c r="N116" s="385">
        <f>SUMIF(I12:I110,"SB",N12:N110)</f>
        <v>14000</v>
      </c>
      <c r="O116" s="386"/>
      <c r="P116" s="386"/>
      <c r="Q116" s="387"/>
      <c r="R116" s="385">
        <f>SUMIF(I12:I110,"SB",R12:R110)</f>
        <v>14000</v>
      </c>
      <c r="S116" s="386"/>
      <c r="T116" s="386"/>
      <c r="U116" s="387"/>
      <c r="V116" s="55">
        <f>SUMIF(I12:I110,"SB",V12:V110)</f>
        <v>16153</v>
      </c>
      <c r="W116" s="55">
        <f>SUMIF(I12:I110,"SB",W12:W110)</f>
        <v>16153</v>
      </c>
    </row>
    <row r="117" spans="1:49" ht="28.5" customHeight="1">
      <c r="A117" s="388" t="s">
        <v>38</v>
      </c>
      <c r="B117" s="389"/>
      <c r="C117" s="389"/>
      <c r="D117" s="389"/>
      <c r="E117" s="389"/>
      <c r="F117" s="389"/>
      <c r="G117" s="389"/>
      <c r="H117" s="389"/>
      <c r="I117" s="390"/>
      <c r="J117" s="385">
        <f>SUMIF(I12:I110,"SB(AA)",J12:J110)</f>
        <v>1207</v>
      </c>
      <c r="K117" s="386"/>
      <c r="L117" s="386"/>
      <c r="M117" s="387"/>
      <c r="N117" s="385">
        <f>SUMIF(I12:I110,"SB(AA)",N12:N110)</f>
        <v>1340.5</v>
      </c>
      <c r="O117" s="386"/>
      <c r="P117" s="386"/>
      <c r="Q117" s="387"/>
      <c r="R117" s="385">
        <f>SUMIF(I12:I110,"SB(AA)",R12:R110)</f>
        <v>1192</v>
      </c>
      <c r="S117" s="386"/>
      <c r="T117" s="386"/>
      <c r="U117" s="387"/>
      <c r="V117" s="55">
        <f>SUMIF(I12:I110,"SB(AA)",V12:V110)</f>
        <v>1265.9000000000001</v>
      </c>
      <c r="W117" s="55">
        <f>SUMIF(I12:I110,"SB(AA)",W12:W110)</f>
        <v>1280</v>
      </c>
    </row>
    <row r="118" spans="1:49" ht="26.25" customHeight="1">
      <c r="A118" s="388" t="s">
        <v>39</v>
      </c>
      <c r="B118" s="389"/>
      <c r="C118" s="389"/>
      <c r="D118" s="389"/>
      <c r="E118" s="389"/>
      <c r="F118" s="389"/>
      <c r="G118" s="389"/>
      <c r="H118" s="389"/>
      <c r="I118" s="390"/>
      <c r="J118" s="385">
        <f>SUMIF(I12:I110,"SB(AAL)",J12:J110)</f>
        <v>403.90000000000003</v>
      </c>
      <c r="K118" s="386"/>
      <c r="L118" s="386"/>
      <c r="M118" s="387"/>
      <c r="N118" s="385">
        <f>SUMIF(I12:I110,"SB(AAL)",N12:N110)</f>
        <v>1647.2</v>
      </c>
      <c r="O118" s="386"/>
      <c r="P118" s="386"/>
      <c r="Q118" s="387"/>
      <c r="R118" s="385">
        <f>SUMIF(I12:I110,"SB(AAL)",R12:R110)</f>
        <v>1100.7</v>
      </c>
      <c r="S118" s="386"/>
      <c r="T118" s="386"/>
      <c r="U118" s="387"/>
      <c r="V118" s="55">
        <f>SUMIF(I12:I110,"SB(AAL)",V12:V110)</f>
        <v>0</v>
      </c>
      <c r="W118" s="55">
        <f>SUMIF(I12:I110,"SB(AAL)",W12:W110)</f>
        <v>0</v>
      </c>
    </row>
    <row r="119" spans="1:49" ht="15.75" customHeight="1">
      <c r="A119" s="388" t="s">
        <v>161</v>
      </c>
      <c r="B119" s="389"/>
      <c r="C119" s="389"/>
      <c r="D119" s="389"/>
      <c r="E119" s="389"/>
      <c r="F119" s="389"/>
      <c r="G119" s="389"/>
      <c r="H119" s="389"/>
      <c r="I119" s="390"/>
      <c r="J119" s="385"/>
      <c r="K119" s="386"/>
      <c r="L119" s="386"/>
      <c r="M119" s="387"/>
      <c r="N119" s="385">
        <f>SUMIF(I13:I105,I33,N13:N105)</f>
        <v>350</v>
      </c>
      <c r="O119" s="386"/>
      <c r="P119" s="386"/>
      <c r="Q119" s="387"/>
      <c r="R119" s="385">
        <f>SUMIF(I13:I105,I33,R13:R105)</f>
        <v>350</v>
      </c>
      <c r="S119" s="386"/>
      <c r="T119" s="386"/>
      <c r="U119" s="387"/>
      <c r="V119" s="55">
        <f>SUMIF(I13:I105,I33,V13:V105)</f>
        <v>1000</v>
      </c>
      <c r="W119" s="55">
        <f>SUMIF(I13:I105,I33,W13:W105)</f>
        <v>1750</v>
      </c>
    </row>
    <row r="120" spans="1:49" ht="14.25" customHeight="1">
      <c r="A120" s="388" t="s">
        <v>40</v>
      </c>
      <c r="B120" s="389"/>
      <c r="C120" s="389"/>
      <c r="D120" s="389"/>
      <c r="E120" s="389"/>
      <c r="F120" s="389"/>
      <c r="G120" s="389"/>
      <c r="H120" s="389"/>
      <c r="I120" s="390"/>
      <c r="J120" s="385">
        <f>SUMIF(I12:I110,"SB(VB)",J12:J110)</f>
        <v>86</v>
      </c>
      <c r="K120" s="386"/>
      <c r="L120" s="386"/>
      <c r="M120" s="387"/>
      <c r="N120" s="385">
        <f>SUMIF(I12:I110,"SB(VB)",N12:N110)</f>
        <v>0</v>
      </c>
      <c r="O120" s="386"/>
      <c r="P120" s="386"/>
      <c r="Q120" s="387"/>
      <c r="R120" s="385">
        <f>SUMIF(I12:I110,"SB(VB)",R12:R110)</f>
        <v>0</v>
      </c>
      <c r="S120" s="386"/>
      <c r="T120" s="386"/>
      <c r="U120" s="387"/>
      <c r="V120" s="55">
        <f>SUMIF(I12:I110,"SB(VB)",V12:V110)</f>
        <v>0</v>
      </c>
      <c r="W120" s="55">
        <f>SUMIF(I12:I110,"SB(VB)",W12:W110)</f>
        <v>0</v>
      </c>
    </row>
    <row r="121" spans="1:49" ht="14.25" customHeight="1">
      <c r="A121" s="388" t="s">
        <v>41</v>
      </c>
      <c r="B121" s="389"/>
      <c r="C121" s="389"/>
      <c r="D121" s="389"/>
      <c r="E121" s="389"/>
      <c r="F121" s="389"/>
      <c r="G121" s="389"/>
      <c r="H121" s="389"/>
      <c r="I121" s="390"/>
      <c r="J121" s="385">
        <f>SUMIF(I12:I110,"SB(P)",J12:J110)</f>
        <v>0</v>
      </c>
      <c r="K121" s="386"/>
      <c r="L121" s="386"/>
      <c r="M121" s="387"/>
      <c r="N121" s="385">
        <f>SUMIF(I12:I110,"SB(P)",N12:N110)</f>
        <v>377.9</v>
      </c>
      <c r="O121" s="386"/>
      <c r="P121" s="386"/>
      <c r="Q121" s="387"/>
      <c r="R121" s="385">
        <f>SUMIF(I12:I110,"SB(P)",R12:R110)</f>
        <v>150</v>
      </c>
      <c r="S121" s="386"/>
      <c r="T121" s="386"/>
      <c r="U121" s="387"/>
      <c r="V121" s="55">
        <f>SUMIF(I12:I110,"SB(P)",V12:V110)</f>
        <v>1122.1999999999998</v>
      </c>
      <c r="W121" s="55">
        <f>SUMIF(I12:I110,"SB(P)",W12:W110)</f>
        <v>0</v>
      </c>
      <c r="X121" s="167"/>
    </row>
    <row r="122" spans="1:49" ht="14.25" customHeight="1">
      <c r="A122" s="397" t="s">
        <v>20</v>
      </c>
      <c r="B122" s="398"/>
      <c r="C122" s="398"/>
      <c r="D122" s="398"/>
      <c r="E122" s="398"/>
      <c r="F122" s="398"/>
      <c r="G122" s="398"/>
      <c r="H122" s="398"/>
      <c r="I122" s="399"/>
      <c r="J122" s="400">
        <f>SUM(J123:M124)</f>
        <v>6512.6</v>
      </c>
      <c r="K122" s="401"/>
      <c r="L122" s="401"/>
      <c r="M122" s="402"/>
      <c r="N122" s="400">
        <f>N123+N124+N125</f>
        <v>15487.300000000001</v>
      </c>
      <c r="O122" s="401"/>
      <c r="P122" s="401"/>
      <c r="Q122" s="402"/>
      <c r="R122" s="400">
        <f>SUM(R123:U125)</f>
        <v>15487.300000000001</v>
      </c>
      <c r="S122" s="401"/>
      <c r="T122" s="401"/>
      <c r="U122" s="402"/>
      <c r="V122" s="59">
        <f>SUM(V123:V125)</f>
        <v>7399.5000000000009</v>
      </c>
      <c r="W122" s="59">
        <f>SUM(W123:W124)</f>
        <v>0</v>
      </c>
      <c r="X122" s="179"/>
    </row>
    <row r="123" spans="1:49" ht="14.25" customHeight="1">
      <c r="A123" s="403" t="s">
        <v>42</v>
      </c>
      <c r="B123" s="404"/>
      <c r="C123" s="404"/>
      <c r="D123" s="404"/>
      <c r="E123" s="404"/>
      <c r="F123" s="404"/>
      <c r="G123" s="404"/>
      <c r="H123" s="404"/>
      <c r="I123" s="405"/>
      <c r="J123" s="382">
        <f>SUMIF(I12:I110,"ES",J12:J110)</f>
        <v>6512.6</v>
      </c>
      <c r="K123" s="383"/>
      <c r="L123" s="383"/>
      <c r="M123" s="384"/>
      <c r="N123" s="382">
        <f>SUMIF(I12:I110,"ES",N12:N110)</f>
        <v>14819.5</v>
      </c>
      <c r="O123" s="383"/>
      <c r="P123" s="383"/>
      <c r="Q123" s="384"/>
      <c r="R123" s="382">
        <f>SUMIF(I12:I110,"ES",R12:R110)</f>
        <v>14819.5</v>
      </c>
      <c r="S123" s="383"/>
      <c r="T123" s="383"/>
      <c r="U123" s="384"/>
      <c r="V123" s="178">
        <f>SUMIF(I12:I110,"ES",V12:V110)</f>
        <v>7385.2000000000007</v>
      </c>
      <c r="W123" s="178">
        <f>SUMIF(I12:I110,"ES",W12:W110)</f>
        <v>0</v>
      </c>
    </row>
    <row r="124" spans="1:49" ht="14.25" customHeight="1">
      <c r="A124" s="379" t="s">
        <v>43</v>
      </c>
      <c r="B124" s="380"/>
      <c r="C124" s="380"/>
      <c r="D124" s="380"/>
      <c r="E124" s="380"/>
      <c r="F124" s="380"/>
      <c r="G124" s="380"/>
      <c r="H124" s="380"/>
      <c r="I124" s="381"/>
      <c r="J124" s="382">
        <f>SUMIF(I12:I110,"LRVB",J12:J110)</f>
        <v>0</v>
      </c>
      <c r="K124" s="383"/>
      <c r="L124" s="383"/>
      <c r="M124" s="384"/>
      <c r="N124" s="382">
        <f>SUMIF(I12:I110,"LRVB",N12:N110)</f>
        <v>87.7</v>
      </c>
      <c r="O124" s="383"/>
      <c r="P124" s="383"/>
      <c r="Q124" s="384"/>
      <c r="R124" s="382">
        <f>SUMIF(I12:I110,"LRVB",R12:R110)</f>
        <v>87.7</v>
      </c>
      <c r="S124" s="383"/>
      <c r="T124" s="383"/>
      <c r="U124" s="384"/>
      <c r="V124" s="178">
        <f>SUMIF(I12:I110,"LRVB",V12:V110)</f>
        <v>0</v>
      </c>
      <c r="W124" s="178">
        <f>SUMIF(I12:I110,"LRVB",W12:W110)</f>
        <v>0</v>
      </c>
    </row>
    <row r="125" spans="1:49" ht="14.25" customHeight="1">
      <c r="A125" s="379" t="s">
        <v>129</v>
      </c>
      <c r="B125" s="380"/>
      <c r="C125" s="380"/>
      <c r="D125" s="380"/>
      <c r="E125" s="380"/>
      <c r="F125" s="380"/>
      <c r="G125" s="380"/>
      <c r="H125" s="380"/>
      <c r="I125" s="381"/>
      <c r="J125" s="385"/>
      <c r="K125" s="386"/>
      <c r="L125" s="386"/>
      <c r="M125" s="387"/>
      <c r="N125" s="385">
        <f>SUMIF(I12:I110,"Kt",N12:N110)</f>
        <v>580.1</v>
      </c>
      <c r="O125" s="386"/>
      <c r="P125" s="386"/>
      <c r="Q125" s="387"/>
      <c r="R125" s="385">
        <f>SUMIF(I13:I105,"kt",R13:R105)</f>
        <v>580.1</v>
      </c>
      <c r="S125" s="386"/>
      <c r="T125" s="386"/>
      <c r="U125" s="387"/>
      <c r="V125" s="178">
        <f>SUMIF(I14:I112,"Kt",V14:V112)</f>
        <v>14.3</v>
      </c>
      <c r="W125" s="178"/>
    </row>
    <row r="126" spans="1:49" ht="14.25" customHeight="1" thickBot="1">
      <c r="A126" s="391" t="s">
        <v>21</v>
      </c>
      <c r="B126" s="392"/>
      <c r="C126" s="392"/>
      <c r="D126" s="392"/>
      <c r="E126" s="392"/>
      <c r="F126" s="392"/>
      <c r="G126" s="392"/>
      <c r="H126" s="392"/>
      <c r="I126" s="393"/>
      <c r="J126" s="394">
        <f>SUM(J115,J122)</f>
        <v>24213.599999999999</v>
      </c>
      <c r="K126" s="395"/>
      <c r="L126" s="395"/>
      <c r="M126" s="396"/>
      <c r="N126" s="394">
        <f>SUM(N115,N122)</f>
        <v>33202.9</v>
      </c>
      <c r="O126" s="395"/>
      <c r="P126" s="395"/>
      <c r="Q126" s="396"/>
      <c r="R126" s="394">
        <f>SUM(R115,R122)</f>
        <v>32280</v>
      </c>
      <c r="S126" s="395"/>
      <c r="T126" s="395"/>
      <c r="U126" s="396"/>
      <c r="V126" s="57">
        <f>SUM(V115,V122)</f>
        <v>26940.600000000002</v>
      </c>
      <c r="W126" s="57">
        <f>SUM(W115,W122)</f>
        <v>19183</v>
      </c>
      <c r="X126" s="6"/>
      <c r="Y126" s="6"/>
      <c r="Z126" s="6"/>
      <c r="AA126" s="6"/>
    </row>
    <row r="128" spans="1:49">
      <c r="P128" s="167"/>
      <c r="S128" s="179"/>
      <c r="X128" s="6"/>
      <c r="Y128" s="6"/>
      <c r="Z128" s="6"/>
      <c r="AA128" s="6"/>
    </row>
    <row r="130" spans="12:27">
      <c r="M130" s="179"/>
      <c r="X130" s="6"/>
      <c r="Y130" s="6"/>
      <c r="Z130" s="6"/>
      <c r="AA130" s="6"/>
    </row>
    <row r="134" spans="12:27">
      <c r="L134" s="167"/>
      <c r="X134" s="6"/>
      <c r="Y134" s="6"/>
      <c r="Z134" s="6"/>
      <c r="AA134" s="6"/>
    </row>
  </sheetData>
  <mergeCells count="338">
    <mergeCell ref="X108:AA108"/>
    <mergeCell ref="X109:AA109"/>
    <mergeCell ref="X92:AA92"/>
    <mergeCell ref="B109:I109"/>
    <mergeCell ref="X103:X105"/>
    <mergeCell ref="X98:X102"/>
    <mergeCell ref="Y74:Y77"/>
    <mergeCell ref="Z74:Z77"/>
    <mergeCell ref="AA74:AA77"/>
    <mergeCell ref="X94:X95"/>
    <mergeCell ref="C93:AA93"/>
    <mergeCell ref="Y94:Y95"/>
    <mergeCell ref="AA94:AA95"/>
    <mergeCell ref="Z94:Z95"/>
    <mergeCell ref="G80:G83"/>
    <mergeCell ref="E78:E79"/>
    <mergeCell ref="X18:X20"/>
    <mergeCell ref="X45:X46"/>
    <mergeCell ref="X41:X43"/>
    <mergeCell ref="X21:X22"/>
    <mergeCell ref="D103:D106"/>
    <mergeCell ref="E103:E106"/>
    <mergeCell ref="H89:H91"/>
    <mergeCell ref="E94:E96"/>
    <mergeCell ref="X80:X81"/>
    <mergeCell ref="F89:F91"/>
    <mergeCell ref="X59:X60"/>
    <mergeCell ref="X33:X35"/>
    <mergeCell ref="X62:X63"/>
    <mergeCell ref="H80:H83"/>
    <mergeCell ref="X36:X38"/>
    <mergeCell ref="C40:AA40"/>
    <mergeCell ref="D80:D83"/>
    <mergeCell ref="E80:E83"/>
    <mergeCell ref="C80:C83"/>
    <mergeCell ref="F80:F83"/>
    <mergeCell ref="AA18:AA19"/>
    <mergeCell ref="C68:C69"/>
    <mergeCell ref="D68:D69"/>
    <mergeCell ref="E68:E69"/>
    <mergeCell ref="H68:H69"/>
    <mergeCell ref="C62:C64"/>
    <mergeCell ref="F65:F67"/>
    <mergeCell ref="G62:G64"/>
    <mergeCell ref="Z18:Z19"/>
    <mergeCell ref="G68:G69"/>
    <mergeCell ref="G17:G20"/>
    <mergeCell ref="H17:H20"/>
    <mergeCell ref="E41:E44"/>
    <mergeCell ref="C39:I39"/>
    <mergeCell ref="G21:G23"/>
    <mergeCell ref="G36:G38"/>
    <mergeCell ref="F36:F38"/>
    <mergeCell ref="H36:H38"/>
    <mergeCell ref="H33:H35"/>
    <mergeCell ref="G33:G35"/>
    <mergeCell ref="H25:H27"/>
    <mergeCell ref="C28:C29"/>
    <mergeCell ref="D28:D29"/>
    <mergeCell ref="E28:E29"/>
    <mergeCell ref="C25:C27"/>
    <mergeCell ref="D25:D27"/>
    <mergeCell ref="E25:E27"/>
    <mergeCell ref="F25:F27"/>
    <mergeCell ref="H21:H23"/>
    <mergeCell ref="H41:H44"/>
    <mergeCell ref="H65:H67"/>
    <mergeCell ref="G65:G67"/>
    <mergeCell ref="F62:F64"/>
    <mergeCell ref="E62:E64"/>
    <mergeCell ref="H59:H61"/>
    <mergeCell ref="H51:H52"/>
    <mergeCell ref="G59:G61"/>
    <mergeCell ref="G25:G27"/>
    <mergeCell ref="E45:E46"/>
    <mergeCell ref="F45:F46"/>
    <mergeCell ref="E51:E52"/>
    <mergeCell ref="E21:E23"/>
    <mergeCell ref="F21:F23"/>
    <mergeCell ref="F41:F44"/>
    <mergeCell ref="F51:F52"/>
    <mergeCell ref="E47:E50"/>
    <mergeCell ref="E30:E32"/>
    <mergeCell ref="H56:H58"/>
    <mergeCell ref="F33:F35"/>
    <mergeCell ref="C21:C23"/>
    <mergeCell ref="D21:D23"/>
    <mergeCell ref="D41:D44"/>
    <mergeCell ref="E33:E35"/>
    <mergeCell ref="G28:G29"/>
    <mergeCell ref="H28:H29"/>
    <mergeCell ref="G30:G32"/>
    <mergeCell ref="H30:H32"/>
    <mergeCell ref="H62:H64"/>
    <mergeCell ref="A41:A44"/>
    <mergeCell ref="B41:B44"/>
    <mergeCell ref="A17:A20"/>
    <mergeCell ref="C41:C44"/>
    <mergeCell ref="A56:A58"/>
    <mergeCell ref="B56:B58"/>
    <mergeCell ref="A62:A64"/>
    <mergeCell ref="E17:E20"/>
    <mergeCell ref="F30:F32"/>
    <mergeCell ref="D47:D50"/>
    <mergeCell ref="D62:D64"/>
    <mergeCell ref="D51:D52"/>
    <mergeCell ref="C59:C61"/>
    <mergeCell ref="E59:E61"/>
    <mergeCell ref="D59:D61"/>
    <mergeCell ref="C51:C52"/>
    <mergeCell ref="C56:C58"/>
    <mergeCell ref="A59:A61"/>
    <mergeCell ref="B59:B61"/>
    <mergeCell ref="B62:B64"/>
    <mergeCell ref="C65:C67"/>
    <mergeCell ref="D65:D67"/>
    <mergeCell ref="E65:E67"/>
    <mergeCell ref="A45:A46"/>
    <mergeCell ref="B45:B46"/>
    <mergeCell ref="A51:A52"/>
    <mergeCell ref="B47:B50"/>
    <mergeCell ref="B51:B52"/>
    <mergeCell ref="A47:A50"/>
    <mergeCell ref="A65:A67"/>
    <mergeCell ref="B65:B67"/>
    <mergeCell ref="A68:A69"/>
    <mergeCell ref="B80:B83"/>
    <mergeCell ref="A74:A76"/>
    <mergeCell ref="B74:B76"/>
    <mergeCell ref="B68:B69"/>
    <mergeCell ref="F68:F69"/>
    <mergeCell ref="A120:I120"/>
    <mergeCell ref="J120:M120"/>
    <mergeCell ref="N120:Q120"/>
    <mergeCell ref="J118:M118"/>
    <mergeCell ref="A117:I117"/>
    <mergeCell ref="J117:M117"/>
    <mergeCell ref="N117:Q117"/>
    <mergeCell ref="A113:W113"/>
    <mergeCell ref="A111:AA111"/>
    <mergeCell ref="X110:AA110"/>
    <mergeCell ref="A112:AA112"/>
    <mergeCell ref="J114:M114"/>
    <mergeCell ref="N114:Q114"/>
    <mergeCell ref="N118:Q118"/>
    <mergeCell ref="R118:U118"/>
    <mergeCell ref="A118:I118"/>
    <mergeCell ref="N115:Q115"/>
    <mergeCell ref="E98:E102"/>
    <mergeCell ref="G103:G106"/>
    <mergeCell ref="H103:H106"/>
    <mergeCell ref="R120:U120"/>
    <mergeCell ref="N116:Q116"/>
    <mergeCell ref="B110:I110"/>
    <mergeCell ref="B103:B106"/>
    <mergeCell ref="C108:I108"/>
    <mergeCell ref="A126:I126"/>
    <mergeCell ref="J126:M126"/>
    <mergeCell ref="N126:Q126"/>
    <mergeCell ref="A122:I122"/>
    <mergeCell ref="A125:I125"/>
    <mergeCell ref="A124:I124"/>
    <mergeCell ref="J124:M124"/>
    <mergeCell ref="N124:Q124"/>
    <mergeCell ref="N122:Q122"/>
    <mergeCell ref="J125:M125"/>
    <mergeCell ref="N125:Q125"/>
    <mergeCell ref="R125:U125"/>
    <mergeCell ref="R122:U122"/>
    <mergeCell ref="A94:A96"/>
    <mergeCell ref="A119:I119"/>
    <mergeCell ref="A107:H107"/>
    <mergeCell ref="A98:A102"/>
    <mergeCell ref="B98:B102"/>
    <mergeCell ref="R121:U121"/>
    <mergeCell ref="A121:I121"/>
    <mergeCell ref="A123:I123"/>
    <mergeCell ref="J123:M123"/>
    <mergeCell ref="N123:Q123"/>
    <mergeCell ref="R126:U126"/>
    <mergeCell ref="R123:U123"/>
    <mergeCell ref="J121:M121"/>
    <mergeCell ref="N121:Q121"/>
    <mergeCell ref="J122:M122"/>
    <mergeCell ref="R124:U124"/>
    <mergeCell ref="A114:I114"/>
    <mergeCell ref="R114:U114"/>
    <mergeCell ref="A115:I115"/>
    <mergeCell ref="R116:U116"/>
    <mergeCell ref="R117:U117"/>
    <mergeCell ref="R115:U115"/>
    <mergeCell ref="A116:I116"/>
    <mergeCell ref="J116:M116"/>
    <mergeCell ref="J115:M115"/>
    <mergeCell ref="J119:M119"/>
    <mergeCell ref="N119:Q119"/>
    <mergeCell ref="R119:U119"/>
    <mergeCell ref="B94:B96"/>
    <mergeCell ref="C94:C96"/>
    <mergeCell ref="D94:D96"/>
    <mergeCell ref="G98:G102"/>
    <mergeCell ref="H98:H102"/>
    <mergeCell ref="F98:F102"/>
    <mergeCell ref="F103:F106"/>
    <mergeCell ref="D98:D102"/>
    <mergeCell ref="A103:A106"/>
    <mergeCell ref="C84:C87"/>
    <mergeCell ref="D84:D87"/>
    <mergeCell ref="C103:C106"/>
    <mergeCell ref="A89:A91"/>
    <mergeCell ref="C92:I92"/>
    <mergeCell ref="G94:G96"/>
    <mergeCell ref="G89:G91"/>
    <mergeCell ref="C98:C102"/>
    <mergeCell ref="F78:F79"/>
    <mergeCell ref="G78:G79"/>
    <mergeCell ref="H78:H79"/>
    <mergeCell ref="H94:H96"/>
    <mergeCell ref="A84:A87"/>
    <mergeCell ref="B84:B87"/>
    <mergeCell ref="A80:A83"/>
    <mergeCell ref="B89:B91"/>
    <mergeCell ref="H70:H73"/>
    <mergeCell ref="X70:X73"/>
    <mergeCell ref="E84:E87"/>
    <mergeCell ref="F84:F87"/>
    <mergeCell ref="D89:D91"/>
    <mergeCell ref="E89:E91"/>
    <mergeCell ref="A88:H88"/>
    <mergeCell ref="C89:C91"/>
    <mergeCell ref="H84:H87"/>
    <mergeCell ref="G84:G87"/>
    <mergeCell ref="B70:B73"/>
    <mergeCell ref="C70:C73"/>
    <mergeCell ref="D70:D73"/>
    <mergeCell ref="E70:E73"/>
    <mergeCell ref="F70:F73"/>
    <mergeCell ref="G70:G73"/>
    <mergeCell ref="A9:AA9"/>
    <mergeCell ref="B10:AA10"/>
    <mergeCell ref="H12:H15"/>
    <mergeCell ref="F12:F15"/>
    <mergeCell ref="F28:F29"/>
    <mergeCell ref="C74:C76"/>
    <mergeCell ref="D74:D76"/>
    <mergeCell ref="E74:E76"/>
    <mergeCell ref="F74:F76"/>
    <mergeCell ref="A70:A73"/>
    <mergeCell ref="G12:G15"/>
    <mergeCell ref="A25:A27"/>
    <mergeCell ref="B25:B27"/>
    <mergeCell ref="X25:X27"/>
    <mergeCell ref="E14:E15"/>
    <mergeCell ref="X14:X15"/>
    <mergeCell ref="A24:H24"/>
    <mergeCell ref="B17:B20"/>
    <mergeCell ref="D17:D20"/>
    <mergeCell ref="F17:F20"/>
    <mergeCell ref="H5:H7"/>
    <mergeCell ref="W5:W7"/>
    <mergeCell ref="A5:A7"/>
    <mergeCell ref="B5:B7"/>
    <mergeCell ref="C5:C7"/>
    <mergeCell ref="E5:E7"/>
    <mergeCell ref="N5:Q5"/>
    <mergeCell ref="R5:U5"/>
    <mergeCell ref="S6:T6"/>
    <mergeCell ref="I5:I7"/>
    <mergeCell ref="A1:AA1"/>
    <mergeCell ref="A2:AA2"/>
    <mergeCell ref="A3:AA3"/>
    <mergeCell ref="Y4:AA4"/>
    <mergeCell ref="C11:AA11"/>
    <mergeCell ref="G5:G7"/>
    <mergeCell ref="D5:D7"/>
    <mergeCell ref="X6:X7"/>
    <mergeCell ref="Y6:AA6"/>
    <mergeCell ref="K6:L6"/>
    <mergeCell ref="U6:U7"/>
    <mergeCell ref="V5:V7"/>
    <mergeCell ref="X5:AA5"/>
    <mergeCell ref="J6:J7"/>
    <mergeCell ref="M6:M7"/>
    <mergeCell ref="N6:N7"/>
    <mergeCell ref="O6:P6"/>
    <mergeCell ref="Q6:Q7"/>
    <mergeCell ref="R6:R7"/>
    <mergeCell ref="J5:M5"/>
    <mergeCell ref="C45:C46"/>
    <mergeCell ref="A8:AA8"/>
    <mergeCell ref="G45:G46"/>
    <mergeCell ref="A21:A23"/>
    <mergeCell ref="B21:B23"/>
    <mergeCell ref="A28:A29"/>
    <mergeCell ref="A30:A32"/>
    <mergeCell ref="A36:A38"/>
    <mergeCell ref="C36:C38"/>
    <mergeCell ref="E36:E38"/>
    <mergeCell ref="B28:B29"/>
    <mergeCell ref="A33:A35"/>
    <mergeCell ref="B33:B35"/>
    <mergeCell ref="D33:D35"/>
    <mergeCell ref="D36:D38"/>
    <mergeCell ref="B30:B32"/>
    <mergeCell ref="C30:C32"/>
    <mergeCell ref="D30:D32"/>
    <mergeCell ref="B36:B38"/>
    <mergeCell ref="C33:C35"/>
    <mergeCell ref="Z70:Z73"/>
    <mergeCell ref="A77:H77"/>
    <mergeCell ref="A78:A79"/>
    <mergeCell ref="B78:B79"/>
    <mergeCell ref="C78:C79"/>
    <mergeCell ref="D78:D79"/>
    <mergeCell ref="G74:G76"/>
    <mergeCell ref="H74:H76"/>
    <mergeCell ref="X74:X77"/>
    <mergeCell ref="X78:X79"/>
    <mergeCell ref="X56:X58"/>
    <mergeCell ref="D56:D58"/>
    <mergeCell ref="G41:G44"/>
    <mergeCell ref="E56:E58"/>
    <mergeCell ref="C17:C20"/>
    <mergeCell ref="Y70:Y73"/>
    <mergeCell ref="C47:C50"/>
    <mergeCell ref="G47:G50"/>
    <mergeCell ref="D45:D46"/>
    <mergeCell ref="F47:F50"/>
    <mergeCell ref="F59:F61"/>
    <mergeCell ref="F56:F58"/>
    <mergeCell ref="H45:H46"/>
    <mergeCell ref="H47:H50"/>
    <mergeCell ref="G51:G52"/>
    <mergeCell ref="Y18:Y19"/>
    <mergeCell ref="C53:I53"/>
    <mergeCell ref="G56:G58"/>
    <mergeCell ref="C54:AA54"/>
    <mergeCell ref="X53:AA53"/>
  </mergeCells>
  <phoneticPr fontId="12" type="noConversion"/>
  <printOptions horizontalCentered="1"/>
  <pageMargins left="0" right="0" top="0" bottom="0" header="0" footer="0"/>
  <pageSetup paperSize="9" scale="75" orientation="landscape" r:id="rId1"/>
  <headerFooter alignWithMargins="0">
    <oddFooter>Puslapių &amp;P iš &amp;N</oddFooter>
  </headerFooter>
  <rowBreaks count="2" manualBreakCount="2">
    <brk id="39" max="26" man="1"/>
    <brk id="77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A9" sqref="A9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630" t="s">
        <v>24</v>
      </c>
      <c r="B1" s="630"/>
    </row>
    <row r="2" spans="1:2" ht="31.5">
      <c r="A2" s="2" t="s">
        <v>4</v>
      </c>
      <c r="B2" s="1" t="s">
        <v>22</v>
      </c>
    </row>
    <row r="3" spans="1:2" ht="15.75" customHeight="1">
      <c r="A3" s="324">
        <v>1</v>
      </c>
      <c r="B3" s="1" t="s">
        <v>25</v>
      </c>
    </row>
    <row r="4" spans="1:2" ht="15.75" customHeight="1">
      <c r="A4" s="324">
        <v>2</v>
      </c>
      <c r="B4" s="1" t="s">
        <v>26</v>
      </c>
    </row>
    <row r="5" spans="1:2" ht="15.75" customHeight="1">
      <c r="A5" s="324">
        <v>3</v>
      </c>
      <c r="B5" s="1" t="s">
        <v>27</v>
      </c>
    </row>
    <row r="6" spans="1:2" ht="15.75" customHeight="1">
      <c r="A6" s="324">
        <v>4</v>
      </c>
      <c r="B6" s="1" t="s">
        <v>28</v>
      </c>
    </row>
    <row r="7" spans="1:2" ht="15.75" customHeight="1">
      <c r="A7" s="324">
        <v>5</v>
      </c>
      <c r="B7" s="1" t="s">
        <v>29</v>
      </c>
    </row>
    <row r="8" spans="1:2" ht="15.75" customHeight="1">
      <c r="A8" s="324">
        <v>6</v>
      </c>
      <c r="B8" s="1" t="s">
        <v>30</v>
      </c>
    </row>
    <row r="9" spans="1:2" ht="15.75" customHeight="1"/>
    <row r="10" spans="1:2" ht="15.75" customHeight="1">
      <c r="A10" s="529" t="s">
        <v>36</v>
      </c>
      <c r="B10" s="529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Tarybai</vt:lpstr>
      <vt:lpstr>Aiškinamoji lentelė</vt:lpstr>
      <vt:lpstr>Asignavimų valdytojų kodai</vt:lpstr>
      <vt:lpstr>'Aiškinamoji lentelė'!Spausdinimo_sritis</vt:lpstr>
      <vt:lpstr>Tarybai!Spausdinimo_sritis</vt:lpstr>
      <vt:lpstr>'Aiškinamoji lentelė'!Spausdinti_pavadinimus</vt:lpstr>
      <vt:lpstr>Tarybai!Spausdinti_pavadinimus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V.Palaimiene</cp:lastModifiedBy>
  <cp:lastPrinted>2013-02-15T10:46:58Z</cp:lastPrinted>
  <dcterms:created xsi:type="dcterms:W3CDTF">2007-07-27T10:32:34Z</dcterms:created>
  <dcterms:modified xsi:type="dcterms:W3CDTF">2013-02-15T12:13:12Z</dcterms:modified>
</cp:coreProperties>
</file>