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255" windowWidth="15480" windowHeight="11640"/>
  </bookViews>
  <sheets>
    <sheet name="Tarybai" sheetId="7" r:id="rId1"/>
    <sheet name="Aiškinamoji lentelė" sheetId="5" r:id="rId2"/>
    <sheet name="Asignavimų valdytojų kodai" sheetId="3" r:id="rId3"/>
  </sheets>
  <definedNames>
    <definedName name="_xlnm.Print_Area" localSheetId="1">'Aiškinamoji lentelė'!$A$1:$AA$224</definedName>
    <definedName name="_xlnm.Print_Area" localSheetId="0">Tarybai!$A$1:$R$162</definedName>
    <definedName name="_xlnm.Print_Titles" localSheetId="1">'Aiškinamoji lentelė'!$5:$7</definedName>
    <definedName name="_xlnm.Print_Titles" localSheetId="0">Tarybai!$5:$7</definedName>
  </definedNames>
  <calcPr calcId="145621" fullCalcOnLoad="1"/>
</workbook>
</file>

<file path=xl/calcChain.xml><?xml version="1.0" encoding="utf-8"?>
<calcChain xmlns="http://schemas.openxmlformats.org/spreadsheetml/2006/main">
  <c r="I47" i="7"/>
  <c r="I46"/>
  <c r="W115" i="5"/>
  <c r="I64" i="7"/>
  <c r="I65"/>
  <c r="J78"/>
  <c r="K78"/>
  <c r="L78"/>
  <c r="M78"/>
  <c r="N78"/>
  <c r="I155"/>
  <c r="I78"/>
  <c r="N117" i="5"/>
  <c r="R117"/>
  <c r="S116"/>
  <c r="S130"/>
  <c r="S27"/>
  <c r="T27"/>
  <c r="U27"/>
  <c r="O27"/>
  <c r="P27"/>
  <c r="Q27"/>
  <c r="W27"/>
  <c r="V27"/>
  <c r="N26"/>
  <c r="R26"/>
  <c r="N25"/>
  <c r="R25"/>
  <c r="S177"/>
  <c r="R176"/>
  <c r="R177"/>
  <c r="S147"/>
  <c r="R147"/>
  <c r="R148"/>
  <c r="R150"/>
  <c r="R152"/>
  <c r="S153"/>
  <c r="T153"/>
  <c r="U153"/>
  <c r="R154"/>
  <c r="R155"/>
  <c r="R156"/>
  <c r="S156"/>
  <c r="T156"/>
  <c r="U156"/>
  <c r="R158"/>
  <c r="R159"/>
  <c r="R160"/>
  <c r="S161"/>
  <c r="T161"/>
  <c r="U161"/>
  <c r="R162"/>
  <c r="R163"/>
  <c r="R164"/>
  <c r="S165"/>
  <c r="T165"/>
  <c r="T166"/>
  <c r="U165"/>
  <c r="S166"/>
  <c r="U166"/>
  <c r="R167"/>
  <c r="U132"/>
  <c r="T132"/>
  <c r="R131"/>
  <c r="S132"/>
  <c r="R130"/>
  <c r="R132"/>
  <c r="U129"/>
  <c r="T129"/>
  <c r="S129"/>
  <c r="R128"/>
  <c r="R127"/>
  <c r="U126"/>
  <c r="T126"/>
  <c r="S126"/>
  <c r="R125"/>
  <c r="R124"/>
  <c r="R126"/>
  <c r="U123"/>
  <c r="T123"/>
  <c r="S123"/>
  <c r="R122"/>
  <c r="R217"/>
  <c r="R121"/>
  <c r="U120"/>
  <c r="T120"/>
  <c r="R116"/>
  <c r="J115" i="7"/>
  <c r="I114"/>
  <c r="I115"/>
  <c r="R123" i="5"/>
  <c r="R129"/>
  <c r="R120"/>
  <c r="R161"/>
  <c r="R153"/>
  <c r="R165"/>
  <c r="R166"/>
  <c r="S120"/>
  <c r="I103" i="7"/>
  <c r="J105"/>
  <c r="K105"/>
  <c r="L105"/>
  <c r="M105"/>
  <c r="N105"/>
  <c r="N161"/>
  <c r="M161"/>
  <c r="N160"/>
  <c r="M160"/>
  <c r="N159"/>
  <c r="M159"/>
  <c r="N157"/>
  <c r="M157"/>
  <c r="N154"/>
  <c r="M154"/>
  <c r="N153"/>
  <c r="M153"/>
  <c r="N144"/>
  <c r="M144"/>
  <c r="L144"/>
  <c r="K144"/>
  <c r="J144"/>
  <c r="I143"/>
  <c r="I142"/>
  <c r="I141"/>
  <c r="N140"/>
  <c r="M140"/>
  <c r="L140"/>
  <c r="K140"/>
  <c r="J140"/>
  <c r="I139"/>
  <c r="I138"/>
  <c r="I137"/>
  <c r="N136"/>
  <c r="M136"/>
  <c r="L136"/>
  <c r="K136"/>
  <c r="J136"/>
  <c r="I135"/>
  <c r="I134"/>
  <c r="N133"/>
  <c r="M133"/>
  <c r="L133"/>
  <c r="K133"/>
  <c r="J133"/>
  <c r="I130"/>
  <c r="I126"/>
  <c r="N121"/>
  <c r="M121"/>
  <c r="L121"/>
  <c r="K121"/>
  <c r="J121"/>
  <c r="I120"/>
  <c r="I119"/>
  <c r="I118"/>
  <c r="N113"/>
  <c r="M113"/>
  <c r="L113"/>
  <c r="K113"/>
  <c r="J113"/>
  <c r="I112"/>
  <c r="I111"/>
  <c r="N110"/>
  <c r="M110"/>
  <c r="L110"/>
  <c r="K110"/>
  <c r="J110"/>
  <c r="I109"/>
  <c r="I108"/>
  <c r="N107"/>
  <c r="M107"/>
  <c r="L107"/>
  <c r="K107"/>
  <c r="J107"/>
  <c r="I106"/>
  <c r="I102"/>
  <c r="I101"/>
  <c r="N99"/>
  <c r="M99"/>
  <c r="L99"/>
  <c r="K99"/>
  <c r="J99"/>
  <c r="I98"/>
  <c r="I97"/>
  <c r="N96"/>
  <c r="M96"/>
  <c r="L96"/>
  <c r="K96"/>
  <c r="J91"/>
  <c r="J96"/>
  <c r="N90"/>
  <c r="M90"/>
  <c r="L90"/>
  <c r="K90"/>
  <c r="J90"/>
  <c r="I85"/>
  <c r="I84"/>
  <c r="N81"/>
  <c r="N82"/>
  <c r="M81"/>
  <c r="M82"/>
  <c r="L81"/>
  <c r="L82"/>
  <c r="K81"/>
  <c r="K82"/>
  <c r="J81"/>
  <c r="J82"/>
  <c r="I80"/>
  <c r="I79"/>
  <c r="L61"/>
  <c r="K61"/>
  <c r="J61"/>
  <c r="I60"/>
  <c r="I61"/>
  <c r="N57"/>
  <c r="N62"/>
  <c r="M57"/>
  <c r="M62"/>
  <c r="L57"/>
  <c r="L62"/>
  <c r="K57"/>
  <c r="J57"/>
  <c r="I56"/>
  <c r="I55"/>
  <c r="I54"/>
  <c r="N51"/>
  <c r="M51"/>
  <c r="L51"/>
  <c r="K51"/>
  <c r="J51"/>
  <c r="I45"/>
  <c r="I51"/>
  <c r="N43"/>
  <c r="M43"/>
  <c r="L43"/>
  <c r="K43"/>
  <c r="J43"/>
  <c r="I42"/>
  <c r="I41"/>
  <c r="N40"/>
  <c r="M40"/>
  <c r="L40"/>
  <c r="K40"/>
  <c r="J40"/>
  <c r="I38"/>
  <c r="I37"/>
  <c r="K36"/>
  <c r="J36"/>
  <c r="N35"/>
  <c r="N158"/>
  <c r="M35"/>
  <c r="M36"/>
  <c r="L35"/>
  <c r="L36"/>
  <c r="N34"/>
  <c r="M34"/>
  <c r="L34"/>
  <c r="K34"/>
  <c r="J34"/>
  <c r="I33"/>
  <c r="I34"/>
  <c r="N31"/>
  <c r="M31"/>
  <c r="L31"/>
  <c r="K31"/>
  <c r="J31"/>
  <c r="I25"/>
  <c r="I24"/>
  <c r="I23"/>
  <c r="N21"/>
  <c r="M21"/>
  <c r="L21"/>
  <c r="K21"/>
  <c r="J21"/>
  <c r="I20"/>
  <c r="I19"/>
  <c r="N17"/>
  <c r="M17"/>
  <c r="L17"/>
  <c r="K17"/>
  <c r="J17"/>
  <c r="I15"/>
  <c r="I14"/>
  <c r="I13"/>
  <c r="I12"/>
  <c r="I82"/>
  <c r="I160"/>
  <c r="J62"/>
  <c r="K62"/>
  <c r="M152"/>
  <c r="I157"/>
  <c r="N152"/>
  <c r="K52"/>
  <c r="M52"/>
  <c r="K116"/>
  <c r="M116"/>
  <c r="J52"/>
  <c r="L52"/>
  <c r="J116"/>
  <c r="L116"/>
  <c r="N116"/>
  <c r="I40"/>
  <c r="I110"/>
  <c r="I121"/>
  <c r="I133"/>
  <c r="I140"/>
  <c r="I144"/>
  <c r="I105"/>
  <c r="I90"/>
  <c r="I107"/>
  <c r="I81"/>
  <c r="I161"/>
  <c r="I57"/>
  <c r="I62"/>
  <c r="K145"/>
  <c r="M145"/>
  <c r="I17"/>
  <c r="I159"/>
  <c r="I31"/>
  <c r="I35"/>
  <c r="I36"/>
  <c r="I99"/>
  <c r="I113"/>
  <c r="I136"/>
  <c r="J145"/>
  <c r="L145"/>
  <c r="N145"/>
  <c r="N156"/>
  <c r="N36"/>
  <c r="N52"/>
  <c r="I154"/>
  <c r="M158"/>
  <c r="M156"/>
  <c r="M162"/>
  <c r="I21"/>
  <c r="I43"/>
  <c r="I91"/>
  <c r="I96"/>
  <c r="W68" i="5"/>
  <c r="I145" i="7"/>
  <c r="N162"/>
  <c r="I116"/>
  <c r="I52"/>
  <c r="N146"/>
  <c r="N147"/>
  <c r="L146"/>
  <c r="L147"/>
  <c r="M146"/>
  <c r="M147"/>
  <c r="K146"/>
  <c r="K147"/>
  <c r="J146"/>
  <c r="J147"/>
  <c r="I158"/>
  <c r="I156"/>
  <c r="I153"/>
  <c r="I152"/>
  <c r="R110" i="5"/>
  <c r="O111"/>
  <c r="P111"/>
  <c r="Q111"/>
  <c r="R111"/>
  <c r="S111"/>
  <c r="N110"/>
  <c r="N111"/>
  <c r="W77"/>
  <c r="V77"/>
  <c r="U77"/>
  <c r="I146" i="7"/>
  <c r="I147"/>
  <c r="I162"/>
  <c r="R13" i="5"/>
  <c r="J131"/>
  <c r="W120"/>
  <c r="V120"/>
  <c r="Q120"/>
  <c r="P120"/>
  <c r="O120"/>
  <c r="M120"/>
  <c r="L120"/>
  <c r="K120"/>
  <c r="N119"/>
  <c r="N118"/>
  <c r="J118"/>
  <c r="N116"/>
  <c r="J116"/>
  <c r="R82"/>
  <c r="W172"/>
  <c r="V172"/>
  <c r="U172"/>
  <c r="T172"/>
  <c r="S172"/>
  <c r="Q172"/>
  <c r="P172"/>
  <c r="O172"/>
  <c r="M172"/>
  <c r="L172"/>
  <c r="K172"/>
  <c r="R171"/>
  <c r="N171"/>
  <c r="J171"/>
  <c r="R170"/>
  <c r="N170"/>
  <c r="Q77"/>
  <c r="Q78"/>
  <c r="N13"/>
  <c r="J13"/>
  <c r="N194"/>
  <c r="R194"/>
  <c r="O169"/>
  <c r="O199"/>
  <c r="O195"/>
  <c r="O165"/>
  <c r="Q135"/>
  <c r="Q81"/>
  <c r="Q32"/>
  <c r="Q20"/>
  <c r="Q16"/>
  <c r="N82"/>
  <c r="O153"/>
  <c r="N149"/>
  <c r="W202"/>
  <c r="V202"/>
  <c r="U202"/>
  <c r="T202"/>
  <c r="S202"/>
  <c r="Q202"/>
  <c r="P202"/>
  <c r="O202"/>
  <c r="M202"/>
  <c r="L202"/>
  <c r="K202"/>
  <c r="R201"/>
  <c r="R200"/>
  <c r="N200"/>
  <c r="J202"/>
  <c r="N202"/>
  <c r="R134"/>
  <c r="N133"/>
  <c r="J133"/>
  <c r="W135"/>
  <c r="V135"/>
  <c r="U135"/>
  <c r="T135"/>
  <c r="S135"/>
  <c r="P135"/>
  <c r="O135"/>
  <c r="M135"/>
  <c r="L135"/>
  <c r="K135"/>
  <c r="N134"/>
  <c r="J134"/>
  <c r="R133"/>
  <c r="R98"/>
  <c r="N98"/>
  <c r="J98"/>
  <c r="R99"/>
  <c r="N99"/>
  <c r="J99"/>
  <c r="W101"/>
  <c r="V101"/>
  <c r="U101"/>
  <c r="T101"/>
  <c r="S101"/>
  <c r="Q101"/>
  <c r="P101"/>
  <c r="O101"/>
  <c r="M101"/>
  <c r="L101"/>
  <c r="K101"/>
  <c r="R100"/>
  <c r="N100"/>
  <c r="J100"/>
  <c r="R97"/>
  <c r="N97"/>
  <c r="J97"/>
  <c r="R96"/>
  <c r="N96"/>
  <c r="J96"/>
  <c r="M27"/>
  <c r="L27"/>
  <c r="K27"/>
  <c r="R24"/>
  <c r="R27"/>
  <c r="N24"/>
  <c r="N27"/>
  <c r="J27"/>
  <c r="R41"/>
  <c r="R42"/>
  <c r="N41"/>
  <c r="N42"/>
  <c r="J41"/>
  <c r="J42"/>
  <c r="W42"/>
  <c r="V42"/>
  <c r="U42"/>
  <c r="T42"/>
  <c r="S42"/>
  <c r="Q42"/>
  <c r="P42"/>
  <c r="O42"/>
  <c r="M42"/>
  <c r="L42"/>
  <c r="K42"/>
  <c r="W75"/>
  <c r="V75"/>
  <c r="U75"/>
  <c r="T75"/>
  <c r="S75"/>
  <c r="Q75"/>
  <c r="P75"/>
  <c r="O75"/>
  <c r="M75"/>
  <c r="L75"/>
  <c r="K75"/>
  <c r="R74"/>
  <c r="R75"/>
  <c r="N74"/>
  <c r="N75"/>
  <c r="J74"/>
  <c r="J75"/>
  <c r="W73"/>
  <c r="V73"/>
  <c r="U73"/>
  <c r="T73"/>
  <c r="S73"/>
  <c r="Q73"/>
  <c r="P73"/>
  <c r="O73"/>
  <c r="O76"/>
  <c r="M73"/>
  <c r="L73"/>
  <c r="L76"/>
  <c r="K73"/>
  <c r="R72"/>
  <c r="R73"/>
  <c r="N72"/>
  <c r="N73"/>
  <c r="J72"/>
  <c r="J73"/>
  <c r="W63"/>
  <c r="V63"/>
  <c r="U63"/>
  <c r="T63"/>
  <c r="S63"/>
  <c r="Q63"/>
  <c r="P63"/>
  <c r="O63"/>
  <c r="M63"/>
  <c r="L63"/>
  <c r="K63"/>
  <c r="R62"/>
  <c r="R63"/>
  <c r="N62"/>
  <c r="N63"/>
  <c r="J62"/>
  <c r="J63"/>
  <c r="W66"/>
  <c r="V66"/>
  <c r="U66"/>
  <c r="T66"/>
  <c r="S66"/>
  <c r="Q66"/>
  <c r="P66"/>
  <c r="O66"/>
  <c r="M66"/>
  <c r="L66"/>
  <c r="K66"/>
  <c r="R65"/>
  <c r="N65"/>
  <c r="J65"/>
  <c r="R64"/>
  <c r="N64"/>
  <c r="N66"/>
  <c r="J64"/>
  <c r="W69"/>
  <c r="V69"/>
  <c r="U69"/>
  <c r="T69"/>
  <c r="S69"/>
  <c r="Q69"/>
  <c r="P69"/>
  <c r="O69"/>
  <c r="M69"/>
  <c r="L69"/>
  <c r="K69"/>
  <c r="R68"/>
  <c r="N68"/>
  <c r="J68"/>
  <c r="R67"/>
  <c r="N67"/>
  <c r="J67"/>
  <c r="K94"/>
  <c r="L94"/>
  <c r="M94"/>
  <c r="O94"/>
  <c r="P94"/>
  <c r="Q94"/>
  <c r="S94"/>
  <c r="T94"/>
  <c r="U94"/>
  <c r="V94"/>
  <c r="W94"/>
  <c r="R93"/>
  <c r="N93"/>
  <c r="J93"/>
  <c r="Q76"/>
  <c r="W90"/>
  <c r="V90"/>
  <c r="U90"/>
  <c r="T90"/>
  <c r="S90"/>
  <c r="Q90"/>
  <c r="Q95"/>
  <c r="P90"/>
  <c r="O90"/>
  <c r="O95"/>
  <c r="M90"/>
  <c r="L90"/>
  <c r="L95"/>
  <c r="K90"/>
  <c r="R89"/>
  <c r="N89"/>
  <c r="J89"/>
  <c r="R88"/>
  <c r="N88"/>
  <c r="J88"/>
  <c r="R87"/>
  <c r="N87"/>
  <c r="J87"/>
  <c r="W85"/>
  <c r="V85"/>
  <c r="U85"/>
  <c r="T85"/>
  <c r="S85"/>
  <c r="Q85"/>
  <c r="P85"/>
  <c r="O85"/>
  <c r="M85"/>
  <c r="L85"/>
  <c r="K85"/>
  <c r="R84"/>
  <c r="N84"/>
  <c r="J84"/>
  <c r="R83"/>
  <c r="N83"/>
  <c r="J83"/>
  <c r="J82"/>
  <c r="R106"/>
  <c r="N106"/>
  <c r="J106"/>
  <c r="J110"/>
  <c r="K57"/>
  <c r="L57"/>
  <c r="M57"/>
  <c r="O57"/>
  <c r="P57"/>
  <c r="Q57"/>
  <c r="S57"/>
  <c r="T57"/>
  <c r="U57"/>
  <c r="V57"/>
  <c r="W57"/>
  <c r="W78"/>
  <c r="V78"/>
  <c r="U78"/>
  <c r="T78"/>
  <c r="S78"/>
  <c r="P78"/>
  <c r="O78"/>
  <c r="M78"/>
  <c r="L78"/>
  <c r="K78"/>
  <c r="R77"/>
  <c r="N77"/>
  <c r="J77"/>
  <c r="W61"/>
  <c r="V61"/>
  <c r="U61"/>
  <c r="T61"/>
  <c r="S61"/>
  <c r="Q61"/>
  <c r="P61"/>
  <c r="O61"/>
  <c r="M61"/>
  <c r="L61"/>
  <c r="K61"/>
  <c r="R60"/>
  <c r="N60"/>
  <c r="J60"/>
  <c r="R59"/>
  <c r="N59"/>
  <c r="J59"/>
  <c r="R58"/>
  <c r="N58"/>
  <c r="J58"/>
  <c r="R56"/>
  <c r="N56"/>
  <c r="N221"/>
  <c r="J56"/>
  <c r="R55"/>
  <c r="R57"/>
  <c r="N55"/>
  <c r="J55"/>
  <c r="J57"/>
  <c r="N57"/>
  <c r="W49"/>
  <c r="V49"/>
  <c r="U49"/>
  <c r="T49"/>
  <c r="S49"/>
  <c r="Q49"/>
  <c r="P49"/>
  <c r="O49"/>
  <c r="M49"/>
  <c r="L49"/>
  <c r="K49"/>
  <c r="R48"/>
  <c r="N48"/>
  <c r="J48"/>
  <c r="R47"/>
  <c r="N47"/>
  <c r="J47"/>
  <c r="R46"/>
  <c r="N46"/>
  <c r="J46"/>
  <c r="W54"/>
  <c r="V54"/>
  <c r="U54"/>
  <c r="T54"/>
  <c r="S54"/>
  <c r="Q54"/>
  <c r="P54"/>
  <c r="O54"/>
  <c r="M54"/>
  <c r="L54"/>
  <c r="K54"/>
  <c r="R53"/>
  <c r="N53"/>
  <c r="J53"/>
  <c r="R52"/>
  <c r="N52"/>
  <c r="J52"/>
  <c r="W38"/>
  <c r="V38"/>
  <c r="U38"/>
  <c r="T38"/>
  <c r="S38"/>
  <c r="Q38"/>
  <c r="P38"/>
  <c r="O38"/>
  <c r="M38"/>
  <c r="L38"/>
  <c r="K38"/>
  <c r="R37"/>
  <c r="N37"/>
  <c r="J37"/>
  <c r="R36"/>
  <c r="N36"/>
  <c r="J36"/>
  <c r="R35"/>
  <c r="N35"/>
  <c r="J35"/>
  <c r="R92"/>
  <c r="N92"/>
  <c r="J92"/>
  <c r="J30"/>
  <c r="R18"/>
  <c r="N17"/>
  <c r="J17"/>
  <c r="R43"/>
  <c r="N43"/>
  <c r="J43"/>
  <c r="J45"/>
  <c r="R39"/>
  <c r="R40"/>
  <c r="N39"/>
  <c r="N40"/>
  <c r="J39"/>
  <c r="J40"/>
  <c r="R22"/>
  <c r="N22"/>
  <c r="J22"/>
  <c r="R14"/>
  <c r="N14"/>
  <c r="J14"/>
  <c r="R38"/>
  <c r="R79"/>
  <c r="N79"/>
  <c r="J79"/>
  <c r="R91"/>
  <c r="N91"/>
  <c r="J91"/>
  <c r="W32"/>
  <c r="V32"/>
  <c r="U32"/>
  <c r="T32"/>
  <c r="S32"/>
  <c r="P32"/>
  <c r="O32"/>
  <c r="M32"/>
  <c r="L32"/>
  <c r="K32"/>
  <c r="J31"/>
  <c r="R29"/>
  <c r="J29"/>
  <c r="R28"/>
  <c r="N28"/>
  <c r="J28"/>
  <c r="J32"/>
  <c r="W20"/>
  <c r="V20"/>
  <c r="U20"/>
  <c r="T20"/>
  <c r="S20"/>
  <c r="P20"/>
  <c r="O20"/>
  <c r="M20"/>
  <c r="L20"/>
  <c r="K20"/>
  <c r="N19"/>
  <c r="J19"/>
  <c r="R19"/>
  <c r="N18"/>
  <c r="J18"/>
  <c r="R17"/>
  <c r="W81"/>
  <c r="V81"/>
  <c r="U81"/>
  <c r="T81"/>
  <c r="S81"/>
  <c r="P81"/>
  <c r="O81"/>
  <c r="M81"/>
  <c r="L81"/>
  <c r="K81"/>
  <c r="R80"/>
  <c r="N80"/>
  <c r="J80"/>
  <c r="W45"/>
  <c r="V45"/>
  <c r="U45"/>
  <c r="T45"/>
  <c r="S45"/>
  <c r="Q45"/>
  <c r="P45"/>
  <c r="O45"/>
  <c r="M45"/>
  <c r="L45"/>
  <c r="K45"/>
  <c r="R44"/>
  <c r="N44"/>
  <c r="J44"/>
  <c r="W40"/>
  <c r="V40"/>
  <c r="U40"/>
  <c r="T40"/>
  <c r="S40"/>
  <c r="Q40"/>
  <c r="P40"/>
  <c r="O40"/>
  <c r="M40"/>
  <c r="L40"/>
  <c r="K40"/>
  <c r="W132"/>
  <c r="V132"/>
  <c r="Q132"/>
  <c r="P132"/>
  <c r="O132"/>
  <c r="M132"/>
  <c r="L132"/>
  <c r="K132"/>
  <c r="N131"/>
  <c r="N130"/>
  <c r="J130"/>
  <c r="J132"/>
  <c r="W126"/>
  <c r="V126"/>
  <c r="Q126"/>
  <c r="P126"/>
  <c r="O126"/>
  <c r="M126"/>
  <c r="L126"/>
  <c r="K126"/>
  <c r="N125"/>
  <c r="J125"/>
  <c r="N124"/>
  <c r="J124"/>
  <c r="W123"/>
  <c r="V123"/>
  <c r="Q123"/>
  <c r="P123"/>
  <c r="O123"/>
  <c r="M123"/>
  <c r="L123"/>
  <c r="K123"/>
  <c r="N122"/>
  <c r="J122"/>
  <c r="N121"/>
  <c r="J121"/>
  <c r="R192"/>
  <c r="R193"/>
  <c r="N192"/>
  <c r="J192"/>
  <c r="W199"/>
  <c r="V199"/>
  <c r="U199"/>
  <c r="T199"/>
  <c r="S199"/>
  <c r="Q199"/>
  <c r="P199"/>
  <c r="M199"/>
  <c r="L199"/>
  <c r="K199"/>
  <c r="R198"/>
  <c r="N198"/>
  <c r="J198"/>
  <c r="R197"/>
  <c r="N197"/>
  <c r="J197"/>
  <c r="R196"/>
  <c r="N196"/>
  <c r="J196"/>
  <c r="W195"/>
  <c r="V195"/>
  <c r="U195"/>
  <c r="T195"/>
  <c r="S195"/>
  <c r="Q195"/>
  <c r="P195"/>
  <c r="M195"/>
  <c r="L195"/>
  <c r="K195"/>
  <c r="R188"/>
  <c r="N188"/>
  <c r="N195"/>
  <c r="J188"/>
  <c r="J195"/>
  <c r="N150"/>
  <c r="J150"/>
  <c r="R144"/>
  <c r="N144"/>
  <c r="J144"/>
  <c r="R143"/>
  <c r="N143"/>
  <c r="J143"/>
  <c r="R142"/>
  <c r="N142"/>
  <c r="J142"/>
  <c r="W169"/>
  <c r="V169"/>
  <c r="U169"/>
  <c r="T169"/>
  <c r="S169"/>
  <c r="Q169"/>
  <c r="P169"/>
  <c r="M169"/>
  <c r="L169"/>
  <c r="K169"/>
  <c r="R168"/>
  <c r="N168"/>
  <c r="J168"/>
  <c r="N167"/>
  <c r="J167"/>
  <c r="W165"/>
  <c r="V165"/>
  <c r="Q165"/>
  <c r="P165"/>
  <c r="M165"/>
  <c r="L165"/>
  <c r="K165"/>
  <c r="N164"/>
  <c r="J164"/>
  <c r="J163"/>
  <c r="N162"/>
  <c r="J162"/>
  <c r="W161"/>
  <c r="V161"/>
  <c r="Q161"/>
  <c r="P161"/>
  <c r="O161"/>
  <c r="M161"/>
  <c r="L161"/>
  <c r="K161"/>
  <c r="N160"/>
  <c r="J160"/>
  <c r="N159"/>
  <c r="J159"/>
  <c r="N158"/>
  <c r="J158"/>
  <c r="J161"/>
  <c r="W175"/>
  <c r="V175"/>
  <c r="U175"/>
  <c r="T175"/>
  <c r="S175"/>
  <c r="Q175"/>
  <c r="P175"/>
  <c r="O175"/>
  <c r="M175"/>
  <c r="L175"/>
  <c r="K175"/>
  <c r="R174"/>
  <c r="N174"/>
  <c r="J174"/>
  <c r="R173"/>
  <c r="N173"/>
  <c r="J173"/>
  <c r="W206"/>
  <c r="V206"/>
  <c r="U206"/>
  <c r="T206"/>
  <c r="S206"/>
  <c r="Q206"/>
  <c r="P206"/>
  <c r="O206"/>
  <c r="M206"/>
  <c r="L206"/>
  <c r="K206"/>
  <c r="R205"/>
  <c r="N205"/>
  <c r="J205"/>
  <c r="R204"/>
  <c r="N204"/>
  <c r="J204"/>
  <c r="R203"/>
  <c r="N203"/>
  <c r="J203"/>
  <c r="W183"/>
  <c r="V183"/>
  <c r="U183"/>
  <c r="T183"/>
  <c r="S183"/>
  <c r="Q183"/>
  <c r="P183"/>
  <c r="O183"/>
  <c r="M183"/>
  <c r="L183"/>
  <c r="K183"/>
  <c r="R182"/>
  <c r="N182"/>
  <c r="J182"/>
  <c r="R181"/>
  <c r="N181"/>
  <c r="J181"/>
  <c r="R180"/>
  <c r="N180"/>
  <c r="J180"/>
  <c r="W156"/>
  <c r="V156"/>
  <c r="Q156"/>
  <c r="P156"/>
  <c r="O156"/>
  <c r="M156"/>
  <c r="L156"/>
  <c r="K156"/>
  <c r="N155"/>
  <c r="J155"/>
  <c r="N154"/>
  <c r="J154"/>
  <c r="W153"/>
  <c r="V153"/>
  <c r="Q153"/>
  <c r="P153"/>
  <c r="M153"/>
  <c r="L153"/>
  <c r="K153"/>
  <c r="N152"/>
  <c r="J152"/>
  <c r="N147"/>
  <c r="N153"/>
  <c r="J147"/>
  <c r="W146"/>
  <c r="V146"/>
  <c r="U146"/>
  <c r="T146"/>
  <c r="S146"/>
  <c r="Q146"/>
  <c r="P146"/>
  <c r="O146"/>
  <c r="M146"/>
  <c r="L146"/>
  <c r="K146"/>
  <c r="R145"/>
  <c r="N145"/>
  <c r="J145"/>
  <c r="R141"/>
  <c r="N141"/>
  <c r="J141"/>
  <c r="R140"/>
  <c r="N140"/>
  <c r="J140"/>
  <c r="O207"/>
  <c r="W137"/>
  <c r="V137"/>
  <c r="U137"/>
  <c r="T137"/>
  <c r="S137"/>
  <c r="Q137"/>
  <c r="P137"/>
  <c r="O137"/>
  <c r="M137"/>
  <c r="L137"/>
  <c r="K137"/>
  <c r="R136"/>
  <c r="N136"/>
  <c r="J136"/>
  <c r="W107"/>
  <c r="W112"/>
  <c r="V107"/>
  <c r="V112"/>
  <c r="U107"/>
  <c r="U112"/>
  <c r="T107"/>
  <c r="T112"/>
  <c r="S107"/>
  <c r="S112"/>
  <c r="Q107"/>
  <c r="Q112"/>
  <c r="P107"/>
  <c r="P112"/>
  <c r="O107"/>
  <c r="O112"/>
  <c r="M107"/>
  <c r="L107"/>
  <c r="K107"/>
  <c r="R105"/>
  <c r="N105"/>
  <c r="J105"/>
  <c r="R104"/>
  <c r="N104"/>
  <c r="J104"/>
  <c r="M111"/>
  <c r="L111"/>
  <c r="K111"/>
  <c r="J109"/>
  <c r="J108"/>
  <c r="W223"/>
  <c r="V223"/>
  <c r="W222"/>
  <c r="V222"/>
  <c r="W221"/>
  <c r="V221"/>
  <c r="W220"/>
  <c r="V220"/>
  <c r="W219"/>
  <c r="V219"/>
  <c r="W216"/>
  <c r="V216"/>
  <c r="W215"/>
  <c r="V215"/>
  <c r="W129"/>
  <c r="V129"/>
  <c r="Q129"/>
  <c r="P129"/>
  <c r="O129"/>
  <c r="M129"/>
  <c r="L129"/>
  <c r="K129"/>
  <c r="N128"/>
  <c r="J128"/>
  <c r="N127"/>
  <c r="J127"/>
  <c r="W23"/>
  <c r="V23"/>
  <c r="U23"/>
  <c r="T23"/>
  <c r="S23"/>
  <c r="Q23"/>
  <c r="Q33"/>
  <c r="P23"/>
  <c r="O23"/>
  <c r="M23"/>
  <c r="L23"/>
  <c r="K23"/>
  <c r="R21"/>
  <c r="R23"/>
  <c r="N21"/>
  <c r="J21"/>
  <c r="W16"/>
  <c r="V16"/>
  <c r="U16"/>
  <c r="U33"/>
  <c r="T16"/>
  <c r="S16"/>
  <c r="P16"/>
  <c r="O16"/>
  <c r="M16"/>
  <c r="L16"/>
  <c r="K16"/>
  <c r="R15"/>
  <c r="N15"/>
  <c r="J15"/>
  <c r="N69"/>
  <c r="J66"/>
  <c r="W214"/>
  <c r="T76"/>
  <c r="V76"/>
  <c r="N101"/>
  <c r="W33"/>
  <c r="N217"/>
  <c r="V33"/>
  <c r="M33"/>
  <c r="N120"/>
  <c r="J69"/>
  <c r="S178"/>
  <c r="U178"/>
  <c r="Q166"/>
  <c r="W166"/>
  <c r="W178"/>
  <c r="N132"/>
  <c r="T178"/>
  <c r="N61"/>
  <c r="Q178"/>
  <c r="L166"/>
  <c r="L178"/>
  <c r="P166"/>
  <c r="P178"/>
  <c r="V166"/>
  <c r="V178"/>
  <c r="O166"/>
  <c r="O178"/>
  <c r="K166"/>
  <c r="K178"/>
  <c r="M166"/>
  <c r="M178"/>
  <c r="U95"/>
  <c r="W95"/>
  <c r="S95"/>
  <c r="V95"/>
  <c r="T95"/>
  <c r="R69"/>
  <c r="N78"/>
  <c r="V214"/>
  <c r="K33"/>
  <c r="N165"/>
  <c r="R169"/>
  <c r="S207"/>
  <c r="N129"/>
  <c r="N38"/>
  <c r="J38"/>
  <c r="N54"/>
  <c r="J54"/>
  <c r="R54"/>
  <c r="J49"/>
  <c r="R49"/>
  <c r="N49"/>
  <c r="V70"/>
  <c r="K76"/>
  <c r="P76"/>
  <c r="S76"/>
  <c r="R101"/>
  <c r="R135"/>
  <c r="P70"/>
  <c r="R78"/>
  <c r="J219"/>
  <c r="R16"/>
  <c r="J222"/>
  <c r="R222"/>
  <c r="J221"/>
  <c r="J216"/>
  <c r="N172"/>
  <c r="R85"/>
  <c r="T50"/>
  <c r="P33"/>
  <c r="J135"/>
  <c r="J223"/>
  <c r="R223"/>
  <c r="N215"/>
  <c r="J129"/>
  <c r="J107"/>
  <c r="R216"/>
  <c r="R215"/>
  <c r="N32"/>
  <c r="J85"/>
  <c r="R90"/>
  <c r="R202"/>
  <c r="J172"/>
  <c r="U70"/>
  <c r="M50"/>
  <c r="W50"/>
  <c r="N76"/>
  <c r="N222"/>
  <c r="T33"/>
  <c r="J215"/>
  <c r="J214"/>
  <c r="N223"/>
  <c r="J220"/>
  <c r="K112"/>
  <c r="J146"/>
  <c r="R146"/>
  <c r="J156"/>
  <c r="N183"/>
  <c r="V50"/>
  <c r="J101"/>
  <c r="R172"/>
  <c r="J120"/>
  <c r="S33"/>
  <c r="R33"/>
  <c r="R183"/>
  <c r="R206"/>
  <c r="J175"/>
  <c r="N175"/>
  <c r="N169"/>
  <c r="K207"/>
  <c r="M207"/>
  <c r="J199"/>
  <c r="R199"/>
  <c r="N199"/>
  <c r="U207"/>
  <c r="W207"/>
  <c r="R195"/>
  <c r="N126"/>
  <c r="K50"/>
  <c r="N220"/>
  <c r="J20"/>
  <c r="J61"/>
  <c r="W218"/>
  <c r="N216"/>
  <c r="R61"/>
  <c r="J16"/>
  <c r="M112"/>
  <c r="R137"/>
  <c r="U138"/>
  <c r="P50"/>
  <c r="S50"/>
  <c r="U50"/>
  <c r="N45"/>
  <c r="R45"/>
  <c r="L50"/>
  <c r="O50"/>
  <c r="Q50"/>
  <c r="J81"/>
  <c r="R81"/>
  <c r="N20"/>
  <c r="R32"/>
  <c r="J94"/>
  <c r="R94"/>
  <c r="N81"/>
  <c r="J23"/>
  <c r="N23"/>
  <c r="L33"/>
  <c r="O33"/>
  <c r="N33"/>
  <c r="J111"/>
  <c r="L112"/>
  <c r="R107"/>
  <c r="R112"/>
  <c r="N107"/>
  <c r="N112"/>
  <c r="N137"/>
  <c r="J137"/>
  <c r="N156"/>
  <c r="J183"/>
  <c r="N206"/>
  <c r="J206"/>
  <c r="P207"/>
  <c r="R175"/>
  <c r="N146"/>
  <c r="J153"/>
  <c r="N123"/>
  <c r="J123"/>
  <c r="J126"/>
  <c r="N95"/>
  <c r="N94"/>
  <c r="P95"/>
  <c r="M95"/>
  <c r="K95"/>
  <c r="L70"/>
  <c r="L102"/>
  <c r="T70"/>
  <c r="R66"/>
  <c r="K70"/>
  <c r="Q207"/>
  <c r="N207"/>
  <c r="T207"/>
  <c r="V207"/>
  <c r="L207"/>
  <c r="R219"/>
  <c r="R20"/>
  <c r="J78"/>
  <c r="N85"/>
  <c r="J90"/>
  <c r="M76"/>
  <c r="U76"/>
  <c r="R76"/>
  <c r="W76"/>
  <c r="V218"/>
  <c r="N219"/>
  <c r="N161"/>
  <c r="T138"/>
  <c r="V138"/>
  <c r="O70"/>
  <c r="Q70"/>
  <c r="Q102"/>
  <c r="M70"/>
  <c r="S70"/>
  <c r="W70"/>
  <c r="M138"/>
  <c r="P138"/>
  <c r="N16"/>
  <c r="R220"/>
  <c r="R221"/>
  <c r="K138"/>
  <c r="J165"/>
  <c r="J166"/>
  <c r="J169"/>
  <c r="N90"/>
  <c r="L138"/>
  <c r="O138"/>
  <c r="S138"/>
  <c r="W138"/>
  <c r="N135"/>
  <c r="Q138"/>
  <c r="V224"/>
  <c r="W224"/>
  <c r="R214"/>
  <c r="J112"/>
  <c r="J33"/>
  <c r="N214"/>
  <c r="O102"/>
  <c r="P102"/>
  <c r="R178"/>
  <c r="J218"/>
  <c r="J178"/>
  <c r="T102"/>
  <c r="N166"/>
  <c r="N178"/>
  <c r="S102"/>
  <c r="W102"/>
  <c r="W208"/>
  <c r="W209"/>
  <c r="K102"/>
  <c r="M102"/>
  <c r="V102"/>
  <c r="V208"/>
  <c r="V209"/>
  <c r="R95"/>
  <c r="U102"/>
  <c r="J207"/>
  <c r="J50"/>
  <c r="J76"/>
  <c r="N218"/>
  <c r="N224"/>
  <c r="R138"/>
  <c r="T208"/>
  <c r="T209"/>
  <c r="R207"/>
  <c r="P208"/>
  <c r="P209"/>
  <c r="J138"/>
  <c r="M208"/>
  <c r="M209"/>
  <c r="J95"/>
  <c r="L208"/>
  <c r="L209"/>
  <c r="R218"/>
  <c r="R224"/>
  <c r="Q208"/>
  <c r="Q209"/>
  <c r="U208"/>
  <c r="U209"/>
  <c r="N50"/>
  <c r="R50"/>
  <c r="J224"/>
  <c r="N138"/>
  <c r="R70"/>
  <c r="J70"/>
  <c r="N70"/>
  <c r="N102"/>
  <c r="K208"/>
  <c r="K209"/>
  <c r="J102"/>
  <c r="J208"/>
  <c r="J209"/>
  <c r="R102"/>
  <c r="R208"/>
  <c r="R209"/>
  <c r="O208"/>
  <c r="S208"/>
  <c r="S209"/>
  <c r="N208"/>
  <c r="N209"/>
  <c r="O209"/>
</calcChain>
</file>

<file path=xl/comments1.xml><?xml version="1.0" encoding="utf-8"?>
<comments xmlns="http://schemas.openxmlformats.org/spreadsheetml/2006/main">
  <authors>
    <author>Snieguole Kacerauskaite</author>
    <author>Indre Buteniene</author>
  </authors>
  <commentList>
    <comment ref="O130" authorId="0">
      <text>
        <r>
          <rPr>
            <b/>
            <sz val="9"/>
            <color indexed="81"/>
            <rFont val="Tahoma"/>
            <family val="2"/>
            <charset val="186"/>
          </rPr>
          <t>Snieguole Kacerauskaite:</t>
        </r>
        <r>
          <rPr>
            <sz val="9"/>
            <color indexed="81"/>
            <rFont val="Tahoma"/>
            <family val="2"/>
            <charset val="186"/>
          </rPr>
          <t xml:space="preserve">
pagal 2012-11-16 MUD raštą Nr. VS-5488</t>
        </r>
      </text>
    </comment>
    <comment ref="K159" authorId="0">
      <text>
        <r>
          <rPr>
            <b/>
            <sz val="9"/>
            <color indexed="81"/>
            <rFont val="Tahoma"/>
            <family val="2"/>
            <charset val="186"/>
          </rPr>
          <t>Snieguole Kacerauskaite:</t>
        </r>
        <r>
          <rPr>
            <sz val="9"/>
            <color indexed="81"/>
            <rFont val="Tahoma"/>
            <family val="2"/>
            <charset val="186"/>
          </rPr>
          <t xml:space="preserve">
Bendra suma - 250 tūkst. Lt</t>
        </r>
      </text>
    </comment>
    <comment ref="O159" authorId="0">
      <text>
        <r>
          <rPr>
            <sz val="9"/>
            <color indexed="81"/>
            <rFont val="Tahoma"/>
            <family val="2"/>
            <charset val="186"/>
          </rPr>
          <t xml:space="preserve">Bendra 7 s-bių suma </t>
        </r>
        <r>
          <rPr>
            <b/>
            <sz val="9"/>
            <color indexed="81"/>
            <rFont val="Tahoma"/>
            <family val="2"/>
            <charset val="186"/>
          </rPr>
          <t>316,3 (ES)</t>
        </r>
        <r>
          <rPr>
            <sz val="9"/>
            <color indexed="81"/>
            <rFont val="Tahoma"/>
            <family val="2"/>
            <charset val="186"/>
          </rPr>
          <t xml:space="preserve">. Vykdytojas - Šilutės s-bė.
</t>
        </r>
      </text>
    </comment>
    <comment ref="O167" authorId="1">
      <text>
        <r>
          <rPr>
            <b/>
            <sz val="9"/>
            <color indexed="81"/>
            <rFont val="Tahoma"/>
            <family val="2"/>
            <charset val="186"/>
          </rPr>
          <t>Indre Buteniene:</t>
        </r>
        <r>
          <rPr>
            <sz val="9"/>
            <color indexed="81"/>
            <rFont val="Tahoma"/>
            <family val="2"/>
            <charset val="186"/>
          </rPr>
          <t xml:space="preserve">
Sutartis baigiasi 2013-05-01</t>
        </r>
      </text>
    </comment>
    <comment ref="E170" authorId="0">
      <text>
        <r>
          <rPr>
            <sz val="9"/>
            <color indexed="81"/>
            <rFont val="Tahoma"/>
            <family val="2"/>
            <charset val="186"/>
          </rPr>
          <t>pagal 2012-10-17 SPG protokolą STR3-15</t>
        </r>
      </text>
    </comment>
  </commentList>
</comments>
</file>

<file path=xl/sharedStrings.xml><?xml version="1.0" encoding="utf-8"?>
<sst xmlns="http://schemas.openxmlformats.org/spreadsheetml/2006/main" count="1008" uniqueCount="255">
  <si>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</si>
  <si>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</si>
  <si>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</si>
  <si>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</si>
  <si>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</si>
  <si>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</si>
  <si>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</si>
  <si>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</si>
  <si>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</si>
  <si>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</si>
  <si>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</si>
  <si>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</si>
  <si>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</si>
  <si>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</si>
  <si>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</si>
  <si>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</si>
  <si>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</si>
  <si>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</si>
  <si>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</si>
  <si>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</si>
  <si>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</si>
  <si>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</si>
  <si>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</si>
  <si>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</si>
  <si>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</si>
  <si>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</si>
  <si>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</si>
  <si>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</si>
  <si>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</si>
  <si>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</si>
  <si>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</si>
  <si>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xml:space="preserve"> TIKSLŲ, UŽDAVINIŲ, PRIEMONIŲ, PRIEMONIŲ IŠLAIDŲ IR PRODUKTO KRITERIJŲ SUVESTINĖ</t>
  </si>
  <si>
    <t>Veiklos plano tikslo kodas</t>
  </si>
  <si>
    <t>Asignavimai 2012-iesiems metams</t>
  </si>
  <si>
    <t>Lėšų poreikis biudžetiniams 2013-iesiems metams</t>
  </si>
  <si>
    <t>2013-ųjų metų asignavimų planas</t>
  </si>
  <si>
    <t>2014-ųjų metų lėšų poreikis</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</si>
  <si>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</si>
  <si>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</si>
  <si>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</si>
  <si>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</si>
  <si>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Kelių priežiūros ir plėtros programos lėšos </t>
    </r>
    <r>
      <rPr>
        <b/>
        <sz val="10"/>
        <rFont val="Times New Roman"/>
        <family val="1"/>
        <charset val="186"/>
      </rPr>
      <t>KPP</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</si>
  <si>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</si>
  <si>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</si>
  <si>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</si>
  <si>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2014-ųjų metų lėšų projektas</t>
  </si>
  <si>
    <t>2015-ųjų metų lėšų projektas</t>
  </si>
  <si>
    <r>
      <t xml:space="preserve">Funkcinės klasifikacijos kodas </t>
    </r>
    <r>
      <rPr>
        <b/>
        <sz val="10"/>
        <rFont val="Times New Roman"/>
        <family val="1"/>
        <charset val="186"/>
      </rPr>
      <t xml:space="preserve"> *</t>
    </r>
  </si>
  <si>
    <t>2013-ieji metai</t>
  </si>
  <si>
    <t>2014-ieji metai</t>
  </si>
  <si>
    <t>2015-ieji metai</t>
  </si>
  <si>
    <t>SB</t>
  </si>
  <si>
    <t>Lėšų poreikis biudžetiniams 
2013-iesiems metams</t>
  </si>
  <si>
    <t>06 Susisiekimo sistemos priežiūros ir plėtros programa</t>
  </si>
  <si>
    <t>Strateginis tikslas</t>
  </si>
  <si>
    <t>Papriemonės kodas</t>
  </si>
  <si>
    <t>03</t>
  </si>
  <si>
    <t>SUSISIEKIMO SISTEMOS PRIEŽIŪROS IR PLĖTROS PROGRAMOS (NR. 06)</t>
  </si>
  <si>
    <t>Didinti gatvių tinklo pralaidumą ir užtikrinti jų tankumą</t>
  </si>
  <si>
    <t>Rekonstruoti ir tiesti gatves</t>
  </si>
  <si>
    <t>Vystyti Klaipėdos pramoninės plėtros teritorijos susisiekimo infrastruktūrą</t>
  </si>
  <si>
    <t xml:space="preserve"> Užtikrinti patogios viešojo transporto sistemos funkcionavimą</t>
  </si>
  <si>
    <t>04</t>
  </si>
  <si>
    <t>Diegti eismo srautų reguliavimo ir saugumo priemones</t>
  </si>
  <si>
    <t>05</t>
  </si>
  <si>
    <t>Atlikti kasmetinius miesto susisiekimo infrastruktūros objektų priežiūros ir įrengimo darbus</t>
  </si>
  <si>
    <t>06</t>
  </si>
  <si>
    <t>07</t>
  </si>
  <si>
    <t>09</t>
  </si>
  <si>
    <t>6</t>
  </si>
  <si>
    <t>KPP</t>
  </si>
  <si>
    <t>Eksploatuojama šviesoforų, vnt.</t>
  </si>
  <si>
    <t>Gatvių ženklinimas, ha</t>
  </si>
  <si>
    <t>Mokamo automobilių stovėjimo sistemos mieste sukūrimas ir išlaikymas</t>
  </si>
  <si>
    <t>Ištisinio asfaltbetonio dangos įrengimas miesto gatvėse, medžiagų tyrimas ir kontroliniai bandymai</t>
  </si>
  <si>
    <t>Paklota ištisinio asfeltbetono dangos, ha</t>
  </si>
  <si>
    <t>Pėsčiųjų, šaligatvių bei privažiavimo kelių remonto bei įrengimo darbai, automobilių stovėjimo vietų įrengimas</t>
  </si>
  <si>
    <t>Tiltų ir kelio statinių priežiūra</t>
  </si>
  <si>
    <t>Suremontuota šaligatvių, ha</t>
  </si>
  <si>
    <t>Suremontuota asfaltbetonio dangos duobių kiemuose, ha</t>
  </si>
  <si>
    <t>Suremontuota asfaltbetonio dangos duobių gatvėse, ha</t>
  </si>
  <si>
    <t>Suremontuota žvyruotos dangos, ha</t>
  </si>
  <si>
    <t>Žvyruotos dangos greide-riavimas (17,4 ha), kartai</t>
  </si>
  <si>
    <t>Suremontuota gatvių akmens grindinio dangos, ha</t>
  </si>
  <si>
    <t>10</t>
  </si>
  <si>
    <t>Parduota lengvatinių bilietų, mln. vnt.</t>
  </si>
  <si>
    <t>Viešojo transporto priežiūros ir paslaugų kokybės kontroliavimas</t>
  </si>
  <si>
    <t>Viešojo transporto (autobusų ir maršrutinių taksi) integravimas</t>
  </si>
  <si>
    <t>Klaipėdos miesto visuomeninio transporto sektoriaus tyrimas</t>
  </si>
  <si>
    <t>Nuostolių dėl keleivių vežimo vietinio / priemiestinio reguliaraus susisiekimo autobusų maršrutais kompensavimas</t>
  </si>
  <si>
    <t>Subsidijuojami maršrutai, vnt.</t>
  </si>
  <si>
    <t>Įrengta/pakeista inf. ženklų, vnt.</t>
  </si>
  <si>
    <t>Įrengta asfaltbetonio dangos kiemuose su žvyro danga, ha</t>
  </si>
  <si>
    <t>Projektas „Regioninė galimybių studija „Vakarų krantas“</t>
  </si>
  <si>
    <t>5</t>
  </si>
  <si>
    <t>Parengta galimybių studija, vnt.</t>
  </si>
  <si>
    <t>ES</t>
  </si>
  <si>
    <t>Kt</t>
  </si>
  <si>
    <t>INTERREG IVC projekto POSSE įgyvendinimas („žaliosios bangos“ sistemos sukūrimo Klaipėdos mieste galimybių analizė)</t>
  </si>
  <si>
    <t>Parengtas techninis projektas, vnt.</t>
  </si>
  <si>
    <t>SB(P)</t>
  </si>
  <si>
    <t>LRVB</t>
  </si>
  <si>
    <t>I</t>
  </si>
  <si>
    <t>KVJUD</t>
  </si>
  <si>
    <t>Joniškės g. rekonstrukcija (I etapas)</t>
  </si>
  <si>
    <t>Pietinės jungties tarp Klaipėdos valstybinio jūrų uosto ir IX B transporto koridoriaus techninės dokumentacijos parengimas</t>
  </si>
  <si>
    <t>Centrinio Klaipėdos valstybinio jūrų uosto įvado jungties  modernizavimas:</t>
  </si>
  <si>
    <t>Baltijos pr. ir Minijos g. sankryžos rekonstrukcija. I etapas</t>
  </si>
  <si>
    <t>Taikos pr. II juostos tiesimas nuo Smiltelės g. iki Jūrininkų pr.</t>
  </si>
  <si>
    <t>Automobilių laikymo aikštelės (garažo) statybos Pilies g. 6A projekto parengimas</t>
  </si>
  <si>
    <t>Automatinės eismo priežiūros prietaisų nuoma</t>
  </si>
  <si>
    <t>Eksploatuojama eismo reguliavimo priemonių, vnt. (sudarp 65% visų priemonių)</t>
  </si>
  <si>
    <t>Kiemų ir privažiavimų kelių prie švietimo įstaigų sutvarkymas</t>
  </si>
  <si>
    <t>Suremontuotų kiemų ir privažiavimų, skaičius</t>
  </si>
  <si>
    <t>Centrinės miesto dalies gatvių tinklo modernizavimas:</t>
  </si>
  <si>
    <t>J.Janonio g. dangų ir šaligatvių restauravimas</t>
  </si>
  <si>
    <t>Šiaurinės miesto dalies gatvių tinklo modernizavimas:</t>
  </si>
  <si>
    <t>Šiaurės ir Pietų transporto koridorių gatvių tinklo modernizavimas:</t>
  </si>
  <si>
    <t>Pajūrio rekreacinių teritorijų gatvių tinklo modernizavimas:</t>
  </si>
  <si>
    <t>Bendri KVJU ir miesto projektai:</t>
  </si>
  <si>
    <t>Eksploatuojamų bilietų automatų sk.</t>
  </si>
  <si>
    <t>Įrengta kelio ženklų rinkliavai, sk.</t>
  </si>
  <si>
    <t>Įrengta automobilių aikštelių rinkliavai, sk.</t>
  </si>
  <si>
    <t xml:space="preserve">Automobilių aikštelių (rinkliavai) horizontalus ženklinimas, kv. m. </t>
  </si>
  <si>
    <t>Asignavimai 2012-iesiems metams**</t>
  </si>
  <si>
    <t>** pagal Klaipėdos miesto savivaldybės tarybos 2012-02-28 sprendimą Nr. T2-35</t>
  </si>
  <si>
    <t>Eksploatuojama prietaisų</t>
  </si>
  <si>
    <t>Transporto kompensacijų mokėjimas:</t>
  </si>
  <si>
    <t>08</t>
  </si>
  <si>
    <t>Daugiabučių kiemų žvyruotų dangų remontas, įrengiant asfalto dangą</t>
  </si>
  <si>
    <t>Asfaltuotų daugiabučių kiemų dangų remontas</t>
  </si>
  <si>
    <t>Asfaltbetonio dangos, žvyruotos dangos ir akmenimis grįstų gatvių  dangos remontas</t>
  </si>
  <si>
    <t>Miesto gatvių ir daugiabučių namų kiemų dangos remontas:</t>
  </si>
  <si>
    <r>
      <t xml:space="preserve">Danės upės krantinių nuo Biržos tilto iki Mokyklos gatvės tilto rekonstravimas: </t>
    </r>
    <r>
      <rPr>
        <sz val="10"/>
        <rFont val="Times New Roman"/>
        <family val="1"/>
        <charset val="186"/>
      </rPr>
      <t>techninio projekto parengimas</t>
    </r>
  </si>
  <si>
    <t>Toponuotraukų, išpildomųjų geodezinių nuotraukų įsigijimas, statinių projektų ekspertizių bei kitos inžinerinės paslaugos</t>
  </si>
  <si>
    <t>Medelyno plento nauja statyba</t>
  </si>
  <si>
    <t>Keleivinio transporto stotelių su įvažomis Klaipėdos miesto gatvėse projektavimas ir įrengimas</t>
  </si>
  <si>
    <t xml:space="preserve"> - vežėjams už lengvatas turinčių keleivių vežimą,</t>
  </si>
  <si>
    <t xml:space="preserve"> - moksleiviams,</t>
  </si>
  <si>
    <t xml:space="preserve"> - profesinių mokyklų moksleiviams.</t>
  </si>
  <si>
    <t xml:space="preserve"> 2012–2015 M. KLAIPĖDOS MIESTO SAVIVALDYBĖS</t>
  </si>
  <si>
    <t>Naujų maršrutų skaičius</t>
  </si>
  <si>
    <t>Patikrinta viešojo transporto priemonių, tūkst. vnt.</t>
  </si>
  <si>
    <t>Miesto autobusų parko atnaujinimas (autobusų įsigijiams)</t>
  </si>
  <si>
    <t>Šiaurės pr. - Kretingos g. sankryžos kapitalinis remontas</t>
  </si>
  <si>
    <t>Nuostolingų maršrutų subsidijavimas priemiesčio maršrutus aptarnaujantiemsvežėjams (s/b "Dituva, s/b "Rasa", s/b "Vaiteliai", s/b "Tolupis")</t>
  </si>
  <si>
    <t>Įsigyta integruotų maršrutų transporto priemonių įrangos, vnt.</t>
  </si>
  <si>
    <t>Prižiūrima tiltų ir viadukų, vnt.</t>
  </si>
  <si>
    <t xml:space="preserve"> 2013–2015 M. KLAIPĖDOS MIESTO SAVIVALDYBĖS</t>
  </si>
  <si>
    <t>Nuostolių dėl keleivių vežimo reguliaraus susisiekimo autobusų maršrutais kompensavimas</t>
  </si>
  <si>
    <t>Išleista nemokamų  informacijos leidinių, vnt.</t>
  </si>
  <si>
    <t>Dalyvavimas konferencijose, sk.</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</si>
  <si>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</si>
  <si>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Rekonstruotas gatvės ilgis 0,43 km, Užbaigtumas, proc.</t>
  </si>
  <si>
    <t>Sankryžos iš Butkų Juzės gatvės į S. Daukanto gatvę kapitalinis remontas</t>
  </si>
  <si>
    <t>Suremontuotas sankryža, vnt.</t>
  </si>
  <si>
    <t>Suremontuota sankryža, vnt.</t>
  </si>
  <si>
    <t>Parengta techninių projektų, vnt.</t>
  </si>
  <si>
    <t>Priešprojektiniai pasiūlymai,vnt.
Projekto 
parengimas 1 vnt., rekonstruota gatvė (4600 m)
Užbaigtumas, proc.</t>
  </si>
  <si>
    <t>Minijos g. ruožo nuo Baltijos pr. iki Jūrininkų pr. rekonstrukcija</t>
  </si>
  <si>
    <t>Rekonstruojamos gatvės ilgis  - 3400 m 
Užbaigtumas, proc.</t>
  </si>
  <si>
    <t>Rekonstruotas gatvės ilgis 1,12 km. Užbaigtumas, proc.</t>
  </si>
  <si>
    <r>
      <t>Įrengta Švepelių g. važiuojamoji dalis su reikiama infrastruktūra - 9 999,4 m</t>
    </r>
    <r>
      <rPr>
        <vertAlign val="superscript"/>
        <sz val="10"/>
        <rFont val="Times New Roman"/>
        <family val="1"/>
        <charset val="186"/>
      </rPr>
      <t>2</t>
    </r>
    <r>
      <rPr>
        <sz val="10"/>
        <rFont val="Times New Roman"/>
        <family val="1"/>
        <charset val="186"/>
      </rPr>
      <t>. Pastatyta geležinkelio atšaka su reikiama infrastruktūra  - 677,22 m.
Išpirkti nuolatinių gyventojų, gyvenančių LEZ teritorijoje, sklypai - 7 sklypai (3,94 ha).
Užbaigtumas, proc.</t>
    </r>
  </si>
  <si>
    <t>Bendras tiesiamos gatvės ilgis - 571 m 
Užbaigtumas, proc.</t>
  </si>
  <si>
    <t>Patikslintas detalusis planas -1 vnt., patikslintas tech.projektas -1 vnt.</t>
  </si>
  <si>
    <t>Baltijos prospekto ir Minijos gatvės sankryžos rekonstrukcija. I etapas.</t>
  </si>
  <si>
    <t>Rekonstruota sankryža.
Užbaigtumas, proc.</t>
  </si>
  <si>
    <t>Techninio projekto parengimas, vnt.
Atlikti gatvės (600 m) ir žiedinės sankryžos rekonstravimo darbai. 
Užbaigtumas proc.</t>
  </si>
  <si>
    <t>Aliktas techninio projekto pakeitimas, vnt.</t>
  </si>
  <si>
    <t>Tiesiamos gatvės ilgis - 1610 m 
Užbaigtumas proc.:</t>
  </si>
  <si>
    <t>Projekto parengimas - 1vnt., 
Tiesiamos gatvės ilgis - 500 m 
Užbaigtumas, proc.</t>
  </si>
  <si>
    <t>Archeologinių tyrimų atlikimas, vnt.
Techninio projekto parengimas, vnt.
Įrengta aikštelė, vnt.</t>
  </si>
  <si>
    <t>Techninio projekto parengimas, vnt.
Pastatyta aikštelė (garažas), užbaigtumas proc.</t>
  </si>
  <si>
    <t>Techninio projekto parengimas, vnt.
Pastatyta aikštelė (garažas), užbaigtumas, proc.</t>
  </si>
  <si>
    <t>Įrengta stotelių, vnt.</t>
  </si>
  <si>
    <t>Įsigyta autobusų, vnt.</t>
  </si>
  <si>
    <r>
      <t>Funkcinės klasifikacijos kodas</t>
    </r>
    <r>
      <rPr>
        <b/>
        <sz val="10"/>
        <rFont val="Times New Roman"/>
        <family val="1"/>
        <charset val="186"/>
      </rPr>
      <t>*</t>
    </r>
  </si>
  <si>
    <r>
      <t xml:space="preserve">Statybininkų prospekto tęsinio statyba nuo Šilutės pl. per LEZ teritoriją iki 141 kelio </t>
    </r>
    <r>
      <rPr>
        <sz val="10"/>
        <rFont val="Times New Roman"/>
        <family val="1"/>
        <charset val="186"/>
      </rPr>
      <t>(Klaipėdos LEZ Lypkių gatvės tiesimas I etapas)</t>
    </r>
  </si>
  <si>
    <r>
      <t xml:space="preserve">Klaipėdos LEZ susisiekimo sistemos infrastruktūros įrengimas </t>
    </r>
    <r>
      <rPr>
        <sz val="10"/>
        <rFont val="Times New Roman"/>
        <family val="1"/>
        <charset val="186"/>
      </rPr>
      <t>(Švepelių g. rekonstrukcija ir geležinkelio atšakos statyba)</t>
    </r>
  </si>
  <si>
    <t>Rekonstruota gatvių, sk.</t>
  </si>
  <si>
    <t>J.Janonio g. dangų ir šaligatvių restauravimas;</t>
  </si>
  <si>
    <t>Joniškės g. rekonstrukcija (I etapas);</t>
  </si>
  <si>
    <t>Sankryžos iš Butkų Juzės gatvės į S. Daukanto gatvę kapitalinis remontas;</t>
  </si>
  <si>
    <t>Parengta techninių projektų, sk.</t>
  </si>
  <si>
    <t>Minijos g. ruožo nuo Baltijos pr. iki Jūrininkų pr. rekonstrukcija;</t>
  </si>
  <si>
    <t>Taikos pr. II juostos tiesimas nuo Smiltelės g. iki Jūrininkų pr.;</t>
  </si>
  <si>
    <t xml:space="preserve">Parengta techninių projektų, vnt. </t>
  </si>
  <si>
    <t xml:space="preserve">Patikslintas detalusis planas Patikslintas tech.projektas </t>
  </si>
  <si>
    <t>Rekonstruota sankryža</t>
  </si>
  <si>
    <t>1</t>
  </si>
  <si>
    <t>Viešojo transporto paslaugų organizavimas:</t>
  </si>
  <si>
    <t>Studijų atlikimas:</t>
  </si>
  <si>
    <t>Smeltės gyvenvietės gatvių kapitalinis remontas</t>
  </si>
  <si>
    <t>Smeltės gyvenvietės gatvių kapitalinis remontas;</t>
  </si>
  <si>
    <t>Rekonstruotos kvartalo gatvės - 2873 m: 
Jurbarko g. (571 m), Vilnelės g. (701,9 m),  Upelio g. (212 m), Veliuonos (120,1 m), 
Kintų (158,1 m), Skirvytės (288,9 m), Dusetų (152,1 m), 
Žūklės (509,9 m), Tinklų (159). Užbaigtumas, proc.</t>
  </si>
  <si>
    <t>Parengta galimybių studijų, vnt.</t>
  </si>
  <si>
    <t>Projektas „Regioninė galimybių studija „Vakarų krantas“;</t>
  </si>
  <si>
    <t xml:space="preserve">Iš viso  programai: </t>
  </si>
  <si>
    <t xml:space="preserve">Iš viso  programai:  </t>
  </si>
  <si>
    <t>Remontuojama tilto - 37,4 m.  
Užbaigtumas, proc.</t>
  </si>
  <si>
    <t>Parengtas techninis projektas
Rekonstruota gatvė (4600 m),
Užbaigtumas, proc.</t>
  </si>
  <si>
    <r>
      <rPr>
        <sz val="10"/>
        <rFont val="Times New Roman"/>
        <family val="1"/>
        <charset val="186"/>
      </rPr>
      <t>Projekto</t>
    </r>
    <r>
      <rPr>
        <b/>
        <sz val="10"/>
        <rFont val="Times New Roman"/>
        <family val="1"/>
        <charset val="186"/>
      </rPr>
      <t xml:space="preserve"> „Gatvių infrastruktūros sukūrimas Klaipėdos daugiafunkcinio sporto ir pramogų komplekso teritorijoje (Dubysos g. atkarpos nuo Taikos pr. iki Minijos g. rekonstrukcija)“ </t>
    </r>
    <r>
      <rPr>
        <sz val="10"/>
        <rFont val="Times New Roman"/>
        <family val="1"/>
        <charset val="186"/>
      </rPr>
      <t>įgyvendinimas</t>
    </r>
  </si>
  <si>
    <t>P9</t>
  </si>
  <si>
    <t>P7</t>
  </si>
  <si>
    <t>Klaipėdos miesto gatvių pėsčiųjų perėjų kryptingas apšvietimas</t>
  </si>
  <si>
    <t>Apšviesta pėsčiųjų perėjų, sk</t>
  </si>
  <si>
    <t>Tilto per Danės upę Pilies gatvėje, Klaipėdoje kapitalinis remontas</t>
  </si>
  <si>
    <t>Rekonstruota gatvė (189 m)
Užbaigtumas, proc..</t>
  </si>
  <si>
    <t xml:space="preserve">Bastionų g. su nauju tiltu  per Danės upę statyba: techninės dokumentacijos parengimas </t>
  </si>
  <si>
    <t>Užbaigtumas, proc.</t>
  </si>
  <si>
    <t>Projekto „Daržų gatvės nuo Aukštosios iki Tiltų gatvės rekonstrukcija (restauravimas)“ įgyvendinimas;</t>
  </si>
  <si>
    <r>
      <t>Projekto</t>
    </r>
    <r>
      <rPr>
        <b/>
        <sz val="10"/>
        <rFont val="Times New Roman"/>
        <family val="1"/>
        <charset val="186"/>
      </rPr>
      <t xml:space="preserve"> „Daržų gatvės nuo Aukštosios iki Tiltų gatvės rekonstrukcija (restauravimas)“</t>
    </r>
    <r>
      <rPr>
        <sz val="10"/>
        <rFont val="Times New Roman"/>
        <family val="1"/>
        <charset val="186"/>
      </rPr>
      <t xml:space="preserve"> įgyvendinimas</t>
    </r>
  </si>
  <si>
    <t>Pajūrio g. rekonstravimas</t>
  </si>
  <si>
    <t>Labrenciškės g. rekonstravimas</t>
  </si>
  <si>
    <t>Švyturio gatvės rekonstravimo projekto parengimas ir įgyvendinimas (I etapas - nuo Naujosios Uosto g. iki Malūnininkų g.)</t>
  </si>
  <si>
    <t>Tauralaukio gyvenvietės gatvių rekonstravimas</t>
  </si>
  <si>
    <t>Tilžės g. nuo Šilutės pl. rekonstravimas, pertvarkant geležinkelio pervažą bei žiedinę Mokyklos g. ir Šilutės pl. sankryžą</t>
  </si>
  <si>
    <t>Taikos pr. nuo Sausios 15-osios g. iki Kauno g. rekonstravimas</t>
  </si>
  <si>
    <t>Šilutės plento rekonstravimas
(I etapas nuo Tilžės g. iki Kauno g.)
(II etapas nuo Kauno g. iki Dubysos g.)</t>
  </si>
  <si>
    <t>Automobilių stovėjimo aikštelės teritorijoje Pilies g. 2A įrengimas</t>
  </si>
  <si>
    <t>Pajūrio g. rekonstravimas;</t>
  </si>
  <si>
    <t>Labrenciškės g. rekonstravimas;</t>
  </si>
  <si>
    <t>Taikos pr. nuo Sausios 15-osios g. iki Kauno g. rekonstravimas;</t>
  </si>
  <si>
    <t>Pamario gatvės rekonstravimas;</t>
  </si>
  <si>
    <t>Automobilių stovėjimo aikštelės teritorijoje Pilies g, 2A įrengimas</t>
  </si>
  <si>
    <t>Pamario gatvės rekonstravimas</t>
  </si>
  <si>
    <t>SB(L)</t>
  </si>
  <si>
    <r>
      <t xml:space="preserve">Programų lėšų likučių laikinai laisvos lėšos </t>
    </r>
    <r>
      <rPr>
        <b/>
        <sz val="10"/>
        <rFont val="Times New Roman"/>
        <family val="1"/>
        <charset val="186"/>
      </rPr>
      <t xml:space="preserve">SB(L) </t>
    </r>
  </si>
  <si>
    <t>Šiaurės ir pietų transporto koridorių gatvių tinklo modernizavimas:</t>
  </si>
  <si>
    <t>Tilžės g. nuo Šilutės pl. rekonstravimas pertvarkant geležinkelio pervažą bei žiedinę Mokyklos g. ir Šilutės pl. sankryžą;</t>
  </si>
  <si>
    <t>Tilto per Danės upę Pilies gatvėje, Klaipėdoje, kapitalinis remontas</t>
  </si>
  <si>
    <t>Bendri Klaipėdos valstybinio jūrų uosto ir miesto projektai:</t>
  </si>
  <si>
    <r>
      <t xml:space="preserve">Statybininkų prospekto tęsinio tiesimas nuo Šilutės pl. per LEZ teritoriją iki 141 kelio </t>
    </r>
    <r>
      <rPr>
        <sz val="10"/>
        <rFont val="Times New Roman"/>
        <family val="1"/>
        <charset val="186"/>
      </rPr>
      <t>(Klaipėdos LEZ Lypkių gatvės tiesimas I etapas)</t>
    </r>
  </si>
  <si>
    <t>Nuostolingų maršrutų subsidijavimas priemiesčio maršrutus aptarnaujantiems vežėjams (s. b. „Dituva“, s. b. „Rasa“, s. b. „Vaiteliai“, s. b. „Tolupis“)</t>
  </si>
  <si>
    <t>INTERREG IVC projekto POSSE įgyvendinimas (žaliosios bangos sistemos sukūrimo Klaipėdos mieste galimybių analizė)</t>
  </si>
  <si>
    <t>Kiemų ir privažiuojamųjų kelių prie švietimo įstaigų sutvarkymas</t>
  </si>
  <si>
    <t>Pėsčiųjų, šaligatvių bei privažiuojamųjų kelių remonto bei įrengimo darbai, automobilių stovėjimo vietų įrengimas</t>
  </si>
  <si>
    <t>Eksploatuojama eismo reguliavimo priemonių, vnt. (sudaro 65 % visų priemonių)</t>
  </si>
  <si>
    <t>Įrengta ar pakeista inf. ženklų, vnt.</t>
  </si>
  <si>
    <t>Žvyruotos dangos greideriavimas (17,4 ha), kartai</t>
  </si>
  <si>
    <t>Suremontuotų kiemų ir privažiuojamųjų kelių, skaičius</t>
  </si>
  <si>
    <t>Bastionų g. su nauju tiltu per Danės upę statyba: techninės dokumentacijos parengimas</t>
  </si>
  <si>
    <t>Medelyno plento įrengimas</t>
  </si>
  <si>
    <t>Strateginis tikslas 02. Kurti mieste patrauklią, švarią ir saugią gyvenamąją aplinką</t>
  </si>
  <si>
    <t xml:space="preserve">Topografinių nuotraukų, išpildomųjų geodezinių nuotraukų įsigijimas, statinių projektų ekspertizių bei kitos inžinerinės paslaugos </t>
  </si>
  <si>
    <r>
      <t xml:space="preserve">Klaipėdos LEZ susisiekimo sistemos infrastruktūros įrengimas </t>
    </r>
    <r>
      <rPr>
        <sz val="10"/>
        <rFont val="Times New Roman"/>
        <family val="1"/>
        <charset val="186"/>
      </rPr>
      <t>(Švepelių g. rekonstrukcija ir geležinkelio atšakos tiesimas)</t>
    </r>
  </si>
  <si>
    <t>Asfaltbetonio dangos, žvyruotos dangos ir akmenimis grįstų gatvių dangos remontas</t>
  </si>
  <si>
    <t xml:space="preserve">Automobilių aikštelių (rinkliavai) horizontalus ženklinimas, kv. m </t>
  </si>
  <si>
    <t>Apšviesta pėsčiųjų perėjų, sk.</t>
  </si>
  <si>
    <t>Įrengta Švepelių g. važiuojamoji dalis su reikiama infrastruktūra – 9 999,4 kv. m. Nutiesta geležinkelio atšaka su reikiama infrastruktūra  – 677,22 m.
Išpirkti nuolatinių gyventojų, gyvenančių LEZ teritorijoje, sklypai – 7 sklypai (3,94 ha).
Užbaigtumas, proc.</t>
  </si>
  <si>
    <t>Bendras tiesiamos gatvės ilgis – 571 m 
Užbaigtumas, proc.</t>
  </si>
  <si>
    <t>Remontuojama tilto – 37,4 m  
Užbaigtumas (%)</t>
  </si>
  <si>
    <t>2014 m. poreikis</t>
  </si>
  <si>
    <t>2015 m. poreikis</t>
  </si>
  <si>
    <t xml:space="preserve">Atlikti archeologiniai tyrinėjimai, vnt.
Parengtas techninis projektas, 1 vnt. 
</t>
  </si>
</sst>
</file>

<file path=xl/styles.xml><?xml version="1.0" encoding="utf-8"?>
<styleSheet xmlns="http://schemas.openxmlformats.org/spreadsheetml/2006/main">
  <numFmts count="5">
    <numFmt numFmtId="43" formatCode="_-* #,##0.00\ _L_t_-;\-* #,##0.00\ _L_t_-;_-* &quot;-&quot;??\ _L_t_-;_-@_-"/>
    <numFmt numFmtId="164" formatCode="0.0"/>
    <numFmt numFmtId="165" formatCode="#,##0.0"/>
    <numFmt numFmtId="166" formatCode="_-* #,##0.0\ _L_t_-;\-* #,##0.0\ _L_t_-;_-* &quot;-&quot;?\ _L_t_-;_-@_-"/>
    <numFmt numFmtId="167" formatCode="0.0_ ;\-0.0\ "/>
  </numFmts>
  <fonts count="20">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b/>
      <sz val="8"/>
      <name val="Times New Roman"/>
      <family val="1"/>
      <charset val="186"/>
    </font>
    <font>
      <b/>
      <sz val="10"/>
      <name val="Times New Roman"/>
      <family val="1"/>
      <charset val="204"/>
    </font>
    <font>
      <sz val="9"/>
      <name val="Times New Roman"/>
      <family val="1"/>
      <charset val="186"/>
    </font>
    <font>
      <b/>
      <u/>
      <sz val="10"/>
      <name val="Times New Roman"/>
      <family val="1"/>
      <charset val="186"/>
    </font>
    <font>
      <sz val="10"/>
      <name val="Arial"/>
      <family val="2"/>
      <charset val="186"/>
    </font>
    <font>
      <sz val="9"/>
      <color indexed="81"/>
      <name val="Tahoma"/>
      <family val="2"/>
      <charset val="186"/>
    </font>
    <font>
      <b/>
      <sz val="9"/>
      <color indexed="81"/>
      <name val="Tahoma"/>
      <family val="2"/>
      <charset val="186"/>
    </font>
    <font>
      <sz val="9"/>
      <name val="Times New Roman"/>
      <family val="1"/>
      <charset val="204"/>
    </font>
    <font>
      <b/>
      <sz val="9"/>
      <name val="Times New Roman"/>
      <family val="1"/>
      <charset val="186"/>
    </font>
    <font>
      <u/>
      <sz val="10"/>
      <name val="Times New Roman"/>
      <family val="1"/>
      <charset val="186"/>
    </font>
    <font>
      <sz val="8"/>
      <name val="Arial"/>
      <family val="2"/>
      <charset val="186"/>
    </font>
    <font>
      <vertAlign val="superscript"/>
      <sz val="10"/>
      <name val="Times New Roman"/>
      <family val="1"/>
      <charset val="186"/>
    </font>
    <font>
      <sz val="10"/>
      <name val="Times New Roman"/>
      <family val="1"/>
      <charset val="204"/>
    </font>
  </fonts>
  <fills count="10">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45"/>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3" fontId="11" fillId="0" borderId="0" applyFont="0" applyFill="0" applyBorder="0" applyAlignment="0" applyProtection="0"/>
  </cellStyleXfs>
  <cellXfs count="923">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49" fontId="5" fillId="3" borderId="5" xfId="0" applyNumberFormat="1" applyFont="1" applyFill="1" applyBorder="1" applyAlignment="1">
      <alignment horizontal="center" vertical="top"/>
    </xf>
    <xf numFmtId="0" fontId="3" fillId="4" borderId="6" xfId="0" applyFont="1" applyFill="1" applyBorder="1" applyAlignment="1">
      <alignment vertical="top" wrapText="1"/>
    </xf>
    <xf numFmtId="0" fontId="3" fillId="0" borderId="7" xfId="0" applyFont="1" applyBorder="1" applyAlignment="1">
      <alignment horizontal="center" vertical="top"/>
    </xf>
    <xf numFmtId="0" fontId="3" fillId="4" borderId="8" xfId="0" applyFont="1" applyFill="1" applyBorder="1" applyAlignment="1">
      <alignment vertical="top" wrapText="1"/>
    </xf>
    <xf numFmtId="0" fontId="3" fillId="0" borderId="9" xfId="0" applyFont="1" applyFill="1" applyBorder="1" applyAlignment="1">
      <alignment horizontal="center" vertical="top" wrapText="1"/>
    </xf>
    <xf numFmtId="0" fontId="3" fillId="0" borderId="0" xfId="0" applyFont="1" applyBorder="1" applyAlignment="1">
      <alignment horizontal="left" vertical="top"/>
    </xf>
    <xf numFmtId="0" fontId="5" fillId="5" borderId="10" xfId="0" applyFont="1" applyFill="1" applyBorder="1" applyAlignment="1">
      <alignment horizontal="center" vertical="top"/>
    </xf>
    <xf numFmtId="0" fontId="3" fillId="4" borderId="11" xfId="0" applyFont="1" applyFill="1" applyBorder="1" applyAlignment="1">
      <alignment vertical="top" wrapText="1"/>
    </xf>
    <xf numFmtId="0" fontId="3" fillId="0" borderId="0" xfId="0" applyFont="1" applyFill="1" applyBorder="1" applyAlignment="1">
      <alignment vertical="top"/>
    </xf>
    <xf numFmtId="0" fontId="3" fillId="0" borderId="6" xfId="0" applyFont="1" applyFill="1" applyBorder="1" applyAlignment="1">
      <alignment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vertical="top" wrapText="1"/>
    </xf>
    <xf numFmtId="0" fontId="3" fillId="0" borderId="11" xfId="0" applyFont="1" applyFill="1" applyBorder="1" applyAlignment="1">
      <alignment vertical="top" wrapText="1"/>
    </xf>
    <xf numFmtId="0" fontId="3" fillId="0" borderId="12" xfId="0" applyFont="1" applyFill="1" applyBorder="1" applyAlignment="1">
      <alignment horizontal="center" vertical="top"/>
    </xf>
    <xf numFmtId="0" fontId="3" fillId="0" borderId="7" xfId="0" applyFont="1" applyFill="1" applyBorder="1" applyAlignment="1">
      <alignment horizontal="center" vertical="top"/>
    </xf>
    <xf numFmtId="49" fontId="5" fillId="2" borderId="13" xfId="0" applyNumberFormat="1" applyFont="1" applyFill="1" applyBorder="1" applyAlignment="1">
      <alignment horizontal="center" vertical="top"/>
    </xf>
    <xf numFmtId="49" fontId="5" fillId="2" borderId="11"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top"/>
    </xf>
    <xf numFmtId="0" fontId="3" fillId="0" borderId="15" xfId="0" applyNumberFormat="1" applyFont="1" applyFill="1" applyBorder="1" applyAlignment="1">
      <alignment horizontal="center" vertical="top"/>
    </xf>
    <xf numFmtId="49" fontId="5" fillId="6" borderId="4" xfId="0" applyNumberFormat="1" applyFont="1" applyFill="1" applyBorder="1" applyAlignment="1">
      <alignment horizontal="center" vertical="top"/>
    </xf>
    <xf numFmtId="0" fontId="3" fillId="0" borderId="0" xfId="0" applyFont="1" applyFill="1" applyAlignment="1">
      <alignment vertical="top"/>
    </xf>
    <xf numFmtId="0" fontId="3" fillId="4" borderId="0" xfId="0" applyFont="1" applyFill="1" applyAlignment="1">
      <alignment vertical="top"/>
    </xf>
    <xf numFmtId="164" fontId="5" fillId="2" borderId="16" xfId="0" applyNumberFormat="1" applyFont="1" applyFill="1" applyBorder="1" applyAlignment="1">
      <alignment horizontal="right" vertical="top"/>
    </xf>
    <xf numFmtId="164" fontId="5" fillId="2" borderId="17" xfId="0" applyNumberFormat="1" applyFont="1" applyFill="1" applyBorder="1" applyAlignment="1">
      <alignment horizontal="right" vertical="top"/>
    </xf>
    <xf numFmtId="164" fontId="3" fillId="0" borderId="18" xfId="0" applyNumberFormat="1" applyFont="1" applyBorder="1" applyAlignment="1">
      <alignment horizontal="right" vertical="top"/>
    </xf>
    <xf numFmtId="164" fontId="3" fillId="0" borderId="19" xfId="0" applyNumberFormat="1" applyFont="1" applyBorder="1" applyAlignment="1">
      <alignment horizontal="right" vertical="top"/>
    </xf>
    <xf numFmtId="164" fontId="3" fillId="0" borderId="20" xfId="0" applyNumberFormat="1" applyFont="1" applyBorder="1" applyAlignment="1">
      <alignment horizontal="right" vertical="top"/>
    </xf>
    <xf numFmtId="164" fontId="3" fillId="0" borderId="21" xfId="0" applyNumberFormat="1" applyFont="1" applyBorder="1" applyAlignment="1">
      <alignment horizontal="right" vertical="top"/>
    </xf>
    <xf numFmtId="164" fontId="3" fillId="5" borderId="18" xfId="0" applyNumberFormat="1" applyFont="1" applyFill="1" applyBorder="1" applyAlignment="1">
      <alignment horizontal="right" vertical="top"/>
    </xf>
    <xf numFmtId="164" fontId="3" fillId="5" borderId="19" xfId="0" applyNumberFormat="1" applyFont="1" applyFill="1" applyBorder="1" applyAlignment="1">
      <alignment horizontal="right" vertical="top"/>
    </xf>
    <xf numFmtId="164" fontId="3" fillId="5" borderId="20" xfId="0" applyNumberFormat="1" applyFont="1" applyFill="1" applyBorder="1" applyAlignment="1">
      <alignment horizontal="right" vertical="top"/>
    </xf>
    <xf numFmtId="164" fontId="3" fillId="4" borderId="12" xfId="0" applyNumberFormat="1" applyFont="1" applyFill="1" applyBorder="1" applyAlignment="1">
      <alignment horizontal="right" vertical="top" wrapText="1"/>
    </xf>
    <xf numFmtId="164" fontId="3" fillId="0" borderId="22" xfId="0" applyNumberFormat="1" applyFont="1" applyBorder="1" applyAlignment="1">
      <alignment horizontal="right" vertical="top"/>
    </xf>
    <xf numFmtId="164" fontId="3" fillId="0" borderId="14" xfId="0" applyNumberFormat="1" applyFont="1" applyBorder="1" applyAlignment="1">
      <alignment horizontal="right" vertical="top"/>
    </xf>
    <xf numFmtId="164" fontId="3" fillId="0" borderId="23" xfId="0" applyNumberFormat="1" applyFont="1" applyBorder="1" applyAlignment="1">
      <alignment horizontal="right" vertical="top"/>
    </xf>
    <xf numFmtId="164" fontId="3" fillId="0" borderId="15" xfId="0" applyNumberFormat="1" applyFont="1" applyBorder="1" applyAlignment="1">
      <alignment horizontal="right" vertical="top"/>
    </xf>
    <xf numFmtId="164" fontId="3" fillId="5" borderId="22" xfId="0" applyNumberFormat="1" applyFont="1" applyFill="1" applyBorder="1" applyAlignment="1">
      <alignment horizontal="right" vertical="top"/>
    </xf>
    <xf numFmtId="164" fontId="3" fillId="5" borderId="14" xfId="0" applyNumberFormat="1" applyFont="1" applyFill="1" applyBorder="1" applyAlignment="1">
      <alignment horizontal="right" vertical="top"/>
    </xf>
    <xf numFmtId="164" fontId="3" fillId="5" borderId="24" xfId="0" applyNumberFormat="1" applyFont="1" applyFill="1" applyBorder="1" applyAlignment="1">
      <alignment horizontal="right" vertical="top"/>
    </xf>
    <xf numFmtId="164" fontId="3" fillId="4" borderId="7" xfId="0" applyNumberFormat="1" applyFont="1" applyFill="1" applyBorder="1" applyAlignment="1">
      <alignment horizontal="right" vertical="top" wrapText="1"/>
    </xf>
    <xf numFmtId="164" fontId="3" fillId="0" borderId="25" xfId="0" applyNumberFormat="1" applyFont="1" applyBorder="1" applyAlignment="1">
      <alignment horizontal="right" vertical="top"/>
    </xf>
    <xf numFmtId="164" fontId="3" fillId="0" borderId="26" xfId="0" applyNumberFormat="1" applyFont="1" applyFill="1" applyBorder="1" applyAlignment="1">
      <alignment horizontal="right" vertical="top"/>
    </xf>
    <xf numFmtId="164" fontId="3" fillId="0" borderId="27" xfId="0" applyNumberFormat="1" applyFont="1" applyFill="1" applyBorder="1" applyAlignment="1">
      <alignment horizontal="right" vertical="top"/>
    </xf>
    <xf numFmtId="164" fontId="3" fillId="5" borderId="25" xfId="0" applyNumberFormat="1" applyFont="1" applyFill="1" applyBorder="1" applyAlignment="1">
      <alignment horizontal="right" vertical="top"/>
    </xf>
    <xf numFmtId="164" fontId="3" fillId="5" borderId="26" xfId="0" applyNumberFormat="1" applyFont="1" applyFill="1" applyBorder="1" applyAlignment="1">
      <alignment horizontal="right" vertical="top"/>
    </xf>
    <xf numFmtId="164" fontId="3" fillId="5" borderId="28" xfId="0" applyNumberFormat="1" applyFont="1" applyFill="1" applyBorder="1" applyAlignment="1">
      <alignment horizontal="right" vertical="top"/>
    </xf>
    <xf numFmtId="164" fontId="3" fillId="0" borderId="9" xfId="0" applyNumberFormat="1" applyFont="1" applyFill="1" applyBorder="1" applyAlignment="1">
      <alignment horizontal="right" vertical="top"/>
    </xf>
    <xf numFmtId="164" fontId="5" fillId="5" borderId="29" xfId="0" applyNumberFormat="1" applyFont="1" applyFill="1" applyBorder="1" applyAlignment="1">
      <alignment horizontal="right" vertical="top"/>
    </xf>
    <xf numFmtId="164" fontId="5" fillId="5" borderId="2" xfId="0" applyNumberFormat="1" applyFont="1" applyFill="1" applyBorder="1" applyAlignment="1">
      <alignment horizontal="right" vertical="top"/>
    </xf>
    <xf numFmtId="164" fontId="5" fillId="5" borderId="3" xfId="0" applyNumberFormat="1" applyFont="1" applyFill="1" applyBorder="1" applyAlignment="1">
      <alignment horizontal="right" vertical="top"/>
    </xf>
    <xf numFmtId="164" fontId="5" fillId="5" borderId="10" xfId="0" applyNumberFormat="1" applyFont="1" applyFill="1" applyBorder="1" applyAlignment="1">
      <alignment horizontal="right" vertical="top"/>
    </xf>
    <xf numFmtId="164" fontId="5" fillId="3" borderId="16" xfId="0" applyNumberFormat="1" applyFont="1" applyFill="1" applyBorder="1" applyAlignment="1">
      <alignment horizontal="right" vertical="top"/>
    </xf>
    <xf numFmtId="164" fontId="5" fillId="3" borderId="17" xfId="0" applyNumberFormat="1" applyFont="1" applyFill="1" applyBorder="1" applyAlignment="1">
      <alignment horizontal="right" vertical="top"/>
    </xf>
    <xf numFmtId="0" fontId="3" fillId="0" borderId="30" xfId="0" applyFont="1" applyFill="1" applyBorder="1" applyAlignment="1">
      <alignment horizontal="center" vertical="top" wrapText="1"/>
    </xf>
    <xf numFmtId="0" fontId="3" fillId="0" borderId="30" xfId="0" applyFont="1" applyFill="1" applyBorder="1" applyAlignment="1">
      <alignment horizontal="center" vertical="top"/>
    </xf>
    <xf numFmtId="164" fontId="5" fillId="6" borderId="31" xfId="0" applyNumberFormat="1" applyFont="1" applyFill="1" applyBorder="1" applyAlignment="1">
      <alignment horizontal="right" vertical="top"/>
    </xf>
    <xf numFmtId="164" fontId="5" fillId="6" borderId="29" xfId="0" applyNumberFormat="1" applyFont="1" applyFill="1" applyBorder="1" applyAlignment="1">
      <alignment horizontal="right" vertical="top"/>
    </xf>
    <xf numFmtId="164" fontId="5" fillId="6" borderId="4" xfId="0" applyNumberFormat="1" applyFont="1" applyFill="1" applyBorder="1" applyAlignment="1">
      <alignment horizontal="right" vertical="top"/>
    </xf>
    <xf numFmtId="164" fontId="5" fillId="6" borderId="5" xfId="0" applyNumberFormat="1" applyFont="1" applyFill="1" applyBorder="1" applyAlignment="1">
      <alignment horizontal="right" vertical="top"/>
    </xf>
    <xf numFmtId="0" fontId="3" fillId="0" borderId="32" xfId="0" applyFont="1" applyFill="1" applyBorder="1" applyAlignment="1">
      <alignment horizontal="center" vertical="top" wrapText="1"/>
    </xf>
    <xf numFmtId="0" fontId="7" fillId="0" borderId="33" xfId="0" applyFont="1" applyBorder="1" applyAlignment="1">
      <alignment horizontal="center" vertical="center" wrapText="1"/>
    </xf>
    <xf numFmtId="164" fontId="3" fillId="0" borderId="32" xfId="0" applyNumberFormat="1" applyFont="1" applyBorder="1" applyAlignment="1">
      <alignment horizontal="right" vertical="top"/>
    </xf>
    <xf numFmtId="164" fontId="5" fillId="5" borderId="34" xfId="0" applyNumberFormat="1" applyFont="1" applyFill="1" applyBorder="1" applyAlignment="1">
      <alignment horizontal="right" vertical="top"/>
    </xf>
    <xf numFmtId="164" fontId="5" fillId="6" borderId="12" xfId="0" applyNumberFormat="1" applyFont="1" applyFill="1" applyBorder="1" applyAlignment="1">
      <alignment horizontal="right" vertical="top"/>
    </xf>
    <xf numFmtId="164" fontId="5" fillId="6" borderId="32" xfId="0" applyNumberFormat="1" applyFont="1" applyFill="1" applyBorder="1" applyAlignment="1">
      <alignment horizontal="right" vertical="top"/>
    </xf>
    <xf numFmtId="3" fontId="3" fillId="4" borderId="35" xfId="0" applyNumberFormat="1" applyFont="1" applyFill="1" applyBorder="1" applyAlignment="1">
      <alignment horizontal="center" vertical="top"/>
    </xf>
    <xf numFmtId="3" fontId="3" fillId="4" borderId="36" xfId="0" applyNumberFormat="1" applyFont="1" applyFill="1" applyBorder="1" applyAlignment="1">
      <alignment horizontal="center" vertical="top"/>
    </xf>
    <xf numFmtId="3" fontId="3" fillId="4" borderId="14" xfId="0" applyNumberFormat="1" applyFont="1" applyFill="1" applyBorder="1" applyAlignment="1">
      <alignment horizontal="center" vertical="top"/>
    </xf>
    <xf numFmtId="3" fontId="3" fillId="4" borderId="15" xfId="0" applyNumberFormat="1" applyFont="1" applyFill="1" applyBorder="1" applyAlignment="1">
      <alignment horizontal="center" vertical="top"/>
    </xf>
    <xf numFmtId="3" fontId="3" fillId="0" borderId="14" xfId="0" applyNumberFormat="1" applyFont="1" applyFill="1" applyBorder="1" applyAlignment="1">
      <alignment horizontal="center" vertical="top"/>
    </xf>
    <xf numFmtId="3" fontId="3" fillId="0" borderId="15" xfId="0" applyNumberFormat="1" applyFont="1" applyFill="1" applyBorder="1" applyAlignment="1">
      <alignment horizontal="center" vertical="top"/>
    </xf>
    <xf numFmtId="3" fontId="3" fillId="0" borderId="37" xfId="0" applyNumberFormat="1" applyFont="1" applyFill="1" applyBorder="1" applyAlignment="1">
      <alignment horizontal="center" vertical="top"/>
    </xf>
    <xf numFmtId="3" fontId="3" fillId="0" borderId="14" xfId="0" applyNumberFormat="1" applyFont="1" applyFill="1" applyBorder="1" applyAlignment="1">
      <alignment horizontal="center" vertical="top" wrapText="1"/>
    </xf>
    <xf numFmtId="3" fontId="3" fillId="0" borderId="15" xfId="0" applyNumberFormat="1" applyFont="1" applyFill="1" applyBorder="1" applyAlignment="1">
      <alignment horizontal="center" vertical="top" wrapText="1"/>
    </xf>
    <xf numFmtId="3" fontId="3" fillId="0" borderId="35" xfId="0" applyNumberFormat="1" applyFont="1" applyFill="1" applyBorder="1" applyAlignment="1">
      <alignment horizontal="center" vertical="top"/>
    </xf>
    <xf numFmtId="3" fontId="3" fillId="0" borderId="36" xfId="0" applyNumberFormat="1" applyFont="1" applyFill="1" applyBorder="1" applyAlignment="1">
      <alignment horizontal="center" vertical="top"/>
    </xf>
    <xf numFmtId="164" fontId="3" fillId="0" borderId="14" xfId="0" applyNumberFormat="1" applyFont="1" applyFill="1" applyBorder="1" applyAlignment="1">
      <alignment horizontal="right" vertical="top"/>
    </xf>
    <xf numFmtId="164" fontId="3" fillId="0" borderId="38" xfId="0" applyNumberFormat="1" applyFont="1" applyBorder="1" applyAlignment="1">
      <alignment horizontal="right" vertical="top"/>
    </xf>
    <xf numFmtId="164" fontId="3" fillId="0" borderId="15" xfId="0" applyNumberFormat="1" applyFont="1" applyFill="1" applyBorder="1" applyAlignment="1">
      <alignment horizontal="right" vertical="top"/>
    </xf>
    <xf numFmtId="164" fontId="3" fillId="0" borderId="7" xfId="0" applyNumberFormat="1" applyFont="1" applyFill="1" applyBorder="1" applyAlignment="1">
      <alignment horizontal="right" vertical="top"/>
    </xf>
    <xf numFmtId="0" fontId="3" fillId="0" borderId="32" xfId="0" applyFont="1" applyFill="1" applyBorder="1" applyAlignment="1">
      <alignment horizontal="center" vertical="top"/>
    </xf>
    <xf numFmtId="164" fontId="3" fillId="0" borderId="39" xfId="0" applyNumberFormat="1" applyFont="1" applyBorder="1" applyAlignment="1">
      <alignment horizontal="right" vertical="top"/>
    </xf>
    <xf numFmtId="164" fontId="3" fillId="5" borderId="39" xfId="0" applyNumberFormat="1" applyFont="1" applyFill="1" applyBorder="1" applyAlignment="1">
      <alignment horizontal="right" vertical="top"/>
    </xf>
    <xf numFmtId="164" fontId="3" fillId="5" borderId="40" xfId="0" applyNumberFormat="1" applyFont="1" applyFill="1" applyBorder="1" applyAlignment="1">
      <alignment horizontal="right" vertical="top"/>
    </xf>
    <xf numFmtId="164" fontId="3" fillId="4" borderId="32" xfId="0" applyNumberFormat="1" applyFont="1" applyFill="1" applyBorder="1" applyAlignment="1">
      <alignment horizontal="right" vertical="top" wrapText="1"/>
    </xf>
    <xf numFmtId="164" fontId="3" fillId="0" borderId="41" xfId="0" applyNumberFormat="1" applyFont="1" applyBorder="1" applyAlignment="1">
      <alignment horizontal="right" vertical="top"/>
    </xf>
    <xf numFmtId="164" fontId="3" fillId="5" borderId="41" xfId="0" applyNumberFormat="1" applyFont="1" applyFill="1" applyBorder="1" applyAlignment="1">
      <alignment horizontal="right" vertical="top"/>
    </xf>
    <xf numFmtId="164" fontId="3" fillId="0" borderId="1" xfId="0" applyNumberFormat="1" applyFont="1" applyBorder="1" applyAlignment="1">
      <alignment horizontal="right" vertical="top"/>
    </xf>
    <xf numFmtId="164" fontId="3" fillId="5" borderId="1" xfId="0" applyNumberFormat="1" applyFont="1" applyFill="1" applyBorder="1" applyAlignment="1">
      <alignment horizontal="right" vertical="top"/>
    </xf>
    <xf numFmtId="164" fontId="3" fillId="5" borderId="42" xfId="0" applyNumberFormat="1" applyFont="1" applyFill="1" applyBorder="1" applyAlignment="1">
      <alignment horizontal="right" vertical="top"/>
    </xf>
    <xf numFmtId="164" fontId="3" fillId="4" borderId="30" xfId="0" applyNumberFormat="1" applyFont="1" applyFill="1" applyBorder="1" applyAlignment="1">
      <alignment horizontal="right" vertical="top" wrapText="1"/>
    </xf>
    <xf numFmtId="165" fontId="3" fillId="0" borderId="14" xfId="0" applyNumberFormat="1" applyFont="1" applyFill="1" applyBorder="1" applyAlignment="1">
      <alignment horizontal="center" vertical="top"/>
    </xf>
    <xf numFmtId="165" fontId="3" fillId="0" borderId="15" xfId="0" applyNumberFormat="1" applyFont="1" applyFill="1" applyBorder="1" applyAlignment="1">
      <alignment horizontal="center" vertical="top"/>
    </xf>
    <xf numFmtId="165" fontId="3" fillId="0" borderId="35" xfId="0" applyNumberFormat="1" applyFont="1" applyFill="1" applyBorder="1" applyAlignment="1">
      <alignment horizontal="center" vertical="top"/>
    </xf>
    <xf numFmtId="165" fontId="3" fillId="0" borderId="36" xfId="0" applyNumberFormat="1" applyFont="1" applyFill="1" applyBorder="1" applyAlignment="1">
      <alignment horizontal="center" vertical="top"/>
    </xf>
    <xf numFmtId="49" fontId="3" fillId="0" borderId="14" xfId="0" applyNumberFormat="1" applyFont="1" applyBorder="1" applyAlignment="1">
      <alignment vertical="top" wrapText="1"/>
    </xf>
    <xf numFmtId="3" fontId="2" fillId="0" borderId="14" xfId="0" applyNumberFormat="1" applyFont="1" applyFill="1" applyBorder="1" applyAlignment="1">
      <alignment vertical="top"/>
    </xf>
    <xf numFmtId="164" fontId="3" fillId="0" borderId="19" xfId="0" applyNumberFormat="1" applyFont="1" applyFill="1" applyBorder="1" applyAlignment="1">
      <alignment horizontal="right" vertical="top"/>
    </xf>
    <xf numFmtId="3" fontId="3" fillId="0" borderId="37" xfId="0" applyNumberFormat="1" applyFont="1" applyFill="1" applyBorder="1" applyAlignment="1">
      <alignment horizontal="center" vertical="top" wrapText="1"/>
    </xf>
    <xf numFmtId="3" fontId="3" fillId="0" borderId="43" xfId="0" applyNumberFormat="1" applyFont="1" applyFill="1" applyBorder="1" applyAlignment="1">
      <alignment horizontal="center" vertical="top" wrapText="1"/>
    </xf>
    <xf numFmtId="0" fontId="3" fillId="3" borderId="44" xfId="0" applyFont="1" applyFill="1" applyBorder="1" applyAlignment="1">
      <alignment horizontal="center" vertical="top" wrapText="1"/>
    </xf>
    <xf numFmtId="0" fontId="3" fillId="3" borderId="45" xfId="0" applyFont="1" applyFill="1" applyBorder="1" applyAlignment="1">
      <alignment horizontal="center" vertical="top" wrapText="1"/>
    </xf>
    <xf numFmtId="0" fontId="3" fillId="0" borderId="46" xfId="0" applyFont="1" applyBorder="1" applyAlignment="1">
      <alignment vertical="top"/>
    </xf>
    <xf numFmtId="164" fontId="3" fillId="4" borderId="15" xfId="0" applyNumberFormat="1" applyFont="1" applyFill="1" applyBorder="1" applyAlignment="1">
      <alignment horizontal="right" vertical="top"/>
    </xf>
    <xf numFmtId="164" fontId="3" fillId="4" borderId="27" xfId="0" applyNumberFormat="1" applyFont="1" applyFill="1" applyBorder="1" applyAlignment="1">
      <alignment horizontal="right" vertical="top"/>
    </xf>
    <xf numFmtId="164" fontId="3" fillId="0" borderId="40" xfId="0" applyNumberFormat="1" applyFont="1" applyBorder="1" applyAlignment="1">
      <alignment horizontal="right" vertical="top"/>
    </xf>
    <xf numFmtId="164" fontId="5" fillId="5" borderId="47" xfId="0" applyNumberFormat="1" applyFont="1" applyFill="1" applyBorder="1" applyAlignment="1">
      <alignment horizontal="right" vertical="top"/>
    </xf>
    <xf numFmtId="164" fontId="5" fillId="5" borderId="26" xfId="0" applyNumberFormat="1" applyFont="1" applyFill="1" applyBorder="1" applyAlignment="1">
      <alignment horizontal="right" vertical="top"/>
    </xf>
    <xf numFmtId="164" fontId="5" fillId="5" borderId="28" xfId="0" applyNumberFormat="1" applyFont="1" applyFill="1" applyBorder="1" applyAlignment="1">
      <alignment horizontal="right" vertical="top"/>
    </xf>
    <xf numFmtId="164" fontId="5" fillId="4" borderId="47" xfId="0" applyNumberFormat="1" applyFont="1" applyFill="1" applyBorder="1" applyAlignment="1">
      <alignment horizontal="right" vertical="top"/>
    </xf>
    <xf numFmtId="164" fontId="3" fillId="0" borderId="48" xfId="0" applyNumberFormat="1" applyFont="1" applyBorder="1" applyAlignment="1">
      <alignment horizontal="right" vertical="top"/>
    </xf>
    <xf numFmtId="164" fontId="3" fillId="5" borderId="48" xfId="0" applyNumberFormat="1" applyFont="1" applyFill="1" applyBorder="1" applyAlignment="1">
      <alignment horizontal="right" vertical="top"/>
    </xf>
    <xf numFmtId="0" fontId="3" fillId="4" borderId="49" xfId="0" applyFont="1" applyFill="1" applyBorder="1" applyAlignment="1">
      <alignment vertical="top" wrapText="1"/>
    </xf>
    <xf numFmtId="3" fontId="3" fillId="4" borderId="26" xfId="0" applyNumberFormat="1" applyFont="1" applyFill="1" applyBorder="1" applyAlignment="1">
      <alignment horizontal="center" vertical="top"/>
    </xf>
    <xf numFmtId="3" fontId="3" fillId="4" borderId="27" xfId="0" applyNumberFormat="1" applyFont="1" applyFill="1" applyBorder="1" applyAlignment="1">
      <alignment horizontal="center" vertical="top"/>
    </xf>
    <xf numFmtId="0" fontId="10" fillId="0" borderId="50" xfId="0" applyFont="1" applyBorder="1" applyAlignment="1">
      <alignment vertical="top" wrapText="1"/>
    </xf>
    <xf numFmtId="164" fontId="5" fillId="5" borderId="14" xfId="0" applyNumberFormat="1" applyFont="1" applyFill="1" applyBorder="1" applyAlignment="1">
      <alignment horizontal="right" vertical="top"/>
    </xf>
    <xf numFmtId="164" fontId="5" fillId="5" borderId="24" xfId="0" applyNumberFormat="1" applyFont="1" applyFill="1" applyBorder="1" applyAlignment="1">
      <alignment horizontal="right" vertical="top"/>
    </xf>
    <xf numFmtId="164" fontId="5" fillId="4" borderId="14" xfId="0" applyNumberFormat="1" applyFont="1" applyFill="1" applyBorder="1" applyAlignment="1">
      <alignment horizontal="right" vertical="top"/>
    </xf>
    <xf numFmtId="164" fontId="3" fillId="0" borderId="42" xfId="0" applyNumberFormat="1" applyFont="1" applyBorder="1" applyAlignment="1">
      <alignment horizontal="right" vertical="top"/>
    </xf>
    <xf numFmtId="0" fontId="5" fillId="5" borderId="30" xfId="0" applyFont="1" applyFill="1" applyBorder="1" applyAlignment="1">
      <alignment horizontal="center" vertical="top"/>
    </xf>
    <xf numFmtId="164" fontId="5" fillId="5" borderId="48" xfId="0" applyNumberFormat="1" applyFont="1" applyFill="1" applyBorder="1" applyAlignment="1">
      <alignment horizontal="right" vertical="top"/>
    </xf>
    <xf numFmtId="164" fontId="5" fillId="5" borderId="1" xfId="0" applyNumberFormat="1" applyFont="1" applyFill="1" applyBorder="1" applyAlignment="1">
      <alignment horizontal="right" vertical="top"/>
    </xf>
    <xf numFmtId="164" fontId="5" fillId="5" borderId="23" xfId="0" applyNumberFormat="1" applyFont="1" applyFill="1" applyBorder="1" applyAlignment="1">
      <alignment horizontal="right" vertical="top"/>
    </xf>
    <xf numFmtId="164" fontId="5" fillId="5" borderId="30" xfId="0" applyNumberFormat="1" applyFont="1" applyFill="1" applyBorder="1" applyAlignment="1">
      <alignment horizontal="right" vertical="top"/>
    </xf>
    <xf numFmtId="0" fontId="3" fillId="0" borderId="41" xfId="0" applyFont="1" applyFill="1" applyBorder="1" applyAlignment="1">
      <alignment vertical="top" wrapText="1"/>
    </xf>
    <xf numFmtId="3" fontId="3" fillId="0" borderId="39" xfId="0" applyNumberFormat="1" applyFont="1" applyFill="1" applyBorder="1" applyAlignment="1">
      <alignment horizontal="center" vertical="top" wrapText="1"/>
    </xf>
    <xf numFmtId="3" fontId="3" fillId="0" borderId="38" xfId="0" applyNumberFormat="1" applyFont="1" applyFill="1" applyBorder="1" applyAlignment="1">
      <alignment horizontal="center" vertical="top" wrapText="1"/>
    </xf>
    <xf numFmtId="164" fontId="5" fillId="4" borderId="6" xfId="0" applyNumberFormat="1" applyFont="1" applyFill="1" applyBorder="1" applyAlignment="1">
      <alignment horizontal="right" vertical="top"/>
    </xf>
    <xf numFmtId="164" fontId="5" fillId="4" borderId="35" xfId="0" applyNumberFormat="1" applyFont="1" applyFill="1" applyBorder="1" applyAlignment="1">
      <alignment horizontal="right" vertical="top"/>
    </xf>
    <xf numFmtId="164" fontId="5" fillId="4" borderId="36" xfId="0" applyNumberFormat="1" applyFont="1" applyFill="1" applyBorder="1" applyAlignment="1">
      <alignment horizontal="right" vertical="top"/>
    </xf>
    <xf numFmtId="0" fontId="3" fillId="0" borderId="0" xfId="0" applyFont="1" applyAlignment="1">
      <alignment vertical="center"/>
    </xf>
    <xf numFmtId="0" fontId="10" fillId="0" borderId="36" xfId="0" applyFont="1" applyFill="1" applyBorder="1" applyAlignment="1">
      <alignment horizontal="left" vertical="top" wrapText="1"/>
    </xf>
    <xf numFmtId="0" fontId="5" fillId="5" borderId="9" xfId="0" applyFont="1" applyFill="1" applyBorder="1" applyAlignment="1">
      <alignment horizontal="center" vertical="top"/>
    </xf>
    <xf numFmtId="164" fontId="5" fillId="5" borderId="27" xfId="0" applyNumberFormat="1" applyFont="1" applyFill="1" applyBorder="1" applyAlignment="1">
      <alignment horizontal="right" vertical="top"/>
    </xf>
    <xf numFmtId="164" fontId="5" fillId="5" borderId="9" xfId="0" applyNumberFormat="1" applyFont="1" applyFill="1" applyBorder="1" applyAlignment="1">
      <alignment horizontal="right" vertical="top"/>
    </xf>
    <xf numFmtId="164" fontId="3" fillId="0" borderId="51" xfId="0" applyNumberFormat="1" applyFont="1" applyFill="1" applyBorder="1" applyAlignment="1">
      <alignment horizontal="right" vertical="top"/>
    </xf>
    <xf numFmtId="164" fontId="5" fillId="5" borderId="52" xfId="0" applyNumberFormat="1" applyFont="1" applyFill="1" applyBorder="1" applyAlignment="1">
      <alignment horizontal="right" vertical="top"/>
    </xf>
    <xf numFmtId="164" fontId="5" fillId="5" borderId="51" xfId="0" applyNumberFormat="1" applyFont="1" applyFill="1" applyBorder="1" applyAlignment="1">
      <alignment horizontal="right" vertical="top"/>
    </xf>
    <xf numFmtId="43" fontId="3" fillId="0" borderId="12" xfId="1" applyFont="1" applyFill="1" applyBorder="1" applyAlignment="1">
      <alignment horizontal="center" vertical="top" wrapText="1"/>
    </xf>
    <xf numFmtId="43" fontId="3" fillId="0" borderId="14" xfId="1" applyFont="1" applyFill="1" applyBorder="1" applyAlignment="1">
      <alignment horizontal="center" vertical="top" wrapText="1"/>
    </xf>
    <xf numFmtId="43" fontId="3" fillId="0" borderId="15" xfId="1" applyFont="1" applyFill="1" applyBorder="1" applyAlignment="1">
      <alignment horizontal="center" vertical="top" wrapText="1"/>
    </xf>
    <xf numFmtId="43" fontId="3" fillId="0" borderId="0" xfId="1" applyFont="1" applyBorder="1" applyAlignment="1">
      <alignment vertical="top"/>
    </xf>
    <xf numFmtId="164" fontId="5" fillId="4" borderId="15" xfId="0" applyNumberFormat="1" applyFont="1" applyFill="1" applyBorder="1" applyAlignment="1">
      <alignment horizontal="right" vertical="top"/>
    </xf>
    <xf numFmtId="0" fontId="5" fillId="4" borderId="53" xfId="0" applyFont="1" applyFill="1" applyBorder="1" applyAlignment="1">
      <alignment horizontal="center" vertical="top"/>
    </xf>
    <xf numFmtId="164" fontId="5" fillId="4" borderId="54" xfId="0" applyNumberFormat="1" applyFont="1" applyFill="1" applyBorder="1" applyAlignment="1">
      <alignment horizontal="right" vertical="top"/>
    </xf>
    <xf numFmtId="164" fontId="5" fillId="5" borderId="54" xfId="0" applyNumberFormat="1" applyFont="1" applyFill="1" applyBorder="1" applyAlignment="1">
      <alignment horizontal="right" vertical="top"/>
    </xf>
    <xf numFmtId="164" fontId="5" fillId="5" borderId="35" xfId="0" applyNumberFormat="1" applyFont="1" applyFill="1" applyBorder="1" applyAlignment="1">
      <alignment horizontal="right" vertical="top"/>
    </xf>
    <xf numFmtId="164" fontId="5" fillId="5" borderId="55" xfId="0" applyNumberFormat="1" applyFont="1" applyFill="1" applyBorder="1" applyAlignment="1">
      <alignment horizontal="right" vertical="top"/>
    </xf>
    <xf numFmtId="164" fontId="5" fillId="4" borderId="53" xfId="0" applyNumberFormat="1" applyFont="1" applyFill="1" applyBorder="1" applyAlignment="1">
      <alignment horizontal="right" vertical="top"/>
    </xf>
    <xf numFmtId="3" fontId="3" fillId="0" borderId="26"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0" fontId="3" fillId="4" borderId="41" xfId="0" applyFont="1" applyFill="1" applyBorder="1" applyAlignment="1">
      <alignment vertical="top" wrapText="1"/>
    </xf>
    <xf numFmtId="3" fontId="3" fillId="0" borderId="39" xfId="0" applyNumberFormat="1" applyFont="1" applyFill="1" applyBorder="1" applyAlignment="1">
      <alignment horizontal="center" vertical="top"/>
    </xf>
    <xf numFmtId="3" fontId="3" fillId="0" borderId="38" xfId="0" applyNumberFormat="1" applyFont="1" applyFill="1" applyBorder="1" applyAlignment="1">
      <alignment horizontal="center" vertical="top"/>
    </xf>
    <xf numFmtId="0" fontId="3" fillId="0" borderId="30" xfId="0" applyFont="1" applyBorder="1" applyAlignment="1">
      <alignment horizontal="center" vertical="top"/>
    </xf>
    <xf numFmtId="0" fontId="3" fillId="0" borderId="32" xfId="0" applyFont="1" applyBorder="1" applyAlignment="1">
      <alignment horizontal="center" vertical="top"/>
    </xf>
    <xf numFmtId="49" fontId="5" fillId="7" borderId="35" xfId="0" applyNumberFormat="1" applyFont="1" applyFill="1" applyBorder="1" applyAlignment="1">
      <alignment vertical="top"/>
    </xf>
    <xf numFmtId="49" fontId="5" fillId="7" borderId="14" xfId="0" applyNumberFormat="1" applyFont="1" applyFill="1" applyBorder="1" applyAlignment="1">
      <alignment vertical="top"/>
    </xf>
    <xf numFmtId="0" fontId="5" fillId="7" borderId="10" xfId="0" applyFont="1" applyFill="1" applyBorder="1" applyAlignment="1">
      <alignment horizontal="center" vertical="top"/>
    </xf>
    <xf numFmtId="164" fontId="5" fillId="7" borderId="29" xfId="0" applyNumberFormat="1" applyFont="1" applyFill="1" applyBorder="1" applyAlignment="1">
      <alignment horizontal="right" vertical="top"/>
    </xf>
    <xf numFmtId="164" fontId="5" fillId="7" borderId="2" xfId="0" applyNumberFormat="1" applyFont="1" applyFill="1" applyBorder="1" applyAlignment="1">
      <alignment horizontal="right" vertical="top"/>
    </xf>
    <xf numFmtId="164" fontId="5" fillId="7" borderId="3" xfId="0" applyNumberFormat="1" applyFont="1" applyFill="1" applyBorder="1" applyAlignment="1">
      <alignment horizontal="right" vertical="top"/>
    </xf>
    <xf numFmtId="164" fontId="5" fillId="7" borderId="56" xfId="0" applyNumberFormat="1" applyFont="1" applyFill="1" applyBorder="1" applyAlignment="1">
      <alignment horizontal="right" vertical="top"/>
    </xf>
    <xf numFmtId="164" fontId="5" fillId="7" borderId="10" xfId="0" applyNumberFormat="1" applyFont="1" applyFill="1" applyBorder="1" applyAlignment="1">
      <alignment horizontal="right" vertical="top"/>
    </xf>
    <xf numFmtId="0" fontId="3" fillId="7" borderId="31" xfId="0" applyFont="1" applyFill="1" applyBorder="1" applyAlignment="1">
      <alignment vertical="top" wrapText="1"/>
    </xf>
    <xf numFmtId="3" fontId="3" fillId="7" borderId="2" xfId="0" applyNumberFormat="1" applyFont="1" applyFill="1" applyBorder="1" applyAlignment="1">
      <alignment horizontal="center" vertical="top" wrapText="1"/>
    </xf>
    <xf numFmtId="49" fontId="5" fillId="7" borderId="35" xfId="0" applyNumberFormat="1" applyFont="1" applyFill="1" applyBorder="1" applyAlignment="1">
      <alignment horizontal="center" vertical="top"/>
    </xf>
    <xf numFmtId="0" fontId="5" fillId="7" borderId="9" xfId="0" applyFont="1" applyFill="1" applyBorder="1" applyAlignment="1">
      <alignment horizontal="center" vertical="top"/>
    </xf>
    <xf numFmtId="164" fontId="5" fillId="7" borderId="52" xfId="0" applyNumberFormat="1" applyFont="1" applyFill="1" applyBorder="1" applyAlignment="1">
      <alignment horizontal="right" vertical="top"/>
    </xf>
    <xf numFmtId="164" fontId="5" fillId="7" borderId="26" xfId="0" applyNumberFormat="1" applyFont="1" applyFill="1" applyBorder="1" applyAlignment="1">
      <alignment horizontal="right" vertical="top"/>
    </xf>
    <xf numFmtId="164" fontId="5" fillId="7" borderId="28" xfId="0" applyNumberFormat="1" applyFont="1" applyFill="1" applyBorder="1" applyAlignment="1">
      <alignment horizontal="right" vertical="top"/>
    </xf>
    <xf numFmtId="164" fontId="5" fillId="7" borderId="27" xfId="0" applyNumberFormat="1" applyFont="1" applyFill="1" applyBorder="1" applyAlignment="1">
      <alignment horizontal="right" vertical="top"/>
    </xf>
    <xf numFmtId="164" fontId="5" fillId="7" borderId="9" xfId="0" applyNumberFormat="1" applyFont="1" applyFill="1" applyBorder="1" applyAlignment="1">
      <alignment horizontal="right" vertical="top"/>
    </xf>
    <xf numFmtId="0" fontId="3" fillId="7" borderId="49" xfId="0" applyFont="1" applyFill="1" applyBorder="1" applyAlignment="1">
      <alignment vertical="top" wrapText="1"/>
    </xf>
    <xf numFmtId="3" fontId="3" fillId="7" borderId="26" xfId="0" applyNumberFormat="1" applyFont="1" applyFill="1" applyBorder="1" applyAlignment="1">
      <alignment horizontal="center" vertical="top" wrapText="1"/>
    </xf>
    <xf numFmtId="3" fontId="3" fillId="7" borderId="27" xfId="0" applyNumberFormat="1" applyFont="1" applyFill="1" applyBorder="1" applyAlignment="1">
      <alignment horizontal="center" vertical="top" wrapText="1"/>
    </xf>
    <xf numFmtId="164" fontId="5" fillId="4" borderId="7" xfId="0" applyNumberFormat="1" applyFont="1" applyFill="1" applyBorder="1" applyAlignment="1">
      <alignment horizontal="right" vertical="top"/>
    </xf>
    <xf numFmtId="0" fontId="5" fillId="4" borderId="6" xfId="0" applyFont="1" applyFill="1" applyBorder="1" applyAlignment="1">
      <alignment horizontal="center" vertical="center" wrapText="1"/>
    </xf>
    <xf numFmtId="49" fontId="3" fillId="4" borderId="35" xfId="0" applyNumberFormat="1" applyFont="1" applyFill="1" applyBorder="1" applyAlignment="1">
      <alignment horizontal="center" vertical="top"/>
    </xf>
    <xf numFmtId="164" fontId="5" fillId="4" borderId="55" xfId="0" applyNumberFormat="1" applyFont="1" applyFill="1" applyBorder="1" applyAlignment="1">
      <alignment horizontal="right" vertical="top"/>
    </xf>
    <xf numFmtId="3" fontId="3" fillId="0" borderId="35" xfId="0" applyNumberFormat="1" applyFont="1" applyFill="1" applyBorder="1" applyAlignment="1">
      <alignment horizontal="center" vertical="top" wrapText="1"/>
    </xf>
    <xf numFmtId="3" fontId="3" fillId="0" borderId="36" xfId="0" applyNumberFormat="1" applyFont="1" applyFill="1" applyBorder="1" applyAlignment="1">
      <alignment horizontal="center" vertical="top" wrapText="1"/>
    </xf>
    <xf numFmtId="164" fontId="5" fillId="7" borderId="31" xfId="0" applyNumberFormat="1" applyFont="1" applyFill="1" applyBorder="1" applyAlignment="1">
      <alignment horizontal="right" vertical="top"/>
    </xf>
    <xf numFmtId="3" fontId="3" fillId="7" borderId="2" xfId="0" applyNumberFormat="1" applyFont="1" applyFill="1" applyBorder="1" applyAlignment="1">
      <alignment horizontal="center" vertical="top"/>
    </xf>
    <xf numFmtId="3" fontId="3" fillId="7" borderId="3" xfId="0" applyNumberFormat="1" applyFont="1" applyFill="1" applyBorder="1" applyAlignment="1">
      <alignment horizontal="center" vertical="top"/>
    </xf>
    <xf numFmtId="164" fontId="5" fillId="5" borderId="49" xfId="0" applyNumberFormat="1" applyFont="1" applyFill="1" applyBorder="1" applyAlignment="1">
      <alignment horizontal="right" vertical="top"/>
    </xf>
    <xf numFmtId="0" fontId="15" fillId="0" borderId="22" xfId="0" applyFont="1" applyFill="1" applyBorder="1" applyAlignment="1">
      <alignment horizontal="center" vertical="top" wrapText="1"/>
    </xf>
    <xf numFmtId="164" fontId="5" fillId="5" borderId="42" xfId="0" applyNumberFormat="1" applyFont="1" applyFill="1" applyBorder="1" applyAlignment="1">
      <alignment horizontal="right" vertical="top"/>
    </xf>
    <xf numFmtId="164" fontId="5" fillId="5" borderId="22" xfId="0" applyNumberFormat="1" applyFont="1" applyFill="1" applyBorder="1" applyAlignment="1">
      <alignment horizontal="right" vertical="top"/>
    </xf>
    <xf numFmtId="164" fontId="3" fillId="4" borderId="57" xfId="0" applyNumberFormat="1" applyFont="1" applyFill="1" applyBorder="1" applyAlignment="1">
      <alignment horizontal="right" vertical="top" wrapText="1"/>
    </xf>
    <xf numFmtId="164" fontId="3" fillId="4" borderId="58" xfId="0" applyNumberFormat="1" applyFont="1" applyFill="1" applyBorder="1" applyAlignment="1">
      <alignment horizontal="right" vertical="top" wrapText="1"/>
    </xf>
    <xf numFmtId="164" fontId="5" fillId="5" borderId="57" xfId="0" applyNumberFormat="1" applyFont="1" applyFill="1" applyBorder="1" applyAlignment="1">
      <alignment horizontal="right" vertical="top"/>
    </xf>
    <xf numFmtId="164" fontId="5" fillId="5" borderId="6" xfId="0" applyNumberFormat="1" applyFont="1" applyFill="1" applyBorder="1" applyAlignment="1">
      <alignment horizontal="right" vertical="top"/>
    </xf>
    <xf numFmtId="164" fontId="5" fillId="5" borderId="36" xfId="0" applyNumberFormat="1" applyFont="1" applyFill="1" applyBorder="1" applyAlignment="1">
      <alignment horizontal="right" vertical="top"/>
    </xf>
    <xf numFmtId="164" fontId="3" fillId="5" borderId="23" xfId="0" applyNumberFormat="1" applyFont="1" applyFill="1" applyBorder="1" applyAlignment="1">
      <alignment horizontal="right" vertical="top"/>
    </xf>
    <xf numFmtId="164" fontId="3" fillId="5" borderId="15" xfId="0" applyNumberFormat="1" applyFont="1" applyFill="1" applyBorder="1" applyAlignment="1">
      <alignment horizontal="right" vertical="top"/>
    </xf>
    <xf numFmtId="164" fontId="3" fillId="5" borderId="27" xfId="0" applyNumberFormat="1" applyFont="1" applyFill="1" applyBorder="1" applyAlignment="1">
      <alignment horizontal="right" vertical="top"/>
    </xf>
    <xf numFmtId="164" fontId="3" fillId="4" borderId="14" xfId="0" applyNumberFormat="1" applyFont="1" applyFill="1" applyBorder="1" applyAlignment="1">
      <alignment horizontal="right" vertical="top"/>
    </xf>
    <xf numFmtId="164" fontId="3" fillId="4" borderId="19" xfId="0" applyNumberFormat="1" applyFont="1" applyFill="1" applyBorder="1" applyAlignment="1">
      <alignment horizontal="right" vertical="top"/>
    </xf>
    <xf numFmtId="3" fontId="9" fillId="0" borderId="14" xfId="0" applyNumberFormat="1" applyFont="1" applyFill="1" applyBorder="1" applyAlignment="1">
      <alignment horizontal="center" vertical="top"/>
    </xf>
    <xf numFmtId="3" fontId="9" fillId="0" borderId="15" xfId="0" applyNumberFormat="1" applyFont="1" applyFill="1" applyBorder="1" applyAlignment="1">
      <alignment horizontal="center" vertical="top"/>
    </xf>
    <xf numFmtId="0" fontId="9" fillId="0" borderId="11" xfId="0" applyFont="1" applyFill="1" applyBorder="1" applyAlignment="1">
      <alignment vertical="top" wrapText="1"/>
    </xf>
    <xf numFmtId="165" fontId="9" fillId="0" borderId="37" xfId="0" applyNumberFormat="1" applyFont="1" applyFill="1" applyBorder="1" applyAlignment="1">
      <alignment vertical="top"/>
    </xf>
    <xf numFmtId="165" fontId="9" fillId="0" borderId="43" xfId="0" applyNumberFormat="1" applyFont="1" applyFill="1" applyBorder="1" applyAlignment="1">
      <alignment vertical="top"/>
    </xf>
    <xf numFmtId="166" fontId="3" fillId="0" borderId="18" xfId="1" applyNumberFormat="1" applyFont="1" applyBorder="1" applyAlignment="1">
      <alignment horizontal="distributed" vertical="top"/>
    </xf>
    <xf numFmtId="166" fontId="3" fillId="0" borderId="19" xfId="1" applyNumberFormat="1" applyFont="1" applyBorder="1" applyAlignment="1">
      <alignment horizontal="distributed" vertical="top"/>
    </xf>
    <xf numFmtId="166" fontId="3" fillId="0" borderId="20" xfId="1" applyNumberFormat="1" applyFont="1" applyBorder="1" applyAlignment="1">
      <alignment horizontal="distributed" vertical="top"/>
    </xf>
    <xf numFmtId="164" fontId="5" fillId="5" borderId="31" xfId="0" applyNumberFormat="1" applyFont="1" applyFill="1" applyBorder="1" applyAlignment="1">
      <alignment horizontal="right" vertical="top"/>
    </xf>
    <xf numFmtId="164" fontId="3" fillId="5" borderId="38" xfId="0" applyNumberFormat="1" applyFont="1" applyFill="1" applyBorder="1" applyAlignment="1">
      <alignment horizontal="right" vertical="top"/>
    </xf>
    <xf numFmtId="0" fontId="3" fillId="0" borderId="59" xfId="0" applyFont="1" applyBorder="1" applyAlignment="1">
      <alignment vertical="top"/>
    </xf>
    <xf numFmtId="0" fontId="3" fillId="0" borderId="35" xfId="0" applyFont="1" applyBorder="1" applyAlignment="1">
      <alignment vertical="top"/>
    </xf>
    <xf numFmtId="0" fontId="3" fillId="4" borderId="30" xfId="0" applyFont="1" applyFill="1" applyBorder="1" applyAlignment="1">
      <alignment horizontal="center" vertical="top"/>
    </xf>
    <xf numFmtId="164" fontId="3" fillId="4" borderId="22" xfId="0" applyNumberFormat="1" applyFont="1" applyFill="1" applyBorder="1" applyAlignment="1">
      <alignment horizontal="right" vertical="top"/>
    </xf>
    <xf numFmtId="164" fontId="3" fillId="4" borderId="25" xfId="0" applyNumberFormat="1" applyFont="1" applyFill="1" applyBorder="1" applyAlignment="1">
      <alignment horizontal="right" vertical="top"/>
    </xf>
    <xf numFmtId="164" fontId="3" fillId="4" borderId="26" xfId="0" applyNumberFormat="1" applyFont="1" applyFill="1" applyBorder="1" applyAlignment="1">
      <alignment horizontal="right" vertical="top"/>
    </xf>
    <xf numFmtId="166" fontId="3" fillId="4" borderId="18" xfId="1" applyNumberFormat="1" applyFont="1" applyFill="1" applyBorder="1" applyAlignment="1">
      <alignment horizontal="distributed" vertical="top"/>
    </xf>
    <xf numFmtId="166" fontId="3" fillId="4" borderId="19" xfId="1" applyNumberFormat="1" applyFont="1" applyFill="1" applyBorder="1" applyAlignment="1">
      <alignment horizontal="distributed" vertical="top"/>
    </xf>
    <xf numFmtId="49" fontId="5" fillId="0" borderId="35" xfId="0" applyNumberFormat="1" applyFont="1" applyBorder="1" applyAlignment="1">
      <alignment vertical="top"/>
    </xf>
    <xf numFmtId="49" fontId="5" fillId="0" borderId="14" xfId="0" applyNumberFormat="1" applyFont="1" applyBorder="1" applyAlignment="1">
      <alignment vertical="top"/>
    </xf>
    <xf numFmtId="49" fontId="5" fillId="0" borderId="37" xfId="0" applyNumberFormat="1" applyFont="1" applyBorder="1" applyAlignment="1">
      <alignment vertical="top"/>
    </xf>
    <xf numFmtId="49" fontId="3" fillId="0" borderId="14" xfId="0" applyNumberFormat="1" applyFont="1" applyBorder="1" applyAlignment="1">
      <alignment vertical="top"/>
    </xf>
    <xf numFmtId="0" fontId="3" fillId="4" borderId="32" xfId="0" applyFont="1" applyFill="1" applyBorder="1" applyAlignment="1">
      <alignment horizontal="center" vertical="top"/>
    </xf>
    <xf numFmtId="164" fontId="3" fillId="4" borderId="41" xfId="0" applyNumberFormat="1" applyFont="1" applyFill="1" applyBorder="1" applyAlignment="1">
      <alignment horizontal="right" vertical="top"/>
    </xf>
    <xf numFmtId="164" fontId="3" fillId="4" borderId="39" xfId="0" applyNumberFormat="1" applyFont="1" applyFill="1" applyBorder="1" applyAlignment="1">
      <alignment horizontal="right" vertical="top"/>
    </xf>
    <xf numFmtId="164" fontId="3" fillId="4" borderId="38" xfId="0" applyNumberFormat="1" applyFont="1" applyFill="1" applyBorder="1" applyAlignment="1">
      <alignment horizontal="right" vertical="top"/>
    </xf>
    <xf numFmtId="164" fontId="3" fillId="4" borderId="40" xfId="0" applyNumberFormat="1" applyFont="1" applyFill="1" applyBorder="1" applyAlignment="1">
      <alignment horizontal="right" vertical="top"/>
    </xf>
    <xf numFmtId="0" fontId="3" fillId="0" borderId="9" xfId="0" applyFont="1" applyFill="1" applyBorder="1" applyAlignment="1">
      <alignment horizontal="center" vertical="top"/>
    </xf>
    <xf numFmtId="164" fontId="3" fillId="0" borderId="49" xfId="0" applyNumberFormat="1" applyFont="1" applyBorder="1" applyAlignment="1">
      <alignment horizontal="right" vertical="top"/>
    </xf>
    <xf numFmtId="164" fontId="3" fillId="0" borderId="26" xfId="0" applyNumberFormat="1" applyFont="1" applyBorder="1" applyAlignment="1">
      <alignment horizontal="right" vertical="top"/>
    </xf>
    <xf numFmtId="164" fontId="3" fillId="0" borderId="27" xfId="0" applyNumberFormat="1" applyFont="1" applyBorder="1" applyAlignment="1">
      <alignment horizontal="right" vertical="top"/>
    </xf>
    <xf numFmtId="164" fontId="3" fillId="4" borderId="9" xfId="0" applyNumberFormat="1" applyFont="1" applyFill="1" applyBorder="1" applyAlignment="1">
      <alignment horizontal="right" vertical="top" wrapText="1"/>
    </xf>
    <xf numFmtId="164" fontId="3" fillId="0" borderId="52" xfId="0" applyNumberFormat="1" applyFont="1" applyBorder="1" applyAlignment="1">
      <alignment horizontal="right" vertical="top"/>
    </xf>
    <xf numFmtId="164" fontId="3" fillId="0" borderId="28" xfId="0" applyNumberFormat="1" applyFont="1" applyBorder="1" applyAlignment="1">
      <alignment horizontal="right" vertical="top"/>
    </xf>
    <xf numFmtId="164" fontId="5" fillId="5" borderId="56" xfId="0" applyNumberFormat="1" applyFont="1" applyFill="1" applyBorder="1" applyAlignment="1">
      <alignment horizontal="right" vertical="top"/>
    </xf>
    <xf numFmtId="164" fontId="3" fillId="5" borderId="52" xfId="0" applyNumberFormat="1" applyFont="1" applyFill="1" applyBorder="1" applyAlignment="1">
      <alignment horizontal="right" vertical="top"/>
    </xf>
    <xf numFmtId="0" fontId="3" fillId="4" borderId="7" xfId="0" applyFont="1" applyFill="1" applyBorder="1" applyAlignment="1">
      <alignment horizontal="center" vertical="top"/>
    </xf>
    <xf numFmtId="164" fontId="3" fillId="4" borderId="47" xfId="0" applyNumberFormat="1" applyFont="1" applyFill="1" applyBorder="1" applyAlignment="1">
      <alignment horizontal="right" vertical="top"/>
    </xf>
    <xf numFmtId="164" fontId="3" fillId="4" borderId="24" xfId="0" applyNumberFormat="1" applyFont="1" applyFill="1" applyBorder="1" applyAlignment="1">
      <alignment horizontal="right" vertical="top"/>
    </xf>
    <xf numFmtId="164" fontId="3" fillId="4" borderId="8" xfId="0" applyNumberFormat="1" applyFont="1" applyFill="1" applyBorder="1" applyAlignment="1">
      <alignment horizontal="right" vertical="top"/>
    </xf>
    <xf numFmtId="164" fontId="3" fillId="5" borderId="47" xfId="0" applyNumberFormat="1" applyFont="1" applyFill="1" applyBorder="1" applyAlignment="1">
      <alignment horizontal="right" vertical="top"/>
    </xf>
    <xf numFmtId="165" fontId="3" fillId="0" borderId="26" xfId="0" applyNumberFormat="1" applyFont="1" applyFill="1" applyBorder="1" applyAlignment="1">
      <alignment horizontal="center" vertical="top"/>
    </xf>
    <xf numFmtId="165" fontId="3" fillId="0" borderId="27" xfId="0" applyNumberFormat="1" applyFont="1" applyFill="1" applyBorder="1" applyAlignment="1">
      <alignment horizontal="center" vertical="top"/>
    </xf>
    <xf numFmtId="164" fontId="3" fillId="4" borderId="60" xfId="0" applyNumberFormat="1" applyFont="1" applyFill="1" applyBorder="1" applyAlignment="1">
      <alignment horizontal="right" vertical="top" wrapText="1"/>
    </xf>
    <xf numFmtId="164" fontId="5" fillId="5" borderId="61" xfId="0" applyNumberFormat="1" applyFont="1" applyFill="1" applyBorder="1" applyAlignment="1">
      <alignment horizontal="right" vertical="top"/>
    </xf>
    <xf numFmtId="0" fontId="3" fillId="0" borderId="53" xfId="0" applyFont="1" applyFill="1" applyBorder="1" applyAlignment="1">
      <alignment horizontal="center" vertical="top"/>
    </xf>
    <xf numFmtId="164" fontId="3" fillId="0" borderId="35" xfId="0" applyNumberFormat="1" applyFont="1" applyBorder="1" applyAlignment="1">
      <alignment horizontal="right" vertical="top"/>
    </xf>
    <xf numFmtId="164" fontId="3" fillId="0" borderId="55" xfId="0" applyNumberFormat="1" applyFont="1" applyBorder="1" applyAlignment="1">
      <alignment horizontal="right" vertical="top"/>
    </xf>
    <xf numFmtId="164" fontId="3" fillId="0" borderId="6" xfId="0" applyNumberFormat="1" applyFont="1" applyBorder="1" applyAlignment="1">
      <alignment horizontal="right" vertical="top"/>
    </xf>
    <xf numFmtId="164" fontId="3" fillId="0" borderId="36" xfId="0" applyNumberFormat="1" applyFont="1" applyBorder="1" applyAlignment="1">
      <alignment horizontal="right" vertical="top"/>
    </xf>
    <xf numFmtId="164" fontId="3" fillId="5" borderId="54" xfId="0" applyNumberFormat="1" applyFont="1" applyFill="1" applyBorder="1" applyAlignment="1">
      <alignment horizontal="right" vertical="top"/>
    </xf>
    <xf numFmtId="164" fontId="3" fillId="5" borderId="35" xfId="0" applyNumberFormat="1" applyFont="1" applyFill="1" applyBorder="1" applyAlignment="1">
      <alignment horizontal="right" vertical="top"/>
    </xf>
    <xf numFmtId="164" fontId="3" fillId="5" borderId="55" xfId="0" applyNumberFormat="1" applyFont="1" applyFill="1" applyBorder="1" applyAlignment="1">
      <alignment horizontal="right" vertical="top"/>
    </xf>
    <xf numFmtId="164" fontId="3" fillId="4" borderId="53" xfId="0" applyNumberFormat="1" applyFont="1" applyFill="1" applyBorder="1" applyAlignment="1">
      <alignment horizontal="right" vertical="top" wrapText="1"/>
    </xf>
    <xf numFmtId="0" fontId="3" fillId="0" borderId="47" xfId="0" applyFont="1" applyBorder="1" applyAlignment="1">
      <alignment vertical="top"/>
    </xf>
    <xf numFmtId="0" fontId="3" fillId="0" borderId="14" xfId="0" applyFont="1" applyBorder="1" applyAlignment="1">
      <alignment vertical="top"/>
    </xf>
    <xf numFmtId="0" fontId="3" fillId="0" borderId="24" xfId="0" applyFont="1" applyBorder="1" applyAlignment="1">
      <alignment vertical="top"/>
    </xf>
    <xf numFmtId="0" fontId="3" fillId="0" borderId="8" xfId="0" applyFont="1" applyBorder="1" applyAlignment="1">
      <alignment vertical="top"/>
    </xf>
    <xf numFmtId="0" fontId="3" fillId="0" borderId="15" xfId="0" applyFont="1" applyBorder="1" applyAlignment="1">
      <alignment vertical="top"/>
    </xf>
    <xf numFmtId="0" fontId="3" fillId="5" borderId="47" xfId="0" applyFont="1" applyFill="1" applyBorder="1" applyAlignment="1">
      <alignment vertical="top"/>
    </xf>
    <xf numFmtId="0" fontId="3" fillId="5" borderId="14" xfId="0" applyFont="1" applyFill="1" applyBorder="1" applyAlignment="1">
      <alignment vertical="top"/>
    </xf>
    <xf numFmtId="0" fontId="3" fillId="5" borderId="24" xfId="0" applyFont="1" applyFill="1" applyBorder="1" applyAlignment="1">
      <alignment vertical="top"/>
    </xf>
    <xf numFmtId="0" fontId="3" fillId="0" borderId="7" xfId="0" applyFont="1" applyBorder="1" applyAlignment="1">
      <alignment vertical="top"/>
    </xf>
    <xf numFmtId="0" fontId="5" fillId="0" borderId="59" xfId="0" applyFont="1" applyFill="1" applyBorder="1" applyAlignment="1">
      <alignment horizontal="center" vertical="center" wrapText="1"/>
    </xf>
    <xf numFmtId="164" fontId="3" fillId="4" borderId="9" xfId="0" applyNumberFormat="1" applyFont="1" applyFill="1" applyBorder="1" applyAlignment="1">
      <alignment horizontal="right" vertical="top"/>
    </xf>
    <xf numFmtId="164" fontId="5" fillId="4" borderId="50" xfId="0" applyNumberFormat="1" applyFont="1" applyFill="1" applyBorder="1" applyAlignment="1">
      <alignment horizontal="right" vertical="top"/>
    </xf>
    <xf numFmtId="49" fontId="5" fillId="7" borderId="39" xfId="0" applyNumberFormat="1" applyFont="1" applyFill="1" applyBorder="1" applyAlignment="1">
      <alignment vertical="top"/>
    </xf>
    <xf numFmtId="164" fontId="3" fillId="5" borderId="49" xfId="0" applyNumberFormat="1" applyFont="1" applyFill="1" applyBorder="1" applyAlignment="1">
      <alignment horizontal="right" vertical="top"/>
    </xf>
    <xf numFmtId="0" fontId="5" fillId="0" borderId="6" xfId="0" applyFont="1" applyFill="1" applyBorder="1" applyAlignment="1">
      <alignment vertical="center" wrapText="1"/>
    </xf>
    <xf numFmtId="164" fontId="5" fillId="0" borderId="18" xfId="0" applyNumberFormat="1" applyFont="1" applyFill="1" applyBorder="1" applyAlignment="1">
      <alignment horizontal="center" vertical="center" wrapText="1"/>
    </xf>
    <xf numFmtId="164" fontId="5" fillId="0" borderId="18" xfId="0" applyNumberFormat="1" applyFont="1" applyBorder="1" applyAlignment="1">
      <alignment horizontal="center" vertical="center" wrapText="1"/>
    </xf>
    <xf numFmtId="164" fontId="3" fillId="4" borderId="18" xfId="0" applyNumberFormat="1" applyFont="1" applyFill="1" applyBorder="1" applyAlignment="1">
      <alignment horizontal="right" vertical="top"/>
    </xf>
    <xf numFmtId="166" fontId="3" fillId="4" borderId="21" xfId="1" applyNumberFormat="1" applyFont="1" applyFill="1" applyBorder="1" applyAlignment="1">
      <alignment horizontal="distributed" vertical="top"/>
    </xf>
    <xf numFmtId="164" fontId="3" fillId="4" borderId="12" xfId="1" applyNumberFormat="1" applyFont="1" applyFill="1" applyBorder="1" applyAlignment="1">
      <alignment horizontal="right" vertical="top" wrapText="1"/>
    </xf>
    <xf numFmtId="164" fontId="3" fillId="4" borderId="23" xfId="0" applyNumberFormat="1" applyFont="1" applyFill="1" applyBorder="1" applyAlignment="1">
      <alignment horizontal="right" vertical="top"/>
    </xf>
    <xf numFmtId="164" fontId="3" fillId="4" borderId="7" xfId="0" applyNumberFormat="1" applyFont="1" applyFill="1" applyBorder="1" applyAlignment="1">
      <alignment horizontal="right" vertical="top"/>
    </xf>
    <xf numFmtId="164" fontId="3" fillId="4" borderId="51" xfId="0" applyNumberFormat="1" applyFont="1" applyFill="1" applyBorder="1" applyAlignment="1">
      <alignment horizontal="right" vertical="top"/>
    </xf>
    <xf numFmtId="164" fontId="3" fillId="0" borderId="24" xfId="0" applyNumberFormat="1" applyFont="1" applyBorder="1" applyAlignment="1">
      <alignment horizontal="right" vertical="top"/>
    </xf>
    <xf numFmtId="165" fontId="9" fillId="4" borderId="42" xfId="0" applyNumberFormat="1" applyFont="1" applyFill="1" applyBorder="1" applyAlignment="1">
      <alignment vertical="top" wrapText="1"/>
    </xf>
    <xf numFmtId="164" fontId="3" fillId="0" borderId="28" xfId="0" applyNumberFormat="1" applyFont="1" applyFill="1" applyBorder="1" applyAlignment="1">
      <alignment horizontal="right" vertical="top"/>
    </xf>
    <xf numFmtId="164" fontId="3" fillId="4" borderId="28" xfId="0" applyNumberFormat="1" applyFont="1" applyFill="1" applyBorder="1" applyAlignment="1">
      <alignment horizontal="right" vertical="top"/>
    </xf>
    <xf numFmtId="164" fontId="3" fillId="0" borderId="24" xfId="0" applyNumberFormat="1" applyFont="1" applyFill="1" applyBorder="1" applyAlignment="1">
      <alignment horizontal="right" vertical="top"/>
    </xf>
    <xf numFmtId="0" fontId="11" fillId="0" borderId="0" xfId="0" applyFont="1"/>
    <xf numFmtId="167" fontId="3" fillId="5" borderId="18" xfId="1" applyNumberFormat="1" applyFont="1" applyFill="1" applyBorder="1" applyAlignment="1">
      <alignment horizontal="right" vertical="top"/>
    </xf>
    <xf numFmtId="167" fontId="3" fillId="5" borderId="19" xfId="1" applyNumberFormat="1" applyFont="1" applyFill="1" applyBorder="1" applyAlignment="1">
      <alignment horizontal="right" vertical="top"/>
    </xf>
    <xf numFmtId="167" fontId="3" fillId="5" borderId="20" xfId="1" applyNumberFormat="1" applyFont="1" applyFill="1" applyBorder="1" applyAlignment="1">
      <alignment horizontal="right" vertical="top"/>
    </xf>
    <xf numFmtId="164" fontId="3" fillId="0" borderId="54" xfId="0" applyNumberFormat="1" applyFont="1" applyBorder="1" applyAlignment="1">
      <alignment horizontal="right" vertical="top"/>
    </xf>
    <xf numFmtId="0" fontId="3" fillId="0" borderId="35" xfId="0" applyNumberFormat="1" applyFont="1" applyFill="1" applyBorder="1" applyAlignment="1">
      <alignment horizontal="center" vertical="top"/>
    </xf>
    <xf numFmtId="0" fontId="3" fillId="0" borderId="62" xfId="0" applyNumberFormat="1" applyFont="1" applyFill="1" applyBorder="1" applyAlignment="1">
      <alignment horizontal="center" vertical="top"/>
    </xf>
    <xf numFmtId="0" fontId="3" fillId="0" borderId="36" xfId="0" applyNumberFormat="1" applyFont="1" applyBorder="1" applyAlignment="1">
      <alignment horizontal="center" vertical="top"/>
    </xf>
    <xf numFmtId="0" fontId="3" fillId="0" borderId="0" xfId="0" applyNumberFormat="1" applyFont="1" applyFill="1" applyBorder="1" applyAlignment="1">
      <alignment horizontal="center" vertical="top"/>
    </xf>
    <xf numFmtId="0" fontId="3" fillId="0" borderId="15" xfId="0" applyNumberFormat="1" applyFont="1" applyBorder="1" applyAlignment="1">
      <alignment horizontal="center" vertical="top"/>
    </xf>
    <xf numFmtId="0" fontId="9" fillId="0" borderId="22" xfId="0" applyFont="1" applyFill="1" applyBorder="1" applyAlignment="1">
      <alignment horizontal="left" vertical="top" wrapText="1"/>
    </xf>
    <xf numFmtId="0" fontId="9" fillId="0" borderId="1" xfId="0" applyFont="1" applyFill="1" applyBorder="1" applyAlignment="1">
      <alignment horizontal="center" vertical="top" wrapText="1"/>
    </xf>
    <xf numFmtId="3" fontId="3" fillId="0" borderId="23" xfId="0" applyNumberFormat="1" applyFont="1" applyFill="1" applyBorder="1" applyAlignment="1">
      <alignment horizontal="center" vertical="top"/>
    </xf>
    <xf numFmtId="164" fontId="3" fillId="5" borderId="6" xfId="0" applyNumberFormat="1" applyFont="1" applyFill="1" applyBorder="1" applyAlignment="1">
      <alignment horizontal="right" vertical="top"/>
    </xf>
    <xf numFmtId="164" fontId="3" fillId="5" borderId="36" xfId="0" applyNumberFormat="1" applyFont="1" applyFill="1" applyBorder="1" applyAlignment="1">
      <alignment horizontal="right" vertical="top"/>
    </xf>
    <xf numFmtId="0" fontId="3" fillId="4" borderId="49" xfId="0" applyFont="1" applyFill="1" applyBorder="1" applyAlignment="1">
      <alignment vertical="top" wrapText="1"/>
    </xf>
    <xf numFmtId="3" fontId="3" fillId="4" borderId="26" xfId="0" applyNumberFormat="1" applyFont="1" applyFill="1" applyBorder="1" applyAlignment="1">
      <alignment horizontal="center" vertical="top"/>
    </xf>
    <xf numFmtId="164" fontId="3" fillId="0" borderId="47" xfId="0" applyNumberFormat="1" applyFont="1" applyBorder="1" applyAlignment="1">
      <alignment horizontal="right" vertical="top"/>
    </xf>
    <xf numFmtId="3" fontId="3" fillId="4" borderId="26" xfId="0" applyNumberFormat="1" applyFont="1" applyFill="1" applyBorder="1" applyAlignment="1">
      <alignment horizontal="center" vertical="top" wrapText="1"/>
    </xf>
    <xf numFmtId="3" fontId="3" fillId="4" borderId="14" xfId="0" applyNumberFormat="1" applyFont="1" applyFill="1" applyBorder="1" applyAlignment="1">
      <alignment horizontal="center" vertical="top" wrapText="1"/>
    </xf>
    <xf numFmtId="3" fontId="3" fillId="4" borderId="39" xfId="0" applyNumberFormat="1" applyFont="1" applyFill="1" applyBorder="1" applyAlignment="1">
      <alignment horizontal="center" vertical="top" wrapText="1"/>
    </xf>
    <xf numFmtId="0" fontId="3" fillId="4" borderId="41" xfId="0" applyFont="1" applyFill="1" applyBorder="1" applyAlignment="1">
      <alignment vertical="top" wrapText="1"/>
    </xf>
    <xf numFmtId="3" fontId="3" fillId="4" borderId="27" xfId="0" applyNumberFormat="1" applyFont="1" applyFill="1" applyBorder="1" applyAlignment="1">
      <alignment horizontal="center" vertical="top" wrapText="1"/>
    </xf>
    <xf numFmtId="3" fontId="3" fillId="4" borderId="15" xfId="0" applyNumberFormat="1" applyFont="1" applyFill="1" applyBorder="1" applyAlignment="1">
      <alignment horizontal="center" vertical="top" wrapText="1"/>
    </xf>
    <xf numFmtId="164" fontId="5" fillId="5" borderId="63" xfId="0" applyNumberFormat="1" applyFont="1" applyFill="1" applyBorder="1" applyAlignment="1">
      <alignment horizontal="right" vertical="top"/>
    </xf>
    <xf numFmtId="164" fontId="3" fillId="5" borderId="21" xfId="0" applyNumberFormat="1" applyFont="1" applyFill="1" applyBorder="1" applyAlignment="1">
      <alignment horizontal="right" vertical="top"/>
    </xf>
    <xf numFmtId="164" fontId="5" fillId="5" borderId="64" xfId="0" applyNumberFormat="1" applyFont="1" applyFill="1" applyBorder="1" applyAlignment="1">
      <alignment horizontal="right" vertical="top"/>
    </xf>
    <xf numFmtId="0" fontId="5" fillId="0" borderId="0" xfId="0" applyNumberFormat="1" applyFont="1" applyAlignment="1">
      <alignment vertical="top"/>
    </xf>
    <xf numFmtId="49" fontId="5" fillId="4" borderId="36" xfId="0" applyNumberFormat="1" applyFont="1" applyFill="1" applyBorder="1" applyAlignment="1">
      <alignment horizontal="center" vertical="top"/>
    </xf>
    <xf numFmtId="0" fontId="5" fillId="4" borderId="59" xfId="0" applyFont="1" applyFill="1" applyBorder="1" applyAlignment="1">
      <alignment horizontal="center" vertical="top"/>
    </xf>
    <xf numFmtId="164" fontId="5" fillId="4" borderId="62" xfId="0" applyNumberFormat="1" applyFont="1" applyFill="1" applyBorder="1" applyAlignment="1">
      <alignment horizontal="right" vertical="top"/>
    </xf>
    <xf numFmtId="0" fontId="3" fillId="0" borderId="65" xfId="0" applyFont="1" applyFill="1" applyBorder="1" applyAlignment="1">
      <alignment horizontal="center" vertical="top" wrapText="1"/>
    </xf>
    <xf numFmtId="164" fontId="3" fillId="4" borderId="66" xfId="0" applyNumberFormat="1" applyFont="1" applyFill="1" applyBorder="1" applyAlignment="1">
      <alignment horizontal="right" vertical="top" wrapText="1"/>
    </xf>
    <xf numFmtId="3" fontId="3" fillId="4" borderId="38" xfId="0" applyNumberFormat="1" applyFont="1" applyFill="1" applyBorder="1" applyAlignment="1">
      <alignment horizontal="center" vertical="top" wrapText="1"/>
    </xf>
    <xf numFmtId="0" fontId="3" fillId="0" borderId="36" xfId="0" applyFont="1" applyBorder="1" applyAlignment="1">
      <alignment vertical="top"/>
    </xf>
    <xf numFmtId="164" fontId="3" fillId="4" borderId="53" xfId="0" applyNumberFormat="1" applyFont="1" applyFill="1" applyBorder="1" applyAlignment="1">
      <alignment horizontal="right" vertical="top"/>
    </xf>
    <xf numFmtId="0" fontId="3" fillId="0" borderId="30" xfId="0" applyFont="1" applyBorder="1" applyAlignment="1">
      <alignment vertical="top"/>
    </xf>
    <xf numFmtId="0" fontId="5" fillId="0" borderId="59" xfId="0" applyFont="1" applyFill="1" applyBorder="1" applyAlignment="1">
      <alignment vertical="center" wrapText="1"/>
    </xf>
    <xf numFmtId="0" fontId="3" fillId="0" borderId="35" xfId="0" applyFont="1" applyBorder="1" applyAlignment="1">
      <alignment horizontal="center" vertical="top"/>
    </xf>
    <xf numFmtId="3" fontId="3" fillId="4" borderId="37" xfId="0" applyNumberFormat="1" applyFont="1" applyFill="1" applyBorder="1" applyAlignment="1">
      <alignment horizontal="center" vertical="top" wrapText="1"/>
    </xf>
    <xf numFmtId="3" fontId="3" fillId="4" borderId="43" xfId="0" applyNumberFormat="1" applyFont="1" applyFill="1" applyBorder="1" applyAlignment="1">
      <alignment horizontal="center" vertical="top" wrapText="1"/>
    </xf>
    <xf numFmtId="0" fontId="5" fillId="0" borderId="46" xfId="0" applyFont="1" applyBorder="1" applyAlignment="1">
      <alignment horizontal="center" vertical="center"/>
    </xf>
    <xf numFmtId="0" fontId="5" fillId="5" borderId="61" xfId="0" applyFont="1" applyFill="1" applyBorder="1" applyAlignment="1">
      <alignment horizontal="center" vertical="top"/>
    </xf>
    <xf numFmtId="0" fontId="5" fillId="0" borderId="6" xfId="0" applyFont="1" applyFill="1" applyBorder="1" applyAlignment="1">
      <alignment vertical="top" wrapText="1"/>
    </xf>
    <xf numFmtId="0" fontId="3" fillId="0" borderId="67" xfId="0" applyFont="1" applyFill="1" applyBorder="1" applyAlignment="1">
      <alignment horizontal="center" vertical="top" wrapText="1"/>
    </xf>
    <xf numFmtId="164" fontId="3" fillId="4" borderId="0" xfId="0" applyNumberFormat="1" applyFont="1" applyFill="1" applyBorder="1" applyAlignment="1">
      <alignment horizontal="right" vertical="top" wrapText="1"/>
    </xf>
    <xf numFmtId="0" fontId="5" fillId="0" borderId="8" xfId="0" applyFont="1" applyFill="1" applyBorder="1" applyAlignment="1">
      <alignment vertical="top" wrapText="1"/>
    </xf>
    <xf numFmtId="0" fontId="3" fillId="0" borderId="68" xfId="0" applyFont="1" applyBorder="1" applyAlignment="1">
      <alignment vertical="top"/>
    </xf>
    <xf numFmtId="0" fontId="3" fillId="0" borderId="9" xfId="0" applyFont="1" applyBorder="1" applyAlignment="1">
      <alignment vertical="top"/>
    </xf>
    <xf numFmtId="0" fontId="3" fillId="0" borderId="60" xfId="0" applyFont="1" applyFill="1" applyBorder="1" applyAlignment="1">
      <alignment horizontal="center" vertical="top" wrapText="1"/>
    </xf>
    <xf numFmtId="164" fontId="3" fillId="4" borderId="68" xfId="0" applyNumberFormat="1" applyFont="1" applyFill="1" applyBorder="1" applyAlignment="1">
      <alignment horizontal="right" vertical="top"/>
    </xf>
    <xf numFmtId="0" fontId="3" fillId="4" borderId="46" xfId="0" applyFont="1" applyFill="1" applyBorder="1" applyAlignment="1">
      <alignment horizontal="center" vertical="top" wrapText="1"/>
    </xf>
    <xf numFmtId="164" fontId="3" fillId="4" borderId="0" xfId="0" applyNumberFormat="1" applyFont="1" applyFill="1" applyBorder="1" applyAlignment="1">
      <alignment horizontal="right" vertical="top"/>
    </xf>
    <xf numFmtId="0" fontId="3" fillId="0" borderId="46" xfId="0" applyFont="1" applyBorder="1" applyAlignment="1">
      <alignment horizontal="center" vertical="top"/>
    </xf>
    <xf numFmtId="0" fontId="3" fillId="4" borderId="0" xfId="0" applyFont="1" applyFill="1" applyBorder="1" applyAlignment="1">
      <alignment vertical="top"/>
    </xf>
    <xf numFmtId="0" fontId="3" fillId="4" borderId="7" xfId="0" applyFont="1" applyFill="1" applyBorder="1" applyAlignment="1">
      <alignment vertical="top"/>
    </xf>
    <xf numFmtId="0" fontId="5" fillId="0" borderId="11" xfId="0" applyFont="1" applyFill="1" applyBorder="1" applyAlignment="1">
      <alignment vertical="top" wrapText="1"/>
    </xf>
    <xf numFmtId="3" fontId="3" fillId="4" borderId="58" xfId="0" applyNumberFormat="1" applyFont="1" applyFill="1" applyBorder="1" applyAlignment="1">
      <alignment horizontal="center" vertical="top"/>
    </xf>
    <xf numFmtId="0" fontId="3" fillId="0" borderId="46" xfId="0" applyFont="1" applyFill="1" applyBorder="1" applyAlignment="1">
      <alignment vertical="top"/>
    </xf>
    <xf numFmtId="164" fontId="3" fillId="4" borderId="69" xfId="0" applyNumberFormat="1" applyFont="1" applyFill="1" applyBorder="1" applyAlignment="1">
      <alignment horizontal="right" vertical="top" wrapText="1"/>
    </xf>
    <xf numFmtId="164" fontId="3" fillId="0" borderId="0" xfId="0" applyNumberFormat="1" applyFont="1" applyFill="1" applyAlignment="1">
      <alignment vertical="top"/>
    </xf>
    <xf numFmtId="0" fontId="5" fillId="8" borderId="10" xfId="0" applyFont="1" applyFill="1" applyBorder="1" applyAlignment="1">
      <alignment horizontal="center" vertical="top"/>
    </xf>
    <xf numFmtId="164" fontId="5" fillId="8" borderId="29" xfId="0" applyNumberFormat="1" applyFont="1" applyFill="1" applyBorder="1" applyAlignment="1">
      <alignment horizontal="right" vertical="top"/>
    </xf>
    <xf numFmtId="164" fontId="5" fillId="8" borderId="63" xfId="0" applyNumberFormat="1" applyFont="1" applyFill="1" applyBorder="1" applyAlignment="1">
      <alignment horizontal="right" vertical="top"/>
    </xf>
    <xf numFmtId="164" fontId="5" fillId="8" borderId="10" xfId="0" applyNumberFormat="1" applyFont="1" applyFill="1" applyBorder="1" applyAlignment="1">
      <alignment horizontal="right" vertical="top"/>
    </xf>
    <xf numFmtId="164" fontId="5" fillId="8" borderId="31" xfId="0" applyNumberFormat="1" applyFont="1" applyFill="1" applyBorder="1" applyAlignment="1">
      <alignment horizontal="right" vertical="top"/>
    </xf>
    <xf numFmtId="164" fontId="5" fillId="8" borderId="2" xfId="0" applyNumberFormat="1" applyFont="1" applyFill="1" applyBorder="1" applyAlignment="1">
      <alignment horizontal="right" vertical="top"/>
    </xf>
    <xf numFmtId="164" fontId="5" fillId="8" borderId="6" xfId="0" applyNumberFormat="1" applyFont="1" applyFill="1" applyBorder="1" applyAlignment="1">
      <alignment horizontal="right" vertical="top"/>
    </xf>
    <xf numFmtId="164" fontId="5" fillId="8" borderId="35" xfId="0" applyNumberFormat="1" applyFont="1" applyFill="1" applyBorder="1" applyAlignment="1">
      <alignment horizontal="right" vertical="top"/>
    </xf>
    <xf numFmtId="164" fontId="3" fillId="8" borderId="41" xfId="0" applyNumberFormat="1" applyFont="1" applyFill="1" applyBorder="1" applyAlignment="1">
      <alignment horizontal="right" vertical="top"/>
    </xf>
    <xf numFmtId="164" fontId="3" fillId="8" borderId="14" xfId="0" applyNumberFormat="1" applyFont="1" applyFill="1" applyBorder="1" applyAlignment="1">
      <alignment horizontal="right" vertical="top"/>
    </xf>
    <xf numFmtId="164" fontId="3" fillId="8" borderId="15" xfId="0" applyNumberFormat="1" applyFont="1" applyFill="1" applyBorder="1" applyAlignment="1">
      <alignment horizontal="right" vertical="top"/>
    </xf>
    <xf numFmtId="164" fontId="3" fillId="8" borderId="8" xfId="0" applyNumberFormat="1" applyFont="1" applyFill="1" applyBorder="1" applyAlignment="1">
      <alignment horizontal="right" vertical="top"/>
    </xf>
    <xf numFmtId="164" fontId="3" fillId="8" borderId="26" xfId="0" applyNumberFormat="1" applyFont="1" applyFill="1" applyBorder="1" applyAlignment="1">
      <alignment horizontal="right" vertical="top"/>
    </xf>
    <xf numFmtId="164" fontId="3" fillId="8" borderId="27" xfId="0" applyNumberFormat="1" applyFont="1" applyFill="1" applyBorder="1" applyAlignment="1">
      <alignment horizontal="right" vertical="top"/>
    </xf>
    <xf numFmtId="164" fontId="3" fillId="8" borderId="49" xfId="0" applyNumberFormat="1" applyFont="1" applyFill="1" applyBorder="1" applyAlignment="1">
      <alignment horizontal="right" vertical="top"/>
    </xf>
    <xf numFmtId="0" fontId="3" fillId="8" borderId="15" xfId="0" applyFont="1" applyFill="1" applyBorder="1" applyAlignment="1">
      <alignment vertical="top"/>
    </xf>
    <xf numFmtId="0" fontId="3" fillId="8" borderId="38" xfId="0" applyFont="1" applyFill="1" applyBorder="1" applyAlignment="1">
      <alignment vertical="top"/>
    </xf>
    <xf numFmtId="164" fontId="5" fillId="8" borderId="55" xfId="0" applyNumberFormat="1" applyFont="1" applyFill="1" applyBorder="1" applyAlignment="1">
      <alignment horizontal="right" vertical="top"/>
    </xf>
    <xf numFmtId="164" fontId="3" fillId="8" borderId="48" xfId="0" applyNumberFormat="1" applyFont="1" applyFill="1" applyBorder="1" applyAlignment="1">
      <alignment horizontal="right" vertical="top"/>
    </xf>
    <xf numFmtId="164" fontId="3" fillId="8" borderId="28" xfId="0" applyNumberFormat="1" applyFont="1" applyFill="1" applyBorder="1" applyAlignment="1">
      <alignment horizontal="right" vertical="top"/>
    </xf>
    <xf numFmtId="164" fontId="3" fillId="8" borderId="25" xfId="0" applyNumberFormat="1" applyFont="1" applyFill="1" applyBorder="1" applyAlignment="1">
      <alignment horizontal="right" vertical="top"/>
    </xf>
    <xf numFmtId="164" fontId="3" fillId="8" borderId="24" xfId="0" applyNumberFormat="1" applyFont="1" applyFill="1" applyBorder="1" applyAlignment="1">
      <alignment horizontal="right" vertical="top"/>
    </xf>
    <xf numFmtId="167" fontId="3" fillId="8" borderId="18" xfId="1" applyNumberFormat="1" applyFont="1" applyFill="1" applyBorder="1" applyAlignment="1">
      <alignment horizontal="right" vertical="top"/>
    </xf>
    <xf numFmtId="167" fontId="3" fillId="8" borderId="19" xfId="1" applyNumberFormat="1" applyFont="1" applyFill="1" applyBorder="1" applyAlignment="1">
      <alignment horizontal="right" vertical="top"/>
    </xf>
    <xf numFmtId="167" fontId="3" fillId="8" borderId="20" xfId="1" applyNumberFormat="1" applyFont="1" applyFill="1" applyBorder="1" applyAlignment="1">
      <alignment horizontal="right" vertical="top"/>
    </xf>
    <xf numFmtId="164" fontId="3" fillId="8" borderId="22" xfId="0" applyNumberFormat="1" applyFont="1" applyFill="1" applyBorder="1" applyAlignment="1">
      <alignment horizontal="right" vertical="top"/>
    </xf>
    <xf numFmtId="164" fontId="3" fillId="8" borderId="23" xfId="0" applyNumberFormat="1" applyFont="1" applyFill="1" applyBorder="1" applyAlignment="1">
      <alignment horizontal="right" vertical="top"/>
    </xf>
    <xf numFmtId="164" fontId="3" fillId="4" borderId="42" xfId="0" applyNumberFormat="1" applyFont="1" applyFill="1" applyBorder="1" applyAlignment="1">
      <alignment horizontal="right" vertical="top"/>
    </xf>
    <xf numFmtId="164" fontId="3" fillId="4" borderId="28" xfId="0" applyNumberFormat="1" applyFont="1" applyFill="1" applyBorder="1" applyAlignment="1">
      <alignment horizontal="right" vertical="top"/>
    </xf>
    <xf numFmtId="164" fontId="3" fillId="4" borderId="24" xfId="0" applyNumberFormat="1" applyFont="1" applyFill="1" applyBorder="1" applyAlignment="1">
      <alignment horizontal="right" vertical="top"/>
    </xf>
    <xf numFmtId="0" fontId="3" fillId="7" borderId="31" xfId="0" applyFont="1" applyFill="1" applyBorder="1" applyAlignment="1">
      <alignment vertical="top" wrapText="1"/>
    </xf>
    <xf numFmtId="3" fontId="3" fillId="7" borderId="2" xfId="0" applyNumberFormat="1" applyFont="1" applyFill="1" applyBorder="1" applyAlignment="1">
      <alignment horizontal="center" vertical="top" wrapText="1"/>
    </xf>
    <xf numFmtId="3" fontId="3" fillId="7" borderId="3" xfId="0" applyNumberFormat="1" applyFont="1" applyFill="1" applyBorder="1" applyAlignment="1">
      <alignment horizontal="center" vertical="top" wrapText="1"/>
    </xf>
    <xf numFmtId="0" fontId="3" fillId="4" borderId="0" xfId="0" applyFont="1" applyFill="1" applyBorder="1" applyAlignment="1">
      <alignment vertical="top"/>
    </xf>
    <xf numFmtId="164" fontId="3" fillId="4" borderId="7" xfId="0" applyNumberFormat="1" applyFont="1" applyFill="1" applyBorder="1" applyAlignment="1">
      <alignment horizontal="right" vertical="top" wrapText="1"/>
    </xf>
    <xf numFmtId="164" fontId="5" fillId="4" borderId="30" xfId="0" applyNumberFormat="1" applyFont="1" applyFill="1" applyBorder="1" applyAlignment="1">
      <alignment horizontal="right" vertical="top"/>
    </xf>
    <xf numFmtId="3" fontId="3" fillId="0" borderId="26" xfId="0" applyNumberFormat="1" applyFont="1" applyFill="1" applyBorder="1" applyAlignment="1">
      <alignment horizontal="center" vertical="top"/>
    </xf>
    <xf numFmtId="164" fontId="3" fillId="4" borderId="19" xfId="0" applyNumberFormat="1" applyFont="1" applyFill="1" applyBorder="1" applyAlignment="1">
      <alignment horizontal="right" vertical="top"/>
    </xf>
    <xf numFmtId="164" fontId="3" fillId="4" borderId="35" xfId="0" applyNumberFormat="1" applyFont="1" applyFill="1" applyBorder="1" applyAlignment="1">
      <alignment horizontal="right" vertical="top"/>
    </xf>
    <xf numFmtId="164" fontId="3" fillId="4" borderId="1" xfId="0" applyNumberFormat="1" applyFont="1" applyFill="1" applyBorder="1" applyAlignment="1">
      <alignment horizontal="right" vertical="top"/>
    </xf>
    <xf numFmtId="0" fontId="9" fillId="0" borderId="14" xfId="0" applyFont="1" applyFill="1" applyBorder="1" applyAlignment="1">
      <alignment horizontal="center" vertical="top" wrapText="1"/>
    </xf>
    <xf numFmtId="0" fontId="5" fillId="7" borderId="10" xfId="0" applyFont="1" applyFill="1" applyBorder="1" applyAlignment="1">
      <alignment horizontal="center" vertical="top"/>
    </xf>
    <xf numFmtId="164" fontId="5" fillId="7" borderId="29" xfId="0" applyNumberFormat="1" applyFont="1" applyFill="1" applyBorder="1" applyAlignment="1">
      <alignment horizontal="right" vertical="top"/>
    </xf>
    <xf numFmtId="164" fontId="5" fillId="7" borderId="64" xfId="0" applyNumberFormat="1" applyFont="1" applyFill="1" applyBorder="1" applyAlignment="1">
      <alignment horizontal="right" vertical="top"/>
    </xf>
    <xf numFmtId="0" fontId="5" fillId="4" borderId="46" xfId="0" applyFont="1" applyFill="1" applyBorder="1" applyAlignment="1">
      <alignment horizontal="center" vertical="top"/>
    </xf>
    <xf numFmtId="0" fontId="3" fillId="4" borderId="65" xfId="0" applyFont="1" applyFill="1" applyBorder="1" applyAlignment="1">
      <alignment horizontal="center" vertical="top"/>
    </xf>
    <xf numFmtId="0" fontId="3" fillId="0" borderId="46" xfId="0" applyFont="1" applyFill="1" applyBorder="1" applyAlignment="1">
      <alignment horizontal="center" vertical="top"/>
    </xf>
    <xf numFmtId="164" fontId="5" fillId="4" borderId="58" xfId="0" applyNumberFormat="1" applyFont="1" applyFill="1" applyBorder="1" applyAlignment="1">
      <alignment horizontal="right" vertical="top"/>
    </xf>
    <xf numFmtId="164" fontId="3" fillId="4" borderId="57" xfId="0" applyNumberFormat="1" applyFont="1" applyFill="1" applyBorder="1" applyAlignment="1">
      <alignment horizontal="right" vertical="top" wrapText="1"/>
    </xf>
    <xf numFmtId="164" fontId="3" fillId="4" borderId="58" xfId="0" applyNumberFormat="1" applyFont="1" applyFill="1" applyBorder="1" applyAlignment="1">
      <alignment horizontal="right" vertical="top" wrapText="1"/>
    </xf>
    <xf numFmtId="164" fontId="3" fillId="5" borderId="8" xfId="0" applyNumberFormat="1" applyFont="1" applyFill="1" applyBorder="1" applyAlignment="1">
      <alignment horizontal="right" vertical="top"/>
    </xf>
    <xf numFmtId="0" fontId="3" fillId="0" borderId="65" xfId="0" applyFont="1" applyFill="1" applyBorder="1" applyAlignment="1">
      <alignment horizontal="center" vertical="top"/>
    </xf>
    <xf numFmtId="164" fontId="5" fillId="4" borderId="46" xfId="0" applyNumberFormat="1" applyFont="1" applyFill="1" applyBorder="1" applyAlignment="1">
      <alignment horizontal="right" vertical="top"/>
    </xf>
    <xf numFmtId="164" fontId="3" fillId="4" borderId="65" xfId="0" applyNumberFormat="1" applyFont="1" applyFill="1" applyBorder="1" applyAlignment="1">
      <alignment horizontal="right" vertical="top" wrapText="1"/>
    </xf>
    <xf numFmtId="164" fontId="3" fillId="4" borderId="46" xfId="0" applyNumberFormat="1" applyFont="1" applyFill="1" applyBorder="1" applyAlignment="1">
      <alignment horizontal="right" vertical="top" wrapText="1"/>
    </xf>
    <xf numFmtId="164" fontId="3" fillId="4" borderId="67" xfId="0" applyNumberFormat="1" applyFont="1" applyFill="1" applyBorder="1" applyAlignment="1">
      <alignment horizontal="right" vertical="top" wrapText="1"/>
    </xf>
    <xf numFmtId="0" fontId="3" fillId="0" borderId="44" xfId="0" applyFont="1" applyBorder="1" applyAlignment="1">
      <alignment vertical="top"/>
    </xf>
    <xf numFmtId="0" fontId="3" fillId="0" borderId="37" xfId="0" applyFont="1" applyBorder="1" applyAlignment="1">
      <alignment vertical="top"/>
    </xf>
    <xf numFmtId="0" fontId="3" fillId="4" borderId="60" xfId="0" applyFont="1" applyFill="1" applyBorder="1" applyAlignment="1">
      <alignment horizontal="center" vertical="top"/>
    </xf>
    <xf numFmtId="164" fontId="3" fillId="4" borderId="58" xfId="0" applyNumberFormat="1" applyFont="1" applyFill="1" applyBorder="1" applyAlignment="1">
      <alignment horizontal="right" vertical="top"/>
    </xf>
    <xf numFmtId="164" fontId="3" fillId="4" borderId="57" xfId="0" applyNumberFormat="1" applyFont="1" applyFill="1" applyBorder="1" applyAlignment="1">
      <alignment horizontal="right" vertical="top"/>
    </xf>
    <xf numFmtId="49" fontId="3" fillId="7" borderId="35" xfId="0" applyNumberFormat="1" applyFont="1" applyFill="1" applyBorder="1" applyAlignment="1">
      <alignment horizontal="center" vertical="top"/>
    </xf>
    <xf numFmtId="164" fontId="3" fillId="0" borderId="0" xfId="0" applyNumberFormat="1" applyFont="1" applyAlignment="1">
      <alignment vertical="top"/>
    </xf>
    <xf numFmtId="0" fontId="3" fillId="4" borderId="8" xfId="0" applyFont="1" applyFill="1" applyBorder="1" applyAlignment="1">
      <alignment vertical="top" wrapText="1"/>
    </xf>
    <xf numFmtId="0" fontId="3" fillId="0" borderId="50" xfId="0" applyFont="1" applyFill="1" applyBorder="1" applyAlignment="1">
      <alignment horizontal="center" vertical="top"/>
    </xf>
    <xf numFmtId="0" fontId="5" fillId="5" borderId="64" xfId="0" applyFont="1" applyFill="1" applyBorder="1" applyAlignment="1">
      <alignment horizontal="center" vertical="top"/>
    </xf>
    <xf numFmtId="0" fontId="5" fillId="0" borderId="0" xfId="0" applyFont="1" applyAlignment="1">
      <alignment horizontal="center" vertical="top"/>
    </xf>
    <xf numFmtId="49" fontId="5" fillId="3" borderId="62" xfId="0" applyNumberFormat="1" applyFont="1" applyFill="1" applyBorder="1" applyAlignment="1">
      <alignment horizontal="center" vertical="top"/>
    </xf>
    <xf numFmtId="164" fontId="5" fillId="0" borderId="54" xfId="0" applyNumberFormat="1" applyFont="1" applyFill="1" applyBorder="1" applyAlignment="1">
      <alignment horizontal="right" vertical="top"/>
    </xf>
    <xf numFmtId="164" fontId="5" fillId="0" borderId="50" xfId="0" applyNumberFormat="1" applyFont="1" applyFill="1" applyBorder="1" applyAlignment="1">
      <alignment horizontal="right" vertical="top"/>
    </xf>
    <xf numFmtId="164" fontId="5" fillId="0" borderId="6" xfId="0" applyNumberFormat="1" applyFont="1" applyFill="1" applyBorder="1" applyAlignment="1">
      <alignment horizontal="right" vertical="top"/>
    </xf>
    <xf numFmtId="49" fontId="5" fillId="3" borderId="44" xfId="0" applyNumberFormat="1" applyFont="1" applyFill="1" applyBorder="1" applyAlignment="1">
      <alignment horizontal="center" vertical="top"/>
    </xf>
    <xf numFmtId="49" fontId="5" fillId="2" borderId="8" xfId="0" applyNumberFormat="1" applyFont="1" applyFill="1" applyBorder="1" applyAlignment="1">
      <alignment horizontal="center" vertical="top"/>
    </xf>
    <xf numFmtId="49" fontId="5" fillId="3" borderId="14" xfId="0" applyNumberFormat="1" applyFont="1" applyFill="1" applyBorder="1" applyAlignment="1">
      <alignment horizontal="center" vertical="top"/>
    </xf>
    <xf numFmtId="49" fontId="5" fillId="0" borderId="14" xfId="0" applyNumberFormat="1" applyFont="1" applyBorder="1" applyAlignment="1">
      <alignment horizontal="center" vertical="top"/>
    </xf>
    <xf numFmtId="49" fontId="5" fillId="0" borderId="15" xfId="0" applyNumberFormat="1" applyFont="1" applyBorder="1" applyAlignment="1">
      <alignment horizontal="center" vertical="top"/>
    </xf>
    <xf numFmtId="0" fontId="3" fillId="0" borderId="15" xfId="0" applyFont="1" applyFill="1" applyBorder="1" applyAlignment="1">
      <alignment horizontal="left" vertical="top" wrapText="1"/>
    </xf>
    <xf numFmtId="49" fontId="5" fillId="2" borderId="11" xfId="0" applyNumberFormat="1" applyFont="1" applyFill="1" applyBorder="1" applyAlignment="1">
      <alignment horizontal="center" vertical="top"/>
    </xf>
    <xf numFmtId="49" fontId="5" fillId="3" borderId="37" xfId="0" applyNumberFormat="1" applyFont="1" applyFill="1" applyBorder="1" applyAlignment="1">
      <alignment horizontal="center" vertical="top"/>
    </xf>
    <xf numFmtId="49" fontId="5" fillId="0" borderId="37" xfId="0" applyNumberFormat="1" applyFont="1" applyBorder="1" applyAlignment="1">
      <alignment horizontal="center" vertical="top"/>
    </xf>
    <xf numFmtId="0" fontId="3" fillId="0" borderId="8" xfId="0" applyFont="1" applyFill="1" applyBorder="1" applyAlignment="1">
      <alignment horizontal="left" vertical="top" wrapText="1"/>
    </xf>
    <xf numFmtId="49" fontId="5" fillId="2" borderId="6" xfId="0" applyNumberFormat="1" applyFont="1" applyFill="1" applyBorder="1" applyAlignment="1">
      <alignment horizontal="center" vertical="top"/>
    </xf>
    <xf numFmtId="49" fontId="5" fillId="3" borderId="35" xfId="0" applyNumberFormat="1" applyFont="1" applyFill="1" applyBorder="1" applyAlignment="1">
      <alignment horizontal="center" vertical="top"/>
    </xf>
    <xf numFmtId="49" fontId="5" fillId="0" borderId="35" xfId="0" applyNumberFormat="1" applyFont="1" applyBorder="1" applyAlignment="1">
      <alignment horizontal="center" vertical="top"/>
    </xf>
    <xf numFmtId="0" fontId="5" fillId="0" borderId="8" xfId="0" applyFont="1" applyFill="1" applyBorder="1" applyAlignment="1">
      <alignment horizontal="center" vertical="top" wrapText="1"/>
    </xf>
    <xf numFmtId="0" fontId="5" fillId="0" borderId="46" xfId="0" applyFont="1" applyFill="1" applyBorder="1" applyAlignment="1">
      <alignment horizontal="center" vertical="top" wrapText="1"/>
    </xf>
    <xf numFmtId="49" fontId="3" fillId="0" borderId="55" xfId="0" applyNumberFormat="1" applyFont="1" applyBorder="1" applyAlignment="1">
      <alignment horizontal="center" vertical="top" wrapText="1"/>
    </xf>
    <xf numFmtId="49" fontId="3" fillId="0" borderId="24" xfId="0" applyNumberFormat="1" applyFont="1" applyBorder="1" applyAlignment="1">
      <alignment horizontal="center" vertical="top" wrapText="1"/>
    </xf>
    <xf numFmtId="49" fontId="5" fillId="0" borderId="36" xfId="0" applyNumberFormat="1" applyFont="1" applyBorder="1" applyAlignment="1">
      <alignment horizontal="center" vertical="top"/>
    </xf>
    <xf numFmtId="0" fontId="3" fillId="3" borderId="13" xfId="0" applyFont="1" applyFill="1" applyBorder="1" applyAlignment="1">
      <alignment horizontal="center" vertical="top" wrapText="1"/>
    </xf>
    <xf numFmtId="0" fontId="3" fillId="3" borderId="70" xfId="0" applyFont="1" applyFill="1" applyBorder="1" applyAlignment="1">
      <alignment horizontal="center" vertical="top" wrapText="1"/>
    </xf>
    <xf numFmtId="0" fontId="3" fillId="3" borderId="71" xfId="0" applyFont="1" applyFill="1" applyBorder="1" applyAlignment="1">
      <alignment horizontal="center" vertical="top" wrapText="1"/>
    </xf>
    <xf numFmtId="0" fontId="3" fillId="0" borderId="6" xfId="0" applyFont="1" applyFill="1" applyBorder="1" applyAlignment="1">
      <alignment horizontal="left" vertical="top" wrapText="1"/>
    </xf>
    <xf numFmtId="0" fontId="9" fillId="0" borderId="8" xfId="0" applyFont="1" applyFill="1" applyBorder="1" applyAlignment="1">
      <alignment horizontal="left" vertical="top" wrapText="1"/>
    </xf>
    <xf numFmtId="0" fontId="3" fillId="0" borderId="15" xfId="0" applyFont="1" applyFill="1" applyBorder="1" applyAlignment="1">
      <alignment vertical="top" wrapText="1"/>
    </xf>
    <xf numFmtId="49" fontId="3" fillId="0" borderId="35" xfId="0" applyNumberFormat="1" applyFont="1" applyBorder="1" applyAlignment="1">
      <alignment horizontal="center" vertical="top"/>
    </xf>
    <xf numFmtId="0" fontId="3" fillId="4" borderId="6" xfId="0" applyFont="1" applyFill="1" applyBorder="1" applyAlignment="1">
      <alignment horizontal="center" vertical="center" textRotation="90" wrapText="1"/>
    </xf>
    <xf numFmtId="0" fontId="3" fillId="0" borderId="46" xfId="0" applyFont="1" applyFill="1" applyBorder="1" applyAlignment="1">
      <alignment horizontal="center" vertical="top" wrapText="1"/>
    </xf>
    <xf numFmtId="0" fontId="5" fillId="0" borderId="46" xfId="0" applyFont="1" applyFill="1" applyBorder="1" applyAlignment="1">
      <alignment horizontal="center" vertical="center" wrapText="1"/>
    </xf>
    <xf numFmtId="0" fontId="9" fillId="0" borderId="37" xfId="0" applyFont="1" applyFill="1" applyBorder="1" applyAlignment="1">
      <alignment horizontal="center" vertical="top" wrapText="1"/>
    </xf>
    <xf numFmtId="3" fontId="3" fillId="0" borderId="27" xfId="0" applyNumberFormat="1" applyFont="1" applyFill="1" applyBorder="1" applyAlignment="1">
      <alignment horizontal="center" vertical="top"/>
    </xf>
    <xf numFmtId="3" fontId="3" fillId="0" borderId="43" xfId="0" applyNumberFormat="1" applyFont="1" applyFill="1" applyBorder="1" applyAlignment="1">
      <alignment horizontal="center" vertical="top"/>
    </xf>
    <xf numFmtId="0" fontId="9" fillId="0" borderId="37" xfId="0" applyFont="1" applyFill="1" applyBorder="1" applyAlignment="1">
      <alignment horizontal="center" vertical="center" wrapText="1"/>
    </xf>
    <xf numFmtId="0" fontId="9" fillId="0" borderId="43" xfId="0" applyFont="1" applyFill="1" applyBorder="1" applyAlignment="1">
      <alignment horizontal="center" vertical="center" wrapText="1"/>
    </xf>
    <xf numFmtId="164" fontId="3" fillId="8" borderId="6" xfId="0" applyNumberFormat="1" applyFont="1" applyFill="1" applyBorder="1" applyAlignment="1">
      <alignment horizontal="right" vertical="top"/>
    </xf>
    <xf numFmtId="164" fontId="3" fillId="8" borderId="54" xfId="0" applyNumberFormat="1" applyFont="1" applyFill="1" applyBorder="1" applyAlignment="1">
      <alignment horizontal="right" vertical="top"/>
    </xf>
    <xf numFmtId="164" fontId="3" fillId="8" borderId="50" xfId="0" applyNumberFormat="1" applyFont="1" applyFill="1" applyBorder="1" applyAlignment="1">
      <alignment horizontal="right" vertical="top"/>
    </xf>
    <xf numFmtId="164" fontId="3" fillId="0" borderId="53" xfId="0" applyNumberFormat="1" applyFont="1" applyFill="1" applyBorder="1" applyAlignment="1">
      <alignment horizontal="right" vertical="top"/>
    </xf>
    <xf numFmtId="164" fontId="3" fillId="0" borderId="50" xfId="0" applyNumberFormat="1" applyFont="1" applyFill="1" applyBorder="1" applyAlignment="1">
      <alignment horizontal="right" vertical="top"/>
    </xf>
    <xf numFmtId="0" fontId="9" fillId="0" borderId="6" xfId="0" applyFont="1" applyFill="1" applyBorder="1" applyAlignment="1">
      <alignment vertical="top" wrapText="1"/>
    </xf>
    <xf numFmtId="0" fontId="9" fillId="0" borderId="35" xfId="0" applyFont="1" applyFill="1" applyBorder="1" applyAlignment="1">
      <alignment horizontal="center" vertical="top" wrapText="1"/>
    </xf>
    <xf numFmtId="164" fontId="5" fillId="8" borderId="50" xfId="0" applyNumberFormat="1" applyFont="1" applyFill="1" applyBorder="1" applyAlignment="1">
      <alignment horizontal="right" vertical="top"/>
    </xf>
    <xf numFmtId="164" fontId="5" fillId="0" borderId="53" xfId="0" applyNumberFormat="1" applyFont="1" applyFill="1" applyBorder="1" applyAlignment="1">
      <alignment horizontal="right" vertical="top"/>
    </xf>
    <xf numFmtId="0" fontId="6" fillId="0" borderId="1" xfId="0" applyFont="1" applyBorder="1" applyAlignment="1">
      <alignment horizontal="center" vertical="top" wrapText="1"/>
    </xf>
    <xf numFmtId="164" fontId="5" fillId="5" borderId="60" xfId="0" applyNumberFormat="1" applyFont="1" applyFill="1" applyBorder="1" applyAlignment="1">
      <alignment horizontal="right" vertical="top"/>
    </xf>
    <xf numFmtId="0" fontId="9" fillId="4" borderId="26" xfId="0" applyFont="1" applyFill="1" applyBorder="1" applyAlignment="1">
      <alignment horizontal="center" wrapText="1"/>
    </xf>
    <xf numFmtId="0" fontId="9" fillId="4" borderId="27" xfId="0" applyFont="1" applyFill="1" applyBorder="1" applyAlignment="1">
      <alignment horizontal="center" wrapText="1"/>
    </xf>
    <xf numFmtId="164" fontId="5" fillId="0" borderId="49" xfId="0" applyNumberFormat="1" applyFont="1" applyFill="1" applyBorder="1" applyAlignment="1">
      <alignment horizontal="center" vertical="center" wrapText="1"/>
    </xf>
    <xf numFmtId="0" fontId="5" fillId="0" borderId="49" xfId="0" applyFont="1" applyBorder="1" applyAlignment="1">
      <alignment horizontal="center" vertical="center"/>
    </xf>
    <xf numFmtId="164" fontId="3" fillId="0" borderId="0" xfId="0" applyNumberFormat="1" applyFont="1" applyBorder="1" applyAlignment="1">
      <alignment vertical="top"/>
    </xf>
    <xf numFmtId="0" fontId="3" fillId="8" borderId="62" xfId="0" applyFont="1" applyFill="1" applyBorder="1" applyAlignment="1">
      <alignment vertical="top"/>
    </xf>
    <xf numFmtId="0" fontId="3" fillId="0" borderId="62" xfId="0" applyFont="1" applyBorder="1" applyAlignment="1">
      <alignment vertical="top"/>
    </xf>
    <xf numFmtId="0" fontId="3" fillId="0" borderId="50" xfId="0" applyFont="1" applyBorder="1" applyAlignment="1">
      <alignment vertical="top"/>
    </xf>
    <xf numFmtId="0" fontId="3" fillId="0" borderId="53" xfId="0" applyFont="1" applyBorder="1" applyAlignment="1">
      <alignment vertical="top"/>
    </xf>
    <xf numFmtId="164" fontId="3" fillId="8" borderId="59" xfId="0" applyNumberFormat="1" applyFont="1" applyFill="1" applyBorder="1" applyAlignment="1">
      <alignment vertical="top"/>
    </xf>
    <xf numFmtId="0" fontId="3" fillId="0" borderId="39" xfId="0" applyFont="1" applyBorder="1" applyAlignment="1">
      <alignment vertical="top"/>
    </xf>
    <xf numFmtId="0" fontId="3" fillId="0" borderId="40" xfId="0" applyFont="1" applyBorder="1" applyAlignment="1">
      <alignment vertical="top"/>
    </xf>
    <xf numFmtId="0" fontId="3" fillId="0" borderId="41" xfId="0" applyFont="1" applyBorder="1" applyAlignment="1">
      <alignment vertical="top"/>
    </xf>
    <xf numFmtId="0" fontId="3" fillId="0" borderId="58" xfId="0" applyFont="1" applyBorder="1" applyAlignment="1">
      <alignment vertical="top"/>
    </xf>
    <xf numFmtId="164" fontId="3" fillId="8" borderId="46" xfId="0" applyNumberFormat="1" applyFont="1" applyFill="1" applyBorder="1" applyAlignment="1">
      <alignment vertical="top"/>
    </xf>
    <xf numFmtId="0" fontId="3" fillId="8" borderId="0" xfId="0" applyFont="1" applyFill="1" applyBorder="1" applyAlignment="1">
      <alignment vertical="top"/>
    </xf>
    <xf numFmtId="0" fontId="10" fillId="0" borderId="0" xfId="0" applyFont="1" applyBorder="1" applyAlignment="1">
      <alignment vertical="top" wrapText="1"/>
    </xf>
    <xf numFmtId="164" fontId="3" fillId="8" borderId="39" xfId="0" applyNumberFormat="1" applyFont="1" applyFill="1" applyBorder="1" applyAlignment="1">
      <alignment vertical="top"/>
    </xf>
    <xf numFmtId="0" fontId="3" fillId="0" borderId="55" xfId="0" applyFont="1" applyBorder="1" applyAlignment="1">
      <alignment vertical="top"/>
    </xf>
    <xf numFmtId="0" fontId="3" fillId="0" borderId="6" xfId="0" applyFont="1" applyBorder="1" applyAlignment="1">
      <alignment vertical="top"/>
    </xf>
    <xf numFmtId="0" fontId="3" fillId="8" borderId="35" xfId="0" applyFont="1" applyFill="1" applyBorder="1" applyAlignment="1">
      <alignment vertical="top"/>
    </xf>
    <xf numFmtId="0" fontId="3" fillId="8" borderId="36" xfId="0" applyFont="1" applyFill="1" applyBorder="1" applyAlignment="1">
      <alignment vertical="top"/>
    </xf>
    <xf numFmtId="0" fontId="3" fillId="0" borderId="43" xfId="0" applyFont="1" applyFill="1" applyBorder="1" applyAlignment="1">
      <alignment vertical="top" wrapText="1"/>
    </xf>
    <xf numFmtId="0" fontId="8" fillId="0" borderId="36" xfId="0" applyFont="1" applyBorder="1" applyAlignment="1">
      <alignment vertical="top" wrapText="1"/>
    </xf>
    <xf numFmtId="0" fontId="8" fillId="0" borderId="36"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5" xfId="0" applyFont="1" applyFill="1" applyBorder="1" applyAlignment="1">
      <alignment vertical="top" wrapText="1"/>
    </xf>
    <xf numFmtId="0" fontId="3" fillId="4" borderId="15" xfId="0" applyFont="1" applyFill="1" applyBorder="1" applyAlignment="1">
      <alignment vertical="top" wrapText="1"/>
    </xf>
    <xf numFmtId="0" fontId="3" fillId="4" borderId="24" xfId="0" applyFont="1" applyFill="1" applyBorder="1" applyAlignment="1">
      <alignment vertical="top" wrapText="1"/>
    </xf>
    <xf numFmtId="0" fontId="3" fillId="4" borderId="72" xfId="0" applyFont="1" applyFill="1" applyBorder="1" applyAlignment="1">
      <alignment horizontal="left" vertical="top" wrapText="1"/>
    </xf>
    <xf numFmtId="0" fontId="3" fillId="4" borderId="15" xfId="0" applyFont="1" applyFill="1" applyBorder="1" applyAlignment="1">
      <alignment horizontal="left" vertical="top" wrapText="1"/>
    </xf>
    <xf numFmtId="0" fontId="10" fillId="4" borderId="36" xfId="0" applyFont="1" applyFill="1" applyBorder="1" applyAlignment="1">
      <alignment horizontal="left" vertical="top" wrapText="1"/>
    </xf>
    <xf numFmtId="3" fontId="3" fillId="4" borderId="14" xfId="0" applyNumberFormat="1" applyFont="1" applyFill="1" applyBorder="1" applyAlignment="1">
      <alignment horizontal="center" vertical="top"/>
    </xf>
    <xf numFmtId="3" fontId="3" fillId="4" borderId="15" xfId="0" applyNumberFormat="1" applyFont="1" applyFill="1" applyBorder="1" applyAlignment="1">
      <alignment horizontal="center" vertical="top"/>
    </xf>
    <xf numFmtId="3" fontId="3" fillId="4" borderId="39" xfId="0" applyNumberFormat="1" applyFont="1" applyFill="1" applyBorder="1" applyAlignment="1">
      <alignment horizontal="center" vertical="top"/>
    </xf>
    <xf numFmtId="3" fontId="3" fillId="4" borderId="38" xfId="0" applyNumberFormat="1" applyFont="1" applyFill="1" applyBorder="1" applyAlignment="1">
      <alignment horizontal="center" vertical="top"/>
    </xf>
    <xf numFmtId="3" fontId="3" fillId="4" borderId="2" xfId="0" applyNumberFormat="1" applyFont="1" applyFill="1" applyBorder="1" applyAlignment="1">
      <alignment horizontal="center" vertical="top" wrapText="1"/>
    </xf>
    <xf numFmtId="3" fontId="3" fillId="4" borderId="3" xfId="0" applyNumberFormat="1" applyFont="1" applyFill="1" applyBorder="1" applyAlignment="1">
      <alignment horizontal="center" vertical="top" wrapText="1"/>
    </xf>
    <xf numFmtId="3" fontId="3" fillId="4" borderId="35" xfId="0" applyNumberFormat="1" applyFont="1" applyFill="1" applyBorder="1" applyAlignment="1">
      <alignment horizontal="center" vertical="top"/>
    </xf>
    <xf numFmtId="3" fontId="3" fillId="4" borderId="36" xfId="0" applyNumberFormat="1" applyFont="1" applyFill="1" applyBorder="1" applyAlignment="1">
      <alignment horizontal="center" vertical="top"/>
    </xf>
    <xf numFmtId="3" fontId="3" fillId="4" borderId="27" xfId="0" applyNumberFormat="1" applyFont="1" applyFill="1" applyBorder="1" applyAlignment="1">
      <alignment horizontal="center" vertical="top"/>
    </xf>
    <xf numFmtId="0" fontId="5" fillId="4" borderId="59" xfId="0" applyFont="1" applyFill="1" applyBorder="1" applyAlignment="1">
      <alignment horizontal="center" vertical="center" wrapText="1"/>
    </xf>
    <xf numFmtId="49" fontId="3" fillId="4" borderId="55" xfId="0" applyNumberFormat="1" applyFont="1" applyFill="1" applyBorder="1" applyAlignment="1">
      <alignment horizontal="center" vertical="top" wrapText="1"/>
    </xf>
    <xf numFmtId="49" fontId="5" fillId="4" borderId="36" xfId="0" applyNumberFormat="1" applyFont="1" applyFill="1" applyBorder="1" applyAlignment="1">
      <alignment horizontal="center" vertical="top"/>
    </xf>
    <xf numFmtId="164" fontId="5" fillId="7" borderId="63" xfId="0" applyNumberFormat="1" applyFont="1" applyFill="1" applyBorder="1" applyAlignment="1">
      <alignment horizontal="right" vertical="top"/>
    </xf>
    <xf numFmtId="164" fontId="3" fillId="4" borderId="50" xfId="0" applyNumberFormat="1" applyFont="1" applyFill="1" applyBorder="1" applyAlignment="1">
      <alignment horizontal="right" vertical="top" wrapText="1"/>
    </xf>
    <xf numFmtId="164" fontId="5" fillId="7" borderId="10" xfId="0" applyNumberFormat="1" applyFont="1" applyFill="1" applyBorder="1" applyAlignment="1">
      <alignment horizontal="right" vertical="top"/>
    </xf>
    <xf numFmtId="164" fontId="3" fillId="4" borderId="32" xfId="0" applyNumberFormat="1" applyFont="1" applyFill="1" applyBorder="1" applyAlignment="1">
      <alignment horizontal="right" vertical="top"/>
    </xf>
    <xf numFmtId="0" fontId="5" fillId="0" borderId="6" xfId="0" applyFont="1" applyFill="1" applyBorder="1" applyAlignment="1">
      <alignment horizontal="center" vertical="top" wrapText="1"/>
    </xf>
    <xf numFmtId="0" fontId="3" fillId="0" borderId="59" xfId="0" applyFont="1" applyFill="1" applyBorder="1" applyAlignment="1">
      <alignment horizontal="center" vertical="top" wrapText="1"/>
    </xf>
    <xf numFmtId="49" fontId="5" fillId="0" borderId="58" xfId="0" applyNumberFormat="1" applyFont="1" applyBorder="1" applyAlignment="1">
      <alignment horizontal="center" vertical="top"/>
    </xf>
    <xf numFmtId="49" fontId="5" fillId="0" borderId="50" xfId="0" applyNumberFormat="1" applyFont="1" applyBorder="1" applyAlignment="1">
      <alignment horizontal="center" vertical="top"/>
    </xf>
    <xf numFmtId="164" fontId="3" fillId="0" borderId="7" xfId="0" applyNumberFormat="1" applyFont="1" applyBorder="1" applyAlignment="1">
      <alignment vertical="top"/>
    </xf>
    <xf numFmtId="49" fontId="3" fillId="0" borderId="14" xfId="0" applyNumberFormat="1" applyFont="1" applyBorder="1" applyAlignment="1">
      <alignment horizontal="center" vertical="top"/>
    </xf>
    <xf numFmtId="49" fontId="5" fillId="2" borderId="46" xfId="0" applyNumberFormat="1" applyFont="1" applyFill="1" applyBorder="1" applyAlignment="1">
      <alignment horizontal="center" vertical="top"/>
    </xf>
    <xf numFmtId="0" fontId="5" fillId="0" borderId="59" xfId="0" applyFont="1" applyFill="1" applyBorder="1" applyAlignment="1">
      <alignment horizontal="center" vertical="top" wrapText="1"/>
    </xf>
    <xf numFmtId="0" fontId="5" fillId="0" borderId="36" xfId="0" applyFont="1" applyFill="1" applyBorder="1" applyAlignment="1">
      <alignment vertical="top" wrapText="1"/>
    </xf>
    <xf numFmtId="0" fontId="3" fillId="4" borderId="27" xfId="0" applyFont="1" applyFill="1" applyBorder="1" applyAlignment="1">
      <alignment horizontal="left" vertical="top" wrapText="1"/>
    </xf>
    <xf numFmtId="49" fontId="3" fillId="7" borderId="72" xfId="0" applyNumberFormat="1" applyFont="1" applyFill="1" applyBorder="1" applyAlignment="1">
      <alignment horizontal="center" vertical="top"/>
    </xf>
    <xf numFmtId="0" fontId="3" fillId="0" borderId="28" xfId="0" applyFont="1" applyFill="1" applyBorder="1" applyAlignment="1">
      <alignment horizontal="center" vertical="top" wrapText="1"/>
    </xf>
    <xf numFmtId="164" fontId="5" fillId="8" borderId="73" xfId="0" applyNumberFormat="1" applyFont="1" applyFill="1" applyBorder="1" applyAlignment="1">
      <alignment horizontal="right" vertical="top"/>
    </xf>
    <xf numFmtId="0" fontId="3" fillId="8" borderId="40" xfId="0" applyFont="1" applyFill="1" applyBorder="1" applyAlignment="1">
      <alignment vertical="top"/>
    </xf>
    <xf numFmtId="164" fontId="5" fillId="8" borderId="37" xfId="0" applyNumberFormat="1" applyFont="1" applyFill="1" applyBorder="1" applyAlignment="1">
      <alignment horizontal="right" vertical="top"/>
    </xf>
    <xf numFmtId="164" fontId="3" fillId="8" borderId="60" xfId="0" applyNumberFormat="1" applyFont="1" applyFill="1" applyBorder="1" applyAlignment="1">
      <alignment horizontal="right" vertical="top"/>
    </xf>
    <xf numFmtId="164" fontId="3" fillId="8" borderId="46" xfId="0" applyNumberFormat="1" applyFont="1" applyFill="1" applyBorder="1" applyAlignment="1">
      <alignment horizontal="right" vertical="top"/>
    </xf>
    <xf numFmtId="0" fontId="3" fillId="8" borderId="67" xfId="0" applyFont="1" applyFill="1" applyBorder="1" applyAlignment="1">
      <alignment vertical="top"/>
    </xf>
    <xf numFmtId="0" fontId="3" fillId="4" borderId="47" xfId="0" applyFont="1" applyFill="1" applyBorder="1" applyAlignment="1">
      <alignment vertical="top" wrapText="1"/>
    </xf>
    <xf numFmtId="0" fontId="3" fillId="0" borderId="47" xfId="0" applyFont="1" applyFill="1" applyBorder="1" applyAlignment="1">
      <alignment vertical="top" wrapText="1"/>
    </xf>
    <xf numFmtId="0" fontId="3" fillId="0" borderId="54" xfId="0" applyFont="1" applyFill="1" applyBorder="1" applyAlignment="1">
      <alignment vertical="top" wrapText="1"/>
    </xf>
    <xf numFmtId="164" fontId="3" fillId="0" borderId="32" xfId="0" applyNumberFormat="1" applyFont="1" applyFill="1" applyBorder="1" applyAlignment="1">
      <alignment horizontal="right" vertical="top"/>
    </xf>
    <xf numFmtId="164" fontId="5" fillId="8" borderId="44" xfId="0" applyNumberFormat="1" applyFont="1" applyFill="1" applyBorder="1" applyAlignment="1">
      <alignment horizontal="right" vertical="top"/>
    </xf>
    <xf numFmtId="0" fontId="3" fillId="0" borderId="32" xfId="0" applyFont="1" applyBorder="1" applyAlignment="1">
      <alignment vertical="top"/>
    </xf>
    <xf numFmtId="49" fontId="5" fillId="0" borderId="55" xfId="0" applyNumberFormat="1" applyFont="1" applyBorder="1" applyAlignment="1">
      <alignment horizontal="center" vertical="top"/>
    </xf>
    <xf numFmtId="0" fontId="5" fillId="5" borderId="34" xfId="0" applyFont="1" applyFill="1" applyBorder="1" applyAlignment="1">
      <alignment horizontal="center" vertical="top"/>
    </xf>
    <xf numFmtId="164" fontId="5" fillId="8" borderId="47" xfId="0" applyNumberFormat="1" applyFont="1" applyFill="1" applyBorder="1" applyAlignment="1">
      <alignment horizontal="right" vertical="top"/>
    </xf>
    <xf numFmtId="164" fontId="5" fillId="8" borderId="14" xfId="0" applyNumberFormat="1" applyFont="1" applyFill="1" applyBorder="1" applyAlignment="1">
      <alignment horizontal="right" vertical="top"/>
    </xf>
    <xf numFmtId="164" fontId="5" fillId="8" borderId="24" xfId="0" applyNumberFormat="1" applyFont="1" applyFill="1" applyBorder="1" applyAlignment="1">
      <alignment horizontal="right" vertical="top"/>
    </xf>
    <xf numFmtId="164" fontId="3" fillId="8" borderId="1" xfId="0" applyNumberFormat="1" applyFont="1" applyFill="1" applyBorder="1" applyAlignment="1">
      <alignment horizontal="right" vertical="top"/>
    </xf>
    <xf numFmtId="164" fontId="5" fillId="8" borderId="18" xfId="0" applyNumberFormat="1" applyFont="1" applyFill="1" applyBorder="1" applyAlignment="1">
      <alignment horizontal="right" vertical="top"/>
    </xf>
    <xf numFmtId="164" fontId="5" fillId="8" borderId="19" xfId="0" applyNumberFormat="1" applyFont="1" applyFill="1" applyBorder="1" applyAlignment="1">
      <alignment horizontal="right" vertical="top"/>
    </xf>
    <xf numFmtId="164" fontId="5" fillId="8" borderId="21" xfId="0" applyNumberFormat="1" applyFont="1" applyFill="1" applyBorder="1" applyAlignment="1">
      <alignment horizontal="right" vertical="top"/>
    </xf>
    <xf numFmtId="164" fontId="5" fillId="8" borderId="11" xfId="0" applyNumberFormat="1" applyFont="1" applyFill="1" applyBorder="1" applyAlignment="1">
      <alignment horizontal="right" vertical="top"/>
    </xf>
    <xf numFmtId="0" fontId="3" fillId="8" borderId="24" xfId="0" applyFont="1" applyFill="1" applyBorder="1" applyAlignment="1">
      <alignment vertical="top"/>
    </xf>
    <xf numFmtId="164" fontId="5" fillId="8" borderId="43" xfId="0" applyNumberFormat="1" applyFont="1" applyFill="1" applyBorder="1" applyAlignment="1">
      <alignment horizontal="right" vertical="top"/>
    </xf>
    <xf numFmtId="0" fontId="3" fillId="8" borderId="46" xfId="0" applyFont="1" applyFill="1" applyBorder="1" applyAlignment="1">
      <alignment vertical="top"/>
    </xf>
    <xf numFmtId="0" fontId="3" fillId="0" borderId="40" xfId="0" applyFont="1" applyBorder="1" applyAlignment="1">
      <alignment horizontal="center" vertical="top"/>
    </xf>
    <xf numFmtId="0" fontId="5" fillId="5" borderId="73" xfId="0" applyFont="1" applyFill="1" applyBorder="1" applyAlignment="1">
      <alignment horizontal="center" vertical="top"/>
    </xf>
    <xf numFmtId="164" fontId="5" fillId="5" borderId="45" xfId="0" applyNumberFormat="1" applyFont="1" applyFill="1" applyBorder="1" applyAlignment="1">
      <alignment horizontal="right" vertical="top"/>
    </xf>
    <xf numFmtId="164" fontId="3" fillId="8" borderId="35" xfId="0" applyNumberFormat="1" applyFont="1" applyFill="1" applyBorder="1" applyAlignment="1">
      <alignment horizontal="right" vertical="top"/>
    </xf>
    <xf numFmtId="164" fontId="3" fillId="8" borderId="36" xfId="0" applyNumberFormat="1" applyFont="1" applyFill="1" applyBorder="1" applyAlignment="1">
      <alignment horizontal="right" vertical="top"/>
    </xf>
    <xf numFmtId="0" fontId="3" fillId="4" borderId="74" xfId="0" applyFont="1" applyFill="1" applyBorder="1" applyAlignment="1">
      <alignment vertical="top" wrapText="1"/>
    </xf>
    <xf numFmtId="164" fontId="5" fillId="5" borderId="74" xfId="0" applyNumberFormat="1" applyFont="1" applyFill="1" applyBorder="1" applyAlignment="1">
      <alignment horizontal="right" vertical="top"/>
    </xf>
    <xf numFmtId="0" fontId="3" fillId="0" borderId="47" xfId="0" applyFont="1" applyFill="1" applyBorder="1" applyAlignment="1">
      <alignment horizontal="left" vertical="top" wrapText="1"/>
    </xf>
    <xf numFmtId="0" fontId="3" fillId="0" borderId="25" xfId="0" applyFont="1" applyFill="1" applyBorder="1" applyAlignment="1">
      <alignment vertical="top" wrapText="1"/>
    </xf>
    <xf numFmtId="0" fontId="3" fillId="0" borderId="74" xfId="0" applyFont="1" applyFill="1" applyBorder="1" applyAlignment="1">
      <alignment vertical="top" wrapText="1"/>
    </xf>
    <xf numFmtId="164" fontId="5" fillId="4" borderId="7" xfId="0" applyNumberFormat="1" applyFont="1" applyFill="1" applyBorder="1" applyAlignment="1">
      <alignment horizontal="right" vertical="top"/>
    </xf>
    <xf numFmtId="164" fontId="3" fillId="5" borderId="60" xfId="0" applyNumberFormat="1" applyFont="1" applyFill="1" applyBorder="1" applyAlignment="1">
      <alignment horizontal="right" vertical="top"/>
    </xf>
    <xf numFmtId="164" fontId="3" fillId="5" borderId="46" xfId="0" applyNumberFormat="1" applyFont="1" applyFill="1" applyBorder="1" applyAlignment="1">
      <alignment horizontal="right" vertical="top"/>
    </xf>
    <xf numFmtId="164" fontId="5" fillId="5" borderId="46" xfId="0" applyNumberFormat="1" applyFont="1" applyFill="1" applyBorder="1" applyAlignment="1">
      <alignment horizontal="right" vertical="top"/>
    </xf>
    <xf numFmtId="164" fontId="5" fillId="5" borderId="15" xfId="0" applyNumberFormat="1" applyFont="1" applyFill="1" applyBorder="1" applyAlignment="1">
      <alignment horizontal="right" vertical="top"/>
    </xf>
    <xf numFmtId="164" fontId="3" fillId="5" borderId="67" xfId="0" applyNumberFormat="1" applyFont="1" applyFill="1" applyBorder="1" applyAlignment="1">
      <alignment horizontal="right" vertical="top"/>
    </xf>
    <xf numFmtId="164" fontId="5" fillId="5" borderId="11" xfId="0" applyNumberFormat="1" applyFont="1" applyFill="1" applyBorder="1" applyAlignment="1">
      <alignment horizontal="right" vertical="top"/>
    </xf>
    <xf numFmtId="0" fontId="3" fillId="0" borderId="51" xfId="0" applyFont="1" applyFill="1" applyBorder="1" applyAlignment="1">
      <alignment horizontal="center" vertical="top"/>
    </xf>
    <xf numFmtId="0" fontId="3" fillId="0" borderId="58" xfId="0" applyFont="1" applyFill="1" applyBorder="1" applyAlignment="1">
      <alignment horizontal="center" vertical="top"/>
    </xf>
    <xf numFmtId="0" fontId="5" fillId="4" borderId="58" xfId="0" applyFont="1" applyFill="1" applyBorder="1" applyAlignment="1">
      <alignment horizontal="center" vertical="top"/>
    </xf>
    <xf numFmtId="0" fontId="3" fillId="4" borderId="58" xfId="0" applyFont="1" applyFill="1" applyBorder="1" applyAlignment="1">
      <alignment horizontal="center" vertical="top"/>
    </xf>
    <xf numFmtId="0" fontId="3" fillId="0" borderId="69" xfId="0" applyFont="1" applyFill="1" applyBorder="1" applyAlignment="1">
      <alignment horizontal="center" vertical="top"/>
    </xf>
    <xf numFmtId="0" fontId="5" fillId="5" borderId="45" xfId="0" applyFont="1" applyFill="1" applyBorder="1" applyAlignment="1">
      <alignment horizontal="center" vertical="top"/>
    </xf>
    <xf numFmtId="0" fontId="8" fillId="4" borderId="24" xfId="0" applyFont="1" applyFill="1" applyBorder="1" applyAlignment="1">
      <alignment vertical="top" wrapText="1"/>
    </xf>
    <xf numFmtId="0" fontId="3" fillId="4" borderId="42" xfId="0" applyFont="1" applyFill="1" applyBorder="1" applyAlignment="1">
      <alignment vertical="top" wrapText="1"/>
    </xf>
    <xf numFmtId="0" fontId="3" fillId="4" borderId="28" xfId="0" applyFont="1" applyFill="1" applyBorder="1" applyAlignment="1">
      <alignment horizontal="left" vertical="top" wrapText="1"/>
    </xf>
    <xf numFmtId="49" fontId="3" fillId="0" borderId="47" xfId="0" applyNumberFormat="1" applyFont="1" applyBorder="1" applyAlignment="1">
      <alignment vertical="top" wrapText="1"/>
    </xf>
    <xf numFmtId="49" fontId="3" fillId="0" borderId="54" xfId="0" applyNumberFormat="1" applyFont="1" applyBorder="1" applyAlignment="1">
      <alignment vertical="top" wrapText="1"/>
    </xf>
    <xf numFmtId="164" fontId="5" fillId="5" borderId="37" xfId="0" applyNumberFormat="1" applyFont="1" applyFill="1" applyBorder="1" applyAlignment="1">
      <alignment horizontal="right" vertical="top"/>
    </xf>
    <xf numFmtId="164" fontId="5" fillId="5" borderId="72" xfId="0" applyNumberFormat="1" applyFont="1" applyFill="1" applyBorder="1" applyAlignment="1">
      <alignment horizontal="right" vertical="top"/>
    </xf>
    <xf numFmtId="0" fontId="9" fillId="0" borderId="74" xfId="0" applyFont="1" applyFill="1" applyBorder="1" applyAlignment="1">
      <alignment vertical="top" wrapText="1"/>
    </xf>
    <xf numFmtId="164" fontId="3" fillId="5" borderId="59" xfId="0" applyNumberFormat="1" applyFont="1" applyFill="1" applyBorder="1" applyAlignment="1">
      <alignment horizontal="right" vertical="top"/>
    </xf>
    <xf numFmtId="0" fontId="3" fillId="0" borderId="54" xfId="0" applyFont="1" applyFill="1" applyBorder="1" applyAlignment="1">
      <alignment horizontal="left" vertical="top" wrapText="1"/>
    </xf>
    <xf numFmtId="0" fontId="8" fillId="0" borderId="55" xfId="0" applyFont="1" applyFill="1" applyBorder="1" applyAlignment="1">
      <alignment horizontal="left" vertical="top" wrapText="1"/>
    </xf>
    <xf numFmtId="164" fontId="5" fillId="8" borderId="3" xfId="0" applyNumberFormat="1" applyFont="1" applyFill="1" applyBorder="1" applyAlignment="1">
      <alignment horizontal="right" vertical="top"/>
    </xf>
    <xf numFmtId="0" fontId="3" fillId="0" borderId="6"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35" xfId="0" applyFont="1" applyBorder="1" applyAlignment="1">
      <alignment horizontal="center" vertical="center" textRotation="90" wrapText="1"/>
    </xf>
    <xf numFmtId="0" fontId="3" fillId="0" borderId="14" xfId="0" applyFont="1" applyBorder="1" applyAlignment="1">
      <alignment horizontal="center" vertical="center" textRotation="90" wrapText="1"/>
    </xf>
    <xf numFmtId="0" fontId="3" fillId="0" borderId="37" xfId="0" applyFont="1" applyBorder="1" applyAlignment="1">
      <alignment horizontal="center" vertical="center" textRotation="90" wrapText="1"/>
    </xf>
    <xf numFmtId="0" fontId="3" fillId="0" borderId="42" xfId="0" applyFont="1" applyBorder="1" applyAlignment="1">
      <alignment horizontal="center" vertical="center"/>
    </xf>
    <xf numFmtId="0" fontId="3" fillId="0" borderId="48" xfId="0" applyFont="1" applyBorder="1" applyAlignment="1">
      <alignment horizontal="center" vertical="center"/>
    </xf>
    <xf numFmtId="0" fontId="3" fillId="0" borderId="27" xfId="0" applyFont="1" applyFill="1" applyBorder="1" applyAlignment="1">
      <alignment horizontal="center" vertical="center" textRotation="90" wrapText="1"/>
    </xf>
    <xf numFmtId="0" fontId="3" fillId="0" borderId="43" xfId="0" applyFont="1" applyFill="1" applyBorder="1" applyAlignment="1">
      <alignment horizontal="center" vertical="center" textRotation="90" wrapText="1"/>
    </xf>
    <xf numFmtId="164" fontId="5" fillId="0" borderId="6" xfId="0" applyNumberFormat="1" applyFont="1" applyFill="1" applyBorder="1" applyAlignment="1">
      <alignment horizontal="center" vertical="top" wrapText="1"/>
    </xf>
    <xf numFmtId="164" fontId="5" fillId="0" borderId="8" xfId="0" applyNumberFormat="1" applyFont="1" applyFill="1" applyBorder="1" applyAlignment="1">
      <alignment horizontal="center" vertical="top" wrapText="1"/>
    </xf>
    <xf numFmtId="164" fontId="5" fillId="0" borderId="11" xfId="0" applyNumberFormat="1" applyFont="1" applyFill="1" applyBorder="1" applyAlignment="1">
      <alignment horizontal="center" vertical="top" wrapText="1"/>
    </xf>
    <xf numFmtId="49" fontId="5" fillId="9" borderId="77" xfId="0" applyNumberFormat="1" applyFont="1" applyFill="1" applyBorder="1" applyAlignment="1">
      <alignment horizontal="left" vertical="top" wrapText="1"/>
    </xf>
    <xf numFmtId="49" fontId="5" fillId="9" borderId="78" xfId="0" applyNumberFormat="1" applyFont="1" applyFill="1" applyBorder="1" applyAlignment="1">
      <alignment horizontal="left" vertical="top" wrapText="1"/>
    </xf>
    <xf numFmtId="49" fontId="5" fillId="9" borderId="79" xfId="0" applyNumberFormat="1" applyFont="1" applyFill="1" applyBorder="1" applyAlignment="1">
      <alignment horizontal="left" vertical="top"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3" fillId="0" borderId="53"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34" xfId="0" applyFont="1" applyBorder="1" applyAlignment="1">
      <alignment horizontal="center" vertical="center" textRotation="90" wrapText="1"/>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3" fillId="0" borderId="49" xfId="0" applyFont="1" applyBorder="1" applyAlignment="1">
      <alignment horizontal="center" vertical="center" textRotation="90" wrapText="1"/>
    </xf>
    <xf numFmtId="0" fontId="3" fillId="0" borderId="5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59" xfId="0" applyFont="1" applyBorder="1" applyAlignment="1">
      <alignment horizontal="center" vertical="center" textRotation="90" wrapText="1"/>
    </xf>
    <xf numFmtId="0" fontId="3" fillId="0" borderId="46" xfId="0" applyFont="1" applyBorder="1" applyAlignment="1">
      <alignment horizontal="center" vertical="center" textRotation="90" wrapText="1"/>
    </xf>
    <xf numFmtId="0" fontId="3" fillId="0" borderId="73" xfId="0" applyFont="1" applyBorder="1" applyAlignment="1">
      <alignment horizontal="center" vertical="center" textRotation="90" wrapText="1"/>
    </xf>
    <xf numFmtId="0" fontId="3" fillId="0" borderId="50" xfId="0" applyNumberFormat="1" applyFont="1" applyBorder="1" applyAlignment="1">
      <alignment horizontal="center" vertical="center" textRotation="90" wrapText="1"/>
    </xf>
    <xf numFmtId="0" fontId="3" fillId="0" borderId="58" xfId="0" applyNumberFormat="1" applyFont="1" applyBorder="1" applyAlignment="1">
      <alignment horizontal="center" vertical="center" textRotation="90" wrapText="1"/>
    </xf>
    <xf numFmtId="0" fontId="3" fillId="0" borderId="45" xfId="0" applyNumberFormat="1" applyFont="1" applyBorder="1" applyAlignment="1">
      <alignment horizontal="center" vertical="center" textRotation="90" wrapText="1"/>
    </xf>
    <xf numFmtId="0" fontId="3" fillId="0" borderId="66" xfId="0" applyFont="1" applyBorder="1" applyAlignment="1">
      <alignment horizontal="center" vertical="center"/>
    </xf>
    <xf numFmtId="0" fontId="3" fillId="0" borderId="57" xfId="0" applyFont="1" applyBorder="1" applyAlignment="1">
      <alignment horizontal="center" vertical="center"/>
    </xf>
    <xf numFmtId="0" fontId="3" fillId="0" borderId="49"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44" xfId="0" applyFont="1" applyBorder="1" applyAlignment="1">
      <alignment horizontal="center" vertical="top"/>
    </xf>
    <xf numFmtId="0" fontId="5" fillId="3" borderId="75" xfId="0" applyFont="1" applyFill="1" applyBorder="1" applyAlignment="1">
      <alignment horizontal="left" vertical="top" wrapText="1"/>
    </xf>
    <xf numFmtId="0" fontId="5" fillId="3" borderId="70" xfId="0" applyFont="1" applyFill="1" applyBorder="1" applyAlignment="1">
      <alignment horizontal="left" vertical="top" wrapText="1"/>
    </xf>
    <xf numFmtId="0" fontId="5" fillId="3" borderId="71"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11" xfId="0" applyFont="1" applyFill="1" applyBorder="1" applyAlignment="1">
      <alignment horizontal="left" vertical="top" wrapText="1"/>
    </xf>
    <xf numFmtId="49" fontId="3" fillId="0" borderId="35"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49" fontId="3" fillId="0" borderId="37" xfId="0" applyNumberFormat="1" applyFont="1" applyBorder="1" applyAlignment="1">
      <alignment horizontal="center" vertical="top" wrapText="1"/>
    </xf>
    <xf numFmtId="49" fontId="5" fillId="0" borderId="50" xfId="0" applyNumberFormat="1" applyFont="1" applyBorder="1" applyAlignment="1">
      <alignment horizontal="center" vertical="top"/>
    </xf>
    <xf numFmtId="49" fontId="5" fillId="0" borderId="58" xfId="0" applyNumberFormat="1" applyFont="1" applyBorder="1" applyAlignment="1">
      <alignment horizontal="center" vertical="top"/>
    </xf>
    <xf numFmtId="49" fontId="5" fillId="0" borderId="45" xfId="0" applyNumberFormat="1" applyFont="1" applyBorder="1" applyAlignment="1">
      <alignment horizontal="center" vertical="top"/>
    </xf>
    <xf numFmtId="0" fontId="5" fillId="0" borderId="0" xfId="0" applyFont="1" applyFill="1" applyBorder="1" applyAlignment="1">
      <alignment horizontal="center" vertical="top" wrapText="1"/>
    </xf>
    <xf numFmtId="0" fontId="5" fillId="0" borderId="44" xfId="0" applyFont="1" applyFill="1" applyBorder="1" applyAlignment="1">
      <alignment horizontal="center" vertical="top" wrapText="1"/>
    </xf>
    <xf numFmtId="49" fontId="3" fillId="0" borderId="14" xfId="0" applyNumberFormat="1" applyFont="1" applyBorder="1" applyAlignment="1">
      <alignment horizontal="center" vertical="top"/>
    </xf>
    <xf numFmtId="49" fontId="3" fillId="0" borderId="37" xfId="0" applyNumberFormat="1" applyFont="1" applyBorder="1" applyAlignment="1">
      <alignment horizontal="center" vertical="top"/>
    </xf>
    <xf numFmtId="49" fontId="5" fillId="2" borderId="8"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3" borderId="14" xfId="0" applyNumberFormat="1" applyFont="1" applyFill="1" applyBorder="1" applyAlignment="1">
      <alignment horizontal="center" vertical="top"/>
    </xf>
    <xf numFmtId="49" fontId="5" fillId="3" borderId="37" xfId="0" applyNumberFormat="1" applyFont="1" applyFill="1" applyBorder="1" applyAlignment="1">
      <alignment horizontal="center" vertical="top"/>
    </xf>
    <xf numFmtId="49" fontId="5" fillId="0" borderId="14" xfId="0" applyNumberFormat="1" applyFont="1" applyBorder="1" applyAlignment="1">
      <alignment horizontal="center" vertical="top"/>
    </xf>
    <xf numFmtId="49" fontId="5" fillId="0" borderId="37" xfId="0" applyNumberFormat="1" applyFont="1" applyBorder="1" applyAlignment="1">
      <alignment horizontal="center" vertical="top"/>
    </xf>
    <xf numFmtId="0" fontId="3" fillId="4" borderId="15" xfId="0" applyFont="1" applyFill="1" applyBorder="1" applyAlignment="1">
      <alignment horizontal="left" vertical="top" wrapText="1"/>
    </xf>
    <xf numFmtId="0" fontId="3" fillId="4" borderId="43" xfId="0" applyFont="1" applyFill="1" applyBorder="1" applyAlignment="1">
      <alignment horizontal="left" vertical="top" wrapText="1"/>
    </xf>
    <xf numFmtId="0" fontId="5" fillId="6" borderId="65" xfId="0" applyFont="1" applyFill="1" applyBorder="1" applyAlignment="1">
      <alignment horizontal="left" vertical="top" wrapText="1"/>
    </xf>
    <xf numFmtId="0" fontId="5" fillId="6" borderId="66" xfId="0" applyFont="1" applyFill="1" applyBorder="1" applyAlignment="1">
      <alignment horizontal="left" vertical="top" wrapText="1"/>
    </xf>
    <xf numFmtId="0" fontId="5" fillId="6" borderId="57" xfId="0" applyFont="1" applyFill="1" applyBorder="1" applyAlignment="1">
      <alignment horizontal="left" vertical="top" wrapText="1"/>
    </xf>
    <xf numFmtId="0" fontId="5" fillId="2" borderId="72" xfId="0" applyFont="1" applyFill="1" applyBorder="1" applyAlignment="1">
      <alignment horizontal="left" vertical="top"/>
    </xf>
    <xf numFmtId="0" fontId="5" fillId="2" borderId="44" xfId="0" applyFont="1" applyFill="1" applyBorder="1" applyAlignment="1">
      <alignment horizontal="left" vertical="top"/>
    </xf>
    <xf numFmtId="0" fontId="5" fillId="2" borderId="45" xfId="0" applyFont="1" applyFill="1" applyBorder="1" applyAlignment="1">
      <alignment horizontal="left" vertical="top"/>
    </xf>
    <xf numFmtId="49" fontId="5" fillId="0" borderId="15" xfId="0" applyNumberFormat="1" applyFont="1" applyBorder="1" applyAlignment="1">
      <alignment horizontal="center" vertical="top"/>
    </xf>
    <xf numFmtId="49" fontId="5" fillId="0" borderId="43" xfId="0" applyNumberFormat="1" applyFont="1" applyBorder="1" applyAlignment="1">
      <alignment horizontal="center" vertical="top"/>
    </xf>
    <xf numFmtId="0" fontId="5" fillId="4" borderId="59"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5" fillId="4" borderId="73" xfId="0" applyFont="1" applyFill="1" applyBorder="1" applyAlignment="1">
      <alignment horizontal="center" vertical="center" wrapText="1"/>
    </xf>
    <xf numFmtId="0" fontId="5" fillId="0" borderId="8" xfId="0" applyFont="1" applyFill="1" applyBorder="1" applyAlignment="1">
      <alignment horizontal="center" vertical="top" wrapText="1"/>
    </xf>
    <xf numFmtId="49" fontId="5" fillId="2" borderId="6" xfId="0" applyNumberFormat="1" applyFont="1" applyFill="1" applyBorder="1" applyAlignment="1">
      <alignment horizontal="center" vertical="top"/>
    </xf>
    <xf numFmtId="49" fontId="5" fillId="3" borderId="35" xfId="0" applyNumberFormat="1" applyFont="1" applyFill="1" applyBorder="1" applyAlignment="1">
      <alignment horizontal="center" vertical="top"/>
    </xf>
    <xf numFmtId="49" fontId="5" fillId="0" borderId="35" xfId="0" applyNumberFormat="1" applyFont="1" applyBorder="1" applyAlignment="1">
      <alignment horizontal="center" vertical="top"/>
    </xf>
    <xf numFmtId="0" fontId="5" fillId="0" borderId="36"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43" xfId="0" applyFont="1" applyFill="1" applyBorder="1" applyAlignment="1">
      <alignment horizontal="left" vertical="top" wrapText="1"/>
    </xf>
    <xf numFmtId="0" fontId="3" fillId="0" borderId="8"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49" fontId="5" fillId="2" borderId="46" xfId="0" applyNumberFormat="1" applyFont="1" applyFill="1" applyBorder="1" applyAlignment="1">
      <alignment horizontal="center" vertical="top"/>
    </xf>
    <xf numFmtId="49" fontId="5" fillId="2" borderId="73" xfId="0" applyNumberFormat="1" applyFont="1" applyFill="1" applyBorder="1" applyAlignment="1">
      <alignment horizontal="center" vertical="top"/>
    </xf>
    <xf numFmtId="49" fontId="5" fillId="0" borderId="36" xfId="0" applyNumberFormat="1" applyFont="1" applyBorder="1" applyAlignment="1">
      <alignment horizontal="center" vertical="top"/>
    </xf>
    <xf numFmtId="49" fontId="5" fillId="3" borderId="70" xfId="0" applyNumberFormat="1" applyFont="1" applyFill="1" applyBorder="1" applyAlignment="1">
      <alignment horizontal="right" vertical="top"/>
    </xf>
    <xf numFmtId="49" fontId="5" fillId="3" borderId="71" xfId="0" applyNumberFormat="1" applyFont="1" applyFill="1" applyBorder="1" applyAlignment="1">
      <alignment horizontal="right" vertical="top"/>
    </xf>
    <xf numFmtId="0" fontId="3" fillId="4" borderId="28" xfId="0" applyFont="1" applyFill="1" applyBorder="1" applyAlignment="1">
      <alignment vertical="top" wrapText="1"/>
    </xf>
    <xf numFmtId="0" fontId="3" fillId="4" borderId="24" xfId="0" applyFont="1" applyFill="1" applyBorder="1" applyAlignment="1">
      <alignment vertical="top" wrapText="1"/>
    </xf>
    <xf numFmtId="0" fontId="3" fillId="4" borderId="40" xfId="0" applyFont="1" applyFill="1" applyBorder="1" applyAlignment="1">
      <alignment vertical="top" wrapText="1"/>
    </xf>
    <xf numFmtId="49" fontId="3" fillId="0" borderId="47" xfId="0" applyNumberFormat="1" applyFont="1" applyBorder="1" applyAlignment="1">
      <alignment horizontal="center" vertical="top" wrapText="1"/>
    </xf>
    <xf numFmtId="0" fontId="3" fillId="0" borderId="52" xfId="0" applyFont="1" applyFill="1" applyBorder="1" applyAlignment="1">
      <alignment horizontal="left" vertical="top" wrapText="1"/>
    </xf>
    <xf numFmtId="0" fontId="3" fillId="0" borderId="47" xfId="0" applyFont="1" applyFill="1" applyBorder="1" applyAlignment="1">
      <alignment horizontal="left" vertical="top" wrapText="1"/>
    </xf>
    <xf numFmtId="3" fontId="9" fillId="0" borderId="14" xfId="0" applyNumberFormat="1" applyFont="1" applyFill="1" applyBorder="1" applyAlignment="1">
      <alignment horizontal="center" vertical="top" textRotation="90"/>
    </xf>
    <xf numFmtId="3" fontId="9" fillId="0" borderId="15" xfId="0" applyNumberFormat="1" applyFont="1" applyFill="1" applyBorder="1" applyAlignment="1">
      <alignment horizontal="center" vertical="top" textRotation="90"/>
    </xf>
    <xf numFmtId="0" fontId="3" fillId="3" borderId="13" xfId="0" applyFont="1" applyFill="1" applyBorder="1" applyAlignment="1">
      <alignment horizontal="center" vertical="top" wrapText="1"/>
    </xf>
    <xf numFmtId="0" fontId="3" fillId="3" borderId="70" xfId="0" applyFont="1" applyFill="1" applyBorder="1" applyAlignment="1">
      <alignment horizontal="center" vertical="top" wrapText="1"/>
    </xf>
    <xf numFmtId="0" fontId="3" fillId="3" borderId="71" xfId="0" applyFont="1" applyFill="1" applyBorder="1" applyAlignment="1">
      <alignment horizontal="center" vertical="top" wrapText="1"/>
    </xf>
    <xf numFmtId="49" fontId="5" fillId="3" borderId="75" xfId="0" applyNumberFormat="1" applyFont="1" applyFill="1" applyBorder="1" applyAlignment="1">
      <alignment horizontal="left" vertical="top"/>
    </xf>
    <xf numFmtId="49" fontId="5" fillId="3" borderId="70" xfId="0" applyNumberFormat="1" applyFont="1" applyFill="1" applyBorder="1" applyAlignment="1">
      <alignment horizontal="left" vertical="top"/>
    </xf>
    <xf numFmtId="49" fontId="5" fillId="3" borderId="71" xfId="0" applyNumberFormat="1" applyFont="1" applyFill="1" applyBorder="1" applyAlignment="1">
      <alignment horizontal="left" vertical="top"/>
    </xf>
    <xf numFmtId="3" fontId="9" fillId="0" borderId="35" xfId="0" applyNumberFormat="1" applyFont="1" applyFill="1" applyBorder="1" applyAlignment="1">
      <alignment horizontal="center" vertical="top" textRotation="90"/>
    </xf>
    <xf numFmtId="3" fontId="9" fillId="0" borderId="36" xfId="0" applyNumberFormat="1" applyFont="1" applyFill="1" applyBorder="1" applyAlignment="1">
      <alignment horizontal="center" vertical="top" textRotation="90"/>
    </xf>
    <xf numFmtId="0" fontId="9" fillId="0" borderId="8"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4" borderId="14" xfId="0" applyNumberFormat="1" applyFont="1" applyFill="1" applyBorder="1" applyAlignment="1">
      <alignment horizontal="center" vertical="center" textRotation="90"/>
    </xf>
    <xf numFmtId="0" fontId="9" fillId="4" borderId="37" xfId="0" applyNumberFormat="1" applyFont="1" applyFill="1" applyBorder="1" applyAlignment="1">
      <alignment horizontal="center" vertical="center" textRotation="90"/>
    </xf>
    <xf numFmtId="0" fontId="9" fillId="4" borderId="15" xfId="0" applyNumberFormat="1" applyFont="1" applyFill="1" applyBorder="1" applyAlignment="1">
      <alignment horizontal="center" vertical="center" textRotation="90"/>
    </xf>
    <xf numFmtId="0" fontId="9" fillId="4" borderId="43" xfId="0" applyNumberFormat="1" applyFont="1" applyFill="1" applyBorder="1" applyAlignment="1">
      <alignment horizontal="center" vertical="center" textRotation="90"/>
    </xf>
    <xf numFmtId="165" fontId="3" fillId="0" borderId="1" xfId="0" applyNumberFormat="1" applyFont="1" applyFill="1" applyBorder="1" applyAlignment="1">
      <alignment horizontal="center" vertical="top"/>
    </xf>
    <xf numFmtId="165" fontId="3" fillId="0" borderId="2" xfId="0" applyNumberFormat="1" applyFont="1" applyFill="1" applyBorder="1" applyAlignment="1">
      <alignment horizontal="center" vertical="top"/>
    </xf>
    <xf numFmtId="165" fontId="3" fillId="0" borderId="23" xfId="0" applyNumberFormat="1" applyFont="1" applyFill="1" applyBorder="1" applyAlignment="1">
      <alignment horizontal="center" vertical="top"/>
    </xf>
    <xf numFmtId="165" fontId="3" fillId="0" borderId="3" xfId="0" applyNumberFormat="1" applyFont="1" applyFill="1" applyBorder="1" applyAlignment="1">
      <alignment horizontal="center" vertical="top"/>
    </xf>
    <xf numFmtId="0" fontId="3" fillId="0" borderId="59" xfId="0" applyFont="1" applyFill="1" applyBorder="1" applyAlignment="1">
      <alignment horizontal="center" vertical="center" textRotation="90" wrapText="1"/>
    </xf>
    <xf numFmtId="0" fontId="3" fillId="0" borderId="46" xfId="0" applyFont="1" applyFill="1" applyBorder="1" applyAlignment="1">
      <alignment horizontal="center" vertical="center" textRotation="90" wrapText="1"/>
    </xf>
    <xf numFmtId="0" fontId="3" fillId="0" borderId="73" xfId="0" applyFont="1" applyFill="1" applyBorder="1" applyAlignment="1">
      <alignment horizontal="center" vertical="center" textRotation="90" wrapText="1"/>
    </xf>
    <xf numFmtId="49" fontId="3" fillId="0" borderId="55" xfId="0" applyNumberFormat="1" applyFont="1" applyBorder="1" applyAlignment="1">
      <alignment horizontal="center" vertical="top" wrapText="1"/>
    </xf>
    <xf numFmtId="49" fontId="3" fillId="0" borderId="24" xfId="0" applyNumberFormat="1" applyFont="1" applyBorder="1" applyAlignment="1">
      <alignment horizontal="center" vertical="top" wrapText="1"/>
    </xf>
    <xf numFmtId="49" fontId="3" fillId="0" borderId="72" xfId="0" applyNumberFormat="1" applyFont="1" applyBorder="1" applyAlignment="1">
      <alignment horizontal="center" vertical="top" wrapText="1"/>
    </xf>
    <xf numFmtId="0" fontId="3" fillId="0" borderId="6" xfId="0" applyFont="1" applyFill="1" applyBorder="1" applyAlignment="1">
      <alignment horizontal="left" vertical="top" wrapText="1"/>
    </xf>
    <xf numFmtId="0" fontId="3" fillId="0" borderId="11" xfId="0" applyFont="1" applyFill="1" applyBorder="1" applyAlignment="1">
      <alignment horizontal="left" vertical="top" wrapText="1"/>
    </xf>
    <xf numFmtId="0" fontId="5" fillId="4" borderId="36" xfId="0" applyFont="1" applyFill="1" applyBorder="1" applyAlignment="1">
      <alignment vertical="top" wrapText="1"/>
    </xf>
    <xf numFmtId="0" fontId="5" fillId="4" borderId="15" xfId="0" applyFont="1" applyFill="1" applyBorder="1" applyAlignment="1">
      <alignment vertical="top" wrapText="1"/>
    </xf>
    <xf numFmtId="0" fontId="5" fillId="4" borderId="43" xfId="0" applyFont="1" applyFill="1" applyBorder="1" applyAlignment="1">
      <alignment vertical="top" wrapText="1"/>
    </xf>
    <xf numFmtId="0" fontId="5" fillId="0" borderId="59" xfId="0" applyFont="1" applyFill="1" applyBorder="1" applyAlignment="1">
      <alignment horizontal="center" vertical="top" wrapText="1"/>
    </xf>
    <xf numFmtId="0" fontId="5" fillId="0" borderId="46" xfId="0" applyFont="1" applyFill="1" applyBorder="1" applyAlignment="1">
      <alignment horizontal="center" vertical="top" wrapText="1"/>
    </xf>
    <xf numFmtId="0" fontId="5" fillId="0" borderId="73" xfId="0" applyFont="1" applyFill="1" applyBorder="1" applyAlignment="1">
      <alignment horizontal="center" vertical="top" wrapText="1"/>
    </xf>
    <xf numFmtId="0" fontId="3" fillId="0" borderId="36" xfId="0" applyFont="1" applyFill="1" applyBorder="1" applyAlignment="1">
      <alignment vertical="top" wrapText="1"/>
    </xf>
    <xf numFmtId="0" fontId="3" fillId="0" borderId="15" xfId="0" applyFont="1" applyFill="1" applyBorder="1" applyAlignment="1">
      <alignment vertical="top" wrapText="1"/>
    </xf>
    <xf numFmtId="0" fontId="3" fillId="0" borderId="43" xfId="0" applyFont="1" applyFill="1" applyBorder="1" applyAlignment="1">
      <alignment vertical="top" wrapText="1"/>
    </xf>
    <xf numFmtId="164" fontId="3" fillId="0" borderId="6" xfId="0" applyNumberFormat="1" applyFont="1" applyFill="1" applyBorder="1" applyAlignment="1">
      <alignment horizontal="left" vertical="top" wrapText="1"/>
    </xf>
    <xf numFmtId="164" fontId="3" fillId="0" borderId="8" xfId="0" applyNumberFormat="1" applyFont="1" applyFill="1" applyBorder="1" applyAlignment="1">
      <alignment horizontal="left" vertical="top" wrapText="1"/>
    </xf>
    <xf numFmtId="0" fontId="3" fillId="4" borderId="36" xfId="0" applyFont="1" applyFill="1" applyBorder="1" applyAlignment="1">
      <alignment vertical="top" wrapText="1"/>
    </xf>
    <xf numFmtId="0" fontId="3" fillId="4" borderId="15" xfId="0" applyFont="1" applyFill="1" applyBorder="1" applyAlignment="1">
      <alignment vertical="top" wrapText="1"/>
    </xf>
    <xf numFmtId="0" fontId="3" fillId="4" borderId="43" xfId="0" applyFont="1" applyFill="1" applyBorder="1" applyAlignment="1">
      <alignment vertical="top" wrapText="1"/>
    </xf>
    <xf numFmtId="0" fontId="5" fillId="6" borderId="77" xfId="0" applyFont="1" applyFill="1" applyBorder="1" applyAlignment="1">
      <alignment horizontal="right" vertical="top" wrapText="1"/>
    </xf>
    <xf numFmtId="0" fontId="5" fillId="6" borderId="78" xfId="0" applyFont="1" applyFill="1" applyBorder="1" applyAlignment="1">
      <alignment horizontal="right" vertical="top" wrapText="1"/>
    </xf>
    <xf numFmtId="0" fontId="5" fillId="6" borderId="79" xfId="0" applyFont="1" applyFill="1" applyBorder="1" applyAlignment="1">
      <alignment horizontal="right" vertical="top" wrapText="1"/>
    </xf>
    <xf numFmtId="165" fontId="5" fillId="6" borderId="77" xfId="0" applyNumberFormat="1" applyFont="1" applyFill="1" applyBorder="1" applyAlignment="1">
      <alignment horizontal="center" vertical="top" wrapText="1"/>
    </xf>
    <xf numFmtId="165" fontId="5" fillId="6" borderId="78" xfId="0" applyNumberFormat="1" applyFont="1" applyFill="1" applyBorder="1" applyAlignment="1">
      <alignment horizontal="center" vertical="top" wrapText="1"/>
    </xf>
    <xf numFmtId="165" fontId="5" fillId="6" borderId="79" xfId="0" applyNumberFormat="1" applyFont="1" applyFill="1" applyBorder="1" applyAlignment="1">
      <alignment horizontal="center" vertical="top" wrapText="1"/>
    </xf>
    <xf numFmtId="49" fontId="5" fillId="0" borderId="24" xfId="0" applyNumberFormat="1" applyFont="1" applyBorder="1" applyAlignment="1">
      <alignment horizontal="center" vertical="top"/>
    </xf>
    <xf numFmtId="0" fontId="5" fillId="0" borderId="6" xfId="0" applyFont="1" applyFill="1" applyBorder="1" applyAlignment="1">
      <alignment horizontal="center" vertical="top" wrapText="1"/>
    </xf>
    <xf numFmtId="0" fontId="5" fillId="0" borderId="11" xfId="0" applyFont="1" applyFill="1" applyBorder="1" applyAlignment="1">
      <alignment horizontal="center" vertical="top" wrapText="1"/>
    </xf>
    <xf numFmtId="49" fontId="3" fillId="0" borderId="35" xfId="0" applyNumberFormat="1" applyFont="1" applyBorder="1" applyAlignment="1">
      <alignment horizontal="center" vertical="top"/>
    </xf>
    <xf numFmtId="49" fontId="5" fillId="3" borderId="5" xfId="0" applyNumberFormat="1" applyFont="1" applyFill="1" applyBorder="1" applyAlignment="1">
      <alignment horizontal="left" vertical="top"/>
    </xf>
    <xf numFmtId="49" fontId="5" fillId="3" borderId="35" xfId="0" applyNumberFormat="1" applyFont="1" applyFill="1" applyBorder="1" applyAlignment="1">
      <alignment horizontal="left" vertical="top"/>
    </xf>
    <xf numFmtId="49" fontId="5" fillId="3" borderId="17" xfId="0" applyNumberFormat="1" applyFont="1" applyFill="1" applyBorder="1" applyAlignment="1">
      <alignment horizontal="left" vertical="top"/>
    </xf>
    <xf numFmtId="0" fontId="5" fillId="0" borderId="38" xfId="0" applyFont="1" applyFill="1" applyBorder="1" applyAlignment="1">
      <alignment horizontal="left" vertical="top" wrapText="1"/>
    </xf>
    <xf numFmtId="164" fontId="5" fillId="0" borderId="6" xfId="0" applyNumberFormat="1" applyFont="1" applyBorder="1" applyAlignment="1">
      <alignment horizontal="center" vertical="top" wrapText="1"/>
    </xf>
    <xf numFmtId="164" fontId="5" fillId="0" borderId="8" xfId="0" applyNumberFormat="1" applyFont="1" applyBorder="1" applyAlignment="1">
      <alignment horizontal="center" vertical="top" wrapText="1"/>
    </xf>
    <xf numFmtId="164" fontId="5" fillId="0" borderId="11" xfId="0" applyNumberFormat="1" applyFont="1" applyBorder="1" applyAlignment="1">
      <alignment horizontal="center" vertical="top" wrapText="1"/>
    </xf>
    <xf numFmtId="0" fontId="3" fillId="4" borderId="47" xfId="0" applyFont="1" applyFill="1" applyBorder="1" applyAlignment="1">
      <alignment horizontal="left" vertical="top" wrapText="1"/>
    </xf>
    <xf numFmtId="0" fontId="15" fillId="0" borderId="8" xfId="0" applyFont="1" applyFill="1" applyBorder="1" applyAlignment="1">
      <alignment horizontal="center" vertical="top" wrapText="1"/>
    </xf>
    <xf numFmtId="0" fontId="15" fillId="0" borderId="41" xfId="0" applyFont="1" applyFill="1" applyBorder="1" applyAlignment="1">
      <alignment horizontal="center" vertical="top" wrapText="1"/>
    </xf>
    <xf numFmtId="49" fontId="3" fillId="0" borderId="39" xfId="0" applyNumberFormat="1" applyFont="1" applyBorder="1" applyAlignment="1">
      <alignment horizontal="center" vertical="top"/>
    </xf>
    <xf numFmtId="49" fontId="5" fillId="0" borderId="40" xfId="0" applyNumberFormat="1" applyFont="1" applyBorder="1" applyAlignment="1">
      <alignment horizontal="center" vertical="top"/>
    </xf>
    <xf numFmtId="0" fontId="5" fillId="0" borderId="27"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4" borderId="6" xfId="0" applyFont="1" applyFill="1" applyBorder="1" applyAlignment="1">
      <alignment horizontal="center" vertical="center" textRotation="90" wrapText="1"/>
    </xf>
    <xf numFmtId="0" fontId="3" fillId="4" borderId="8" xfId="0" applyFont="1" applyFill="1" applyBorder="1" applyAlignment="1">
      <alignment horizontal="center" vertical="center" textRotation="90" wrapText="1"/>
    </xf>
    <xf numFmtId="0" fontId="3" fillId="4" borderId="11" xfId="0" applyFont="1" applyFill="1" applyBorder="1" applyAlignment="1">
      <alignment horizontal="center" vertical="center" textRotation="90" wrapText="1"/>
    </xf>
    <xf numFmtId="43" fontId="3" fillId="0" borderId="6" xfId="1" applyFont="1" applyFill="1" applyBorder="1" applyAlignment="1">
      <alignment horizontal="left" vertical="top" wrapText="1"/>
    </xf>
    <xf numFmtId="43" fontId="3" fillId="0" borderId="8" xfId="1"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43" xfId="0" applyFont="1" applyFill="1" applyBorder="1" applyAlignment="1">
      <alignment horizontal="left" vertical="top" wrapText="1"/>
    </xf>
    <xf numFmtId="165" fontId="3" fillId="0" borderId="27"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xf>
    <xf numFmtId="0" fontId="3" fillId="0" borderId="24" xfId="0" applyFont="1" applyFill="1" applyBorder="1" applyAlignment="1">
      <alignment vertical="top" wrapText="1"/>
    </xf>
    <xf numFmtId="0" fontId="3" fillId="4" borderId="52" xfId="0" applyFont="1" applyFill="1" applyBorder="1" applyAlignment="1">
      <alignment horizontal="left" vertical="top" wrapText="1"/>
    </xf>
    <xf numFmtId="0" fontId="3" fillId="4" borderId="25" xfId="0" applyFont="1" applyFill="1" applyBorder="1" applyAlignment="1">
      <alignment horizontal="left" vertical="top" wrapText="1"/>
    </xf>
    <xf numFmtId="165" fontId="3" fillId="0" borderId="26"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28" xfId="0" applyFont="1" applyFill="1" applyBorder="1" applyAlignment="1">
      <alignment vertical="top" wrapText="1"/>
    </xf>
    <xf numFmtId="0" fontId="3" fillId="4" borderId="72" xfId="0" applyFont="1" applyFill="1" applyBorder="1" applyAlignment="1">
      <alignment vertical="top" wrapText="1"/>
    </xf>
    <xf numFmtId="49" fontId="3" fillId="0" borderId="74" xfId="0" applyNumberFormat="1" applyFont="1" applyBorder="1" applyAlignment="1">
      <alignment horizontal="center" vertical="top" wrapText="1"/>
    </xf>
    <xf numFmtId="0" fontId="5" fillId="0" borderId="36" xfId="0" applyFont="1" applyFill="1" applyBorder="1" applyAlignment="1">
      <alignment vertical="top" wrapText="1"/>
    </xf>
    <xf numFmtId="0" fontId="5" fillId="0" borderId="15" xfId="0" applyFont="1" applyFill="1" applyBorder="1" applyAlignment="1">
      <alignment vertical="top" wrapText="1"/>
    </xf>
    <xf numFmtId="0" fontId="5" fillId="0" borderId="43" xfId="0" applyFont="1" applyFill="1" applyBorder="1" applyAlignment="1">
      <alignment vertical="top" wrapText="1"/>
    </xf>
    <xf numFmtId="0" fontId="9" fillId="0" borderId="47" xfId="0" applyFont="1" applyFill="1" applyBorder="1" applyAlignment="1">
      <alignment horizontal="left" vertical="top" wrapText="1"/>
    </xf>
    <xf numFmtId="0" fontId="3" fillId="0" borderId="59" xfId="0" applyFont="1" applyFill="1" applyBorder="1" applyAlignment="1">
      <alignment horizontal="center" vertical="top" wrapText="1"/>
    </xf>
    <xf numFmtId="0" fontId="3" fillId="0" borderId="46" xfId="0" applyFont="1" applyFill="1" applyBorder="1" applyAlignment="1">
      <alignment horizontal="center" vertical="top" wrapText="1"/>
    </xf>
    <xf numFmtId="0" fontId="3" fillId="0" borderId="73" xfId="0" applyFont="1" applyFill="1" applyBorder="1" applyAlignment="1">
      <alignment horizontal="center" vertical="top" wrapText="1"/>
    </xf>
    <xf numFmtId="49" fontId="5" fillId="0" borderId="55" xfId="0" applyNumberFormat="1" applyFont="1" applyBorder="1" applyAlignment="1">
      <alignment horizontal="center" vertical="top"/>
    </xf>
    <xf numFmtId="49" fontId="5" fillId="0" borderId="72" xfId="0" applyNumberFormat="1" applyFont="1" applyBorder="1" applyAlignment="1">
      <alignment horizontal="center" vertical="top"/>
    </xf>
    <xf numFmtId="0" fontId="9" fillId="0" borderId="54" xfId="0" applyFont="1" applyFill="1" applyBorder="1" applyAlignment="1">
      <alignment horizontal="left" vertical="top" wrapText="1"/>
    </xf>
    <xf numFmtId="0" fontId="3" fillId="0" borderId="74" xfId="0" applyFont="1" applyFill="1" applyBorder="1" applyAlignment="1">
      <alignment horizontal="left" vertical="top" wrapText="1"/>
    </xf>
    <xf numFmtId="0" fontId="3" fillId="0" borderId="6"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27" xfId="0" applyFont="1" applyFill="1" applyBorder="1" applyAlignment="1">
      <alignment vertical="top" wrapText="1"/>
    </xf>
    <xf numFmtId="49" fontId="3" fillId="0" borderId="26" xfId="0" applyNumberFormat="1" applyFont="1" applyBorder="1" applyAlignment="1">
      <alignment horizontal="center" vertical="top" wrapText="1"/>
    </xf>
    <xf numFmtId="49" fontId="5" fillId="0" borderId="27" xfId="0" applyNumberFormat="1" applyFont="1" applyBorder="1" applyAlignment="1">
      <alignment horizontal="center" vertical="top"/>
    </xf>
    <xf numFmtId="0" fontId="3" fillId="0" borderId="49" xfId="0" applyFont="1" applyFill="1" applyBorder="1" applyAlignment="1">
      <alignment horizontal="center" vertical="top" textRotation="90" wrapText="1"/>
    </xf>
    <xf numFmtId="0" fontId="3" fillId="0" borderId="8" xfId="0" applyFont="1" applyFill="1" applyBorder="1" applyAlignment="1">
      <alignment horizontal="center" vertical="top" textRotation="90" wrapText="1"/>
    </xf>
    <xf numFmtId="0" fontId="3" fillId="0" borderId="11" xfId="0" applyFont="1" applyFill="1" applyBorder="1" applyAlignment="1">
      <alignment horizontal="center" vertical="top" textRotation="90" wrapText="1"/>
    </xf>
    <xf numFmtId="0" fontId="5" fillId="4" borderId="6" xfId="0" applyFont="1" applyFill="1" applyBorder="1" applyAlignment="1">
      <alignment horizontal="center" vertical="top" wrapText="1"/>
    </xf>
    <xf numFmtId="0" fontId="5" fillId="4" borderId="11" xfId="0" applyFont="1" applyFill="1" applyBorder="1" applyAlignment="1">
      <alignment horizontal="center" vertical="top" wrapText="1"/>
    </xf>
    <xf numFmtId="0" fontId="3" fillId="0" borderId="55" xfId="0" applyFont="1" applyFill="1" applyBorder="1" applyAlignment="1">
      <alignment horizontal="left" vertical="top" wrapText="1"/>
    </xf>
    <xf numFmtId="0" fontId="3" fillId="0" borderId="72" xfId="0" applyFont="1" applyFill="1" applyBorder="1" applyAlignment="1">
      <alignment horizontal="left" vertical="top" wrapText="1"/>
    </xf>
    <xf numFmtId="0" fontId="9" fillId="0" borderId="49" xfId="0" applyFont="1" applyFill="1" applyBorder="1" applyAlignment="1">
      <alignment horizontal="left" vertical="top" wrapText="1"/>
    </xf>
    <xf numFmtId="0" fontId="9" fillId="4" borderId="22" xfId="0" applyFont="1" applyFill="1" applyBorder="1" applyAlignment="1">
      <alignment horizontal="left" vertical="top" wrapText="1"/>
    </xf>
    <xf numFmtId="0" fontId="9" fillId="4" borderId="31" xfId="0" applyFont="1" applyFill="1" applyBorder="1" applyAlignment="1">
      <alignment horizontal="left" vertical="top" wrapText="1"/>
    </xf>
    <xf numFmtId="0" fontId="5" fillId="0" borderId="13"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19" fillId="0" borderId="36" xfId="0" applyFont="1" applyFill="1" applyBorder="1" applyAlignment="1">
      <alignment horizontal="left" vertical="top" wrapText="1"/>
    </xf>
    <xf numFmtId="0" fontId="16" fillId="0" borderId="15" xfId="0" applyFont="1" applyFill="1" applyBorder="1" applyAlignment="1">
      <alignment horizontal="left" vertical="top" wrapText="1"/>
    </xf>
    <xf numFmtId="0" fontId="3" fillId="4" borderId="65" xfId="0" applyFont="1" applyFill="1" applyBorder="1" applyAlignment="1">
      <alignment horizontal="left" vertical="top" wrapText="1"/>
    </xf>
    <xf numFmtId="0" fontId="3" fillId="4" borderId="66" xfId="0" applyFont="1" applyFill="1" applyBorder="1" applyAlignment="1">
      <alignment horizontal="left" vertical="top" wrapText="1"/>
    </xf>
    <xf numFmtId="0" fontId="3" fillId="4" borderId="57" xfId="0" applyFont="1" applyFill="1" applyBorder="1" applyAlignment="1">
      <alignment horizontal="left" vertical="top" wrapText="1"/>
    </xf>
    <xf numFmtId="165" fontId="3" fillId="4" borderId="65" xfId="0" applyNumberFormat="1" applyFont="1" applyFill="1" applyBorder="1" applyAlignment="1">
      <alignment horizontal="center" vertical="top" wrapText="1"/>
    </xf>
    <xf numFmtId="165" fontId="3" fillId="4" borderId="66" xfId="0" applyNumberFormat="1" applyFont="1" applyFill="1" applyBorder="1" applyAlignment="1">
      <alignment horizontal="center" vertical="top" wrapText="1"/>
    </xf>
    <xf numFmtId="165" fontId="3" fillId="4" borderId="57" xfId="0" applyNumberFormat="1" applyFont="1" applyFill="1" applyBorder="1" applyAlignment="1">
      <alignment horizontal="center" vertical="top" wrapText="1"/>
    </xf>
    <xf numFmtId="49" fontId="5" fillId="2" borderId="75" xfId="0" applyNumberFormat="1" applyFont="1" applyFill="1" applyBorder="1" applyAlignment="1">
      <alignment horizontal="right" vertical="top"/>
    </xf>
    <xf numFmtId="49" fontId="5" fillId="2" borderId="70" xfId="0" applyNumberFormat="1" applyFont="1" applyFill="1" applyBorder="1" applyAlignment="1">
      <alignment horizontal="right" vertical="top"/>
    </xf>
    <xf numFmtId="49" fontId="5" fillId="2" borderId="71" xfId="0" applyNumberFormat="1" applyFont="1" applyFill="1" applyBorder="1" applyAlignment="1">
      <alignment horizontal="right" vertical="top"/>
    </xf>
    <xf numFmtId="0" fontId="3" fillId="2" borderId="13" xfId="0" applyFont="1" applyFill="1" applyBorder="1" applyAlignment="1">
      <alignment horizontal="center" vertical="top"/>
    </xf>
    <xf numFmtId="0" fontId="3" fillId="2" borderId="70" xfId="0" applyFont="1" applyFill="1" applyBorder="1" applyAlignment="1">
      <alignment horizontal="center" vertical="top"/>
    </xf>
    <xf numFmtId="0" fontId="3" fillId="2" borderId="71" xfId="0" applyFont="1" applyFill="1" applyBorder="1" applyAlignment="1">
      <alignment horizontal="center" vertical="top"/>
    </xf>
    <xf numFmtId="49" fontId="5" fillId="6" borderId="75" xfId="0" applyNumberFormat="1" applyFont="1" applyFill="1" applyBorder="1" applyAlignment="1">
      <alignment horizontal="right" vertical="top"/>
    </xf>
    <xf numFmtId="49" fontId="5" fillId="6" borderId="70" xfId="0" applyNumberFormat="1" applyFont="1" applyFill="1" applyBorder="1" applyAlignment="1">
      <alignment horizontal="right" vertical="top"/>
    </xf>
    <xf numFmtId="49" fontId="5" fillId="6" borderId="71" xfId="0" applyNumberFormat="1" applyFont="1" applyFill="1" applyBorder="1" applyAlignment="1">
      <alignment horizontal="right" vertical="top"/>
    </xf>
    <xf numFmtId="0" fontId="3" fillId="6" borderId="13" xfId="0" applyFont="1" applyFill="1" applyBorder="1" applyAlignment="1">
      <alignment horizontal="center" vertical="top"/>
    </xf>
    <xf numFmtId="0" fontId="3" fillId="6" borderId="70" xfId="0" applyFont="1" applyFill="1" applyBorder="1" applyAlignment="1">
      <alignment horizontal="center" vertical="top"/>
    </xf>
    <xf numFmtId="0" fontId="3" fillId="6" borderId="71" xfId="0" applyFont="1" applyFill="1" applyBorder="1" applyAlignment="1">
      <alignment horizontal="center" vertical="top"/>
    </xf>
    <xf numFmtId="0" fontId="2" fillId="0" borderId="62" xfId="0" applyNumberFormat="1" applyFont="1" applyBorder="1" applyAlignment="1">
      <alignment vertical="top" wrapText="1"/>
    </xf>
    <xf numFmtId="0" fontId="3" fillId="0" borderId="0"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165" fontId="3" fillId="0" borderId="65" xfId="0" applyNumberFormat="1" applyFont="1" applyBorder="1" applyAlignment="1">
      <alignment horizontal="center" vertical="top" wrapText="1"/>
    </xf>
    <xf numFmtId="165" fontId="3" fillId="0" borderId="66" xfId="0" applyNumberFormat="1" applyFont="1" applyBorder="1" applyAlignment="1">
      <alignment horizontal="center" vertical="top" wrapText="1"/>
    </xf>
    <xf numFmtId="165" fontId="3" fillId="0" borderId="57" xfId="0" applyNumberFormat="1" applyFont="1" applyBorder="1" applyAlignment="1">
      <alignment horizontal="center" vertical="top" wrapText="1"/>
    </xf>
    <xf numFmtId="0" fontId="5" fillId="6" borderId="65" xfId="0" applyFont="1" applyFill="1" applyBorder="1" applyAlignment="1">
      <alignment horizontal="right" vertical="top" wrapText="1"/>
    </xf>
    <xf numFmtId="0" fontId="5" fillId="6" borderId="66" xfId="0" applyFont="1" applyFill="1" applyBorder="1" applyAlignment="1">
      <alignment horizontal="right" vertical="top" wrapText="1"/>
    </xf>
    <xf numFmtId="0" fontId="5" fillId="6" borderId="57" xfId="0" applyFont="1" applyFill="1" applyBorder="1" applyAlignment="1">
      <alignment horizontal="right" vertical="top" wrapText="1"/>
    </xf>
    <xf numFmtId="165" fontId="5" fillId="6" borderId="65" xfId="0" applyNumberFormat="1" applyFont="1" applyFill="1" applyBorder="1" applyAlignment="1">
      <alignment horizontal="center" vertical="top" wrapText="1"/>
    </xf>
    <xf numFmtId="165" fontId="5" fillId="6" borderId="66" xfId="0" applyNumberFormat="1" applyFont="1" applyFill="1" applyBorder="1" applyAlignment="1">
      <alignment horizontal="center" vertical="top" wrapText="1"/>
    </xf>
    <xf numFmtId="165" fontId="5" fillId="6" borderId="57" xfId="0" applyNumberFormat="1" applyFont="1" applyFill="1" applyBorder="1" applyAlignment="1">
      <alignment horizontal="center" vertical="top" wrapText="1"/>
    </xf>
    <xf numFmtId="0" fontId="3" fillId="4" borderId="67" xfId="0" applyFont="1" applyFill="1" applyBorder="1" applyAlignment="1">
      <alignment horizontal="left" vertical="top" wrapText="1"/>
    </xf>
    <xf numFmtId="0" fontId="3" fillId="4" borderId="76" xfId="0" applyFont="1" applyFill="1" applyBorder="1" applyAlignment="1">
      <alignment horizontal="left" vertical="top" wrapText="1"/>
    </xf>
    <xf numFmtId="0" fontId="3" fillId="4" borderId="69" xfId="0" applyFont="1" applyFill="1" applyBorder="1" applyAlignment="1">
      <alignment horizontal="left" vertical="top" wrapText="1"/>
    </xf>
    <xf numFmtId="0" fontId="3" fillId="0" borderId="67" xfId="0" applyFont="1" applyBorder="1" applyAlignment="1">
      <alignment horizontal="left" vertical="top" wrapText="1"/>
    </xf>
    <xf numFmtId="0" fontId="3" fillId="0" borderId="76" xfId="0" applyFont="1" applyBorder="1" applyAlignment="1">
      <alignment horizontal="left" vertical="top" wrapText="1"/>
    </xf>
    <xf numFmtId="0" fontId="3" fillId="0" borderId="69" xfId="0" applyFont="1" applyBorder="1" applyAlignment="1">
      <alignment horizontal="left" vertical="top" wrapText="1"/>
    </xf>
    <xf numFmtId="0" fontId="3" fillId="0" borderId="65" xfId="0" applyFont="1" applyBorder="1" applyAlignment="1">
      <alignment horizontal="left" vertical="top" wrapText="1"/>
    </xf>
    <xf numFmtId="0" fontId="3" fillId="0" borderId="66" xfId="0" applyFont="1" applyBorder="1" applyAlignment="1">
      <alignment horizontal="left" vertical="top" wrapText="1"/>
    </xf>
    <xf numFmtId="0" fontId="3" fillId="0" borderId="57" xfId="0" applyFont="1" applyBorder="1" applyAlignment="1">
      <alignment horizontal="left" vertical="top" wrapText="1"/>
    </xf>
    <xf numFmtId="0" fontId="5" fillId="5" borderId="73" xfId="0" applyFont="1" applyFill="1" applyBorder="1" applyAlignment="1">
      <alignment horizontal="right" vertical="top" wrapText="1"/>
    </xf>
    <xf numFmtId="0" fontId="5" fillId="5" borderId="44" xfId="0" applyFont="1" applyFill="1" applyBorder="1" applyAlignment="1">
      <alignment horizontal="right" vertical="top" wrapText="1"/>
    </xf>
    <xf numFmtId="0" fontId="5" fillId="5" borderId="45" xfId="0" applyFont="1" applyFill="1" applyBorder="1" applyAlignment="1">
      <alignment horizontal="right" vertical="top" wrapText="1"/>
    </xf>
    <xf numFmtId="165" fontId="5" fillId="5" borderId="73" xfId="0" applyNumberFormat="1" applyFont="1" applyFill="1" applyBorder="1" applyAlignment="1">
      <alignment horizontal="center" vertical="top" wrapText="1"/>
    </xf>
    <xf numFmtId="165" fontId="5" fillId="5" borderId="44" xfId="0" applyNumberFormat="1" applyFont="1" applyFill="1" applyBorder="1" applyAlignment="1">
      <alignment horizontal="center" vertical="top" wrapText="1"/>
    </xf>
    <xf numFmtId="165" fontId="5" fillId="5" borderId="45" xfId="0" applyNumberFormat="1" applyFont="1" applyFill="1" applyBorder="1" applyAlignment="1">
      <alignment horizontal="center" vertical="top" wrapText="1"/>
    </xf>
    <xf numFmtId="165" fontId="3" fillId="0" borderId="39" xfId="0" applyNumberFormat="1" applyFont="1" applyFill="1" applyBorder="1" applyAlignment="1">
      <alignment horizontal="center" vertical="center"/>
    </xf>
    <xf numFmtId="0" fontId="5" fillId="0" borderId="60" xfId="0" applyFont="1" applyFill="1" applyBorder="1" applyAlignment="1">
      <alignment horizontal="center" vertical="top" wrapText="1"/>
    </xf>
    <xf numFmtId="0" fontId="5" fillId="0" borderId="67" xfId="0" applyFont="1" applyFill="1" applyBorder="1" applyAlignment="1">
      <alignment horizontal="center" vertical="top" wrapText="1"/>
    </xf>
    <xf numFmtId="0" fontId="3" fillId="4" borderId="27" xfId="0" applyFont="1" applyFill="1" applyBorder="1" applyAlignment="1">
      <alignment horizontal="left" vertical="top" wrapText="1"/>
    </xf>
    <xf numFmtId="0" fontId="3" fillId="4" borderId="38" xfId="0" applyFont="1" applyFill="1" applyBorder="1" applyAlignment="1">
      <alignment horizontal="left" vertical="top" wrapText="1"/>
    </xf>
    <xf numFmtId="0" fontId="16" fillId="0" borderId="36" xfId="0" applyFont="1" applyFill="1" applyBorder="1" applyAlignment="1">
      <alignment horizontal="left" vertical="top" wrapText="1"/>
    </xf>
    <xf numFmtId="0" fontId="3" fillId="4" borderId="49" xfId="0" applyFont="1" applyFill="1" applyBorder="1" applyAlignment="1">
      <alignment horizontal="left" vertical="top" wrapText="1"/>
    </xf>
    <xf numFmtId="0" fontId="9" fillId="0" borderId="6" xfId="0" applyFont="1" applyFill="1" applyBorder="1" applyAlignment="1">
      <alignment horizontal="left" vertical="top" wrapText="1"/>
    </xf>
    <xf numFmtId="165" fontId="3" fillId="0" borderId="38" xfId="0" applyNumberFormat="1" applyFont="1" applyFill="1" applyBorder="1" applyAlignment="1">
      <alignment horizontal="center" vertical="center"/>
    </xf>
    <xf numFmtId="49" fontId="3" fillId="0" borderId="28" xfId="0" applyNumberFormat="1" applyFont="1" applyBorder="1" applyAlignment="1">
      <alignment horizontal="center" vertical="top" wrapText="1"/>
    </xf>
    <xf numFmtId="49" fontId="3" fillId="0" borderId="40" xfId="0" applyNumberFormat="1" applyFont="1" applyBorder="1" applyAlignment="1">
      <alignment horizontal="center" vertical="top" wrapText="1"/>
    </xf>
    <xf numFmtId="49" fontId="3" fillId="7" borderId="26" xfId="0" applyNumberFormat="1" applyFont="1" applyFill="1" applyBorder="1" applyAlignment="1">
      <alignment horizontal="center" vertical="top"/>
    </xf>
    <xf numFmtId="49" fontId="3" fillId="7" borderId="14" xfId="0" applyNumberFormat="1" applyFont="1" applyFill="1" applyBorder="1" applyAlignment="1">
      <alignment horizontal="center" vertical="top"/>
    </xf>
    <xf numFmtId="49" fontId="3" fillId="7" borderId="39" xfId="0" applyNumberFormat="1" applyFont="1" applyFill="1" applyBorder="1" applyAlignment="1">
      <alignment horizontal="center" vertical="top"/>
    </xf>
    <xf numFmtId="49" fontId="5" fillId="0" borderId="38" xfId="0" applyNumberFormat="1" applyFont="1" applyBorder="1" applyAlignment="1">
      <alignment horizontal="center" vertical="top"/>
    </xf>
    <xf numFmtId="49" fontId="3" fillId="0" borderId="26" xfId="0" applyNumberFormat="1" applyFont="1" applyBorder="1" applyAlignment="1">
      <alignment horizontal="center" vertical="top"/>
    </xf>
    <xf numFmtId="49" fontId="8" fillId="9" borderId="77" xfId="0" applyNumberFormat="1" applyFont="1" applyFill="1" applyBorder="1" applyAlignment="1">
      <alignment horizontal="left" vertical="top" wrapText="1"/>
    </xf>
    <xf numFmtId="49" fontId="8" fillId="9" borderId="78" xfId="0" applyNumberFormat="1" applyFont="1" applyFill="1" applyBorder="1" applyAlignment="1">
      <alignment horizontal="left" vertical="top" wrapText="1"/>
    </xf>
    <xf numFmtId="49" fontId="8" fillId="9" borderId="79" xfId="0" applyNumberFormat="1" applyFont="1" applyFill="1" applyBorder="1" applyAlignment="1">
      <alignment horizontal="left" vertical="top" wrapText="1"/>
    </xf>
    <xf numFmtId="0" fontId="8" fillId="6" borderId="65"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57" xfId="0" applyFont="1" applyFill="1" applyBorder="1" applyAlignment="1">
      <alignment horizontal="left" vertical="top" wrapText="1"/>
    </xf>
    <xf numFmtId="0" fontId="3" fillId="0" borderId="27" xfId="0" applyFont="1" applyFill="1" applyBorder="1" applyAlignment="1">
      <alignment horizontal="left" vertical="top" wrapText="1"/>
    </xf>
    <xf numFmtId="0" fontId="5" fillId="0" borderId="49" xfId="0" applyFont="1" applyFill="1" applyBorder="1" applyAlignment="1">
      <alignment horizontal="center" vertical="top" wrapText="1"/>
    </xf>
    <xf numFmtId="0" fontId="5" fillId="0" borderId="41" xfId="0" applyFont="1" applyFill="1" applyBorder="1" applyAlignment="1">
      <alignment horizontal="center" vertical="top" wrapText="1"/>
    </xf>
    <xf numFmtId="164" fontId="3" fillId="0" borderId="8" xfId="0" applyNumberFormat="1" applyFont="1" applyFill="1" applyBorder="1" applyAlignment="1">
      <alignment horizontal="center" vertical="center" textRotation="90" wrapText="1"/>
    </xf>
    <xf numFmtId="0" fontId="3" fillId="0" borderId="41" xfId="0" applyFont="1" applyFill="1" applyBorder="1" applyAlignment="1">
      <alignment horizontal="center" vertical="center" textRotation="90" wrapText="1"/>
    </xf>
    <xf numFmtId="49" fontId="3" fillId="7" borderId="37" xfId="0" applyNumberFormat="1" applyFont="1" applyFill="1" applyBorder="1" applyAlignment="1">
      <alignment horizontal="center" vertical="top"/>
    </xf>
    <xf numFmtId="49" fontId="3" fillId="7" borderId="72" xfId="0" applyNumberFormat="1" applyFont="1" applyFill="1" applyBorder="1" applyAlignment="1">
      <alignment horizontal="center" vertical="top"/>
    </xf>
    <xf numFmtId="0" fontId="5" fillId="0" borderId="60"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4" borderId="60" xfId="0" applyFont="1" applyFill="1" applyBorder="1" applyAlignment="1">
      <alignment horizontal="center" vertical="center" wrapText="1"/>
    </xf>
    <xf numFmtId="49" fontId="3" fillId="4" borderId="28" xfId="0" applyNumberFormat="1" applyFont="1" applyFill="1" applyBorder="1" applyAlignment="1">
      <alignment horizontal="center" vertical="top" wrapText="1"/>
    </xf>
    <xf numFmtId="49" fontId="3" fillId="4" borderId="24" xfId="0" applyNumberFormat="1" applyFont="1" applyFill="1" applyBorder="1" applyAlignment="1">
      <alignment horizontal="center" vertical="top" wrapText="1"/>
    </xf>
    <xf numFmtId="0" fontId="5" fillId="4" borderId="60" xfId="0" applyFont="1" applyFill="1" applyBorder="1" applyAlignment="1">
      <alignment horizontal="center" vertical="top" wrapText="1"/>
    </xf>
    <xf numFmtId="0" fontId="5" fillId="4" borderId="46" xfId="0" applyFont="1" applyFill="1" applyBorder="1" applyAlignment="1">
      <alignment horizontal="center" vertical="top" wrapText="1"/>
    </xf>
    <xf numFmtId="0" fontId="5" fillId="4" borderId="67" xfId="0" applyFont="1" applyFill="1" applyBorder="1" applyAlignment="1">
      <alignment horizontal="center" vertical="top" wrapText="1"/>
    </xf>
    <xf numFmtId="49" fontId="3" fillId="4" borderId="40" xfId="0" applyNumberFormat="1"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41" xfId="0" applyFont="1" applyFill="1" applyBorder="1" applyAlignment="1">
      <alignment horizontal="center" vertical="top" wrapText="1"/>
    </xf>
    <xf numFmtId="0" fontId="3" fillId="7" borderId="63" xfId="0" applyFont="1" applyFill="1" applyBorder="1" applyAlignment="1">
      <alignment horizontal="center" vertical="top" wrapText="1"/>
    </xf>
    <xf numFmtId="0" fontId="3" fillId="7" borderId="64" xfId="0" applyFont="1" applyFill="1" applyBorder="1" applyAlignment="1">
      <alignment horizontal="center" vertical="top" wrapText="1"/>
    </xf>
    <xf numFmtId="0" fontId="3" fillId="0" borderId="49" xfId="0" applyFont="1" applyFill="1" applyBorder="1" applyAlignment="1">
      <alignment horizontal="center" vertical="center" textRotation="90" wrapText="1"/>
    </xf>
    <xf numFmtId="0" fontId="3" fillId="0" borderId="49" xfId="0" applyFont="1" applyFill="1" applyBorder="1" applyAlignment="1">
      <alignment horizontal="left" vertical="top" wrapText="1"/>
    </xf>
    <xf numFmtId="0" fontId="3" fillId="0" borderId="41" xfId="0" applyFont="1" applyFill="1" applyBorder="1" applyAlignment="1">
      <alignment horizontal="left" vertical="top" wrapText="1"/>
    </xf>
    <xf numFmtId="49" fontId="5" fillId="4" borderId="15" xfId="0" applyNumberFormat="1" applyFont="1" applyFill="1" applyBorder="1" applyAlignment="1">
      <alignment horizontal="center" vertical="top"/>
    </xf>
    <xf numFmtId="49" fontId="5" fillId="4" borderId="27" xfId="0" applyNumberFormat="1" applyFont="1" applyFill="1" applyBorder="1" applyAlignment="1">
      <alignment horizontal="center" vertical="top"/>
    </xf>
    <xf numFmtId="0" fontId="3" fillId="4" borderId="63" xfId="0" applyFont="1" applyFill="1" applyBorder="1" applyAlignment="1">
      <alignment horizontal="center" vertical="top" wrapText="1"/>
    </xf>
    <xf numFmtId="0" fontId="3" fillId="0" borderId="38" xfId="0" applyFont="1" applyFill="1" applyBorder="1" applyAlignment="1">
      <alignment vertical="top" wrapText="1"/>
    </xf>
    <xf numFmtId="0" fontId="3" fillId="4" borderId="27" xfId="0" applyFont="1" applyFill="1" applyBorder="1" applyAlignment="1">
      <alignment vertical="top" wrapText="1"/>
    </xf>
    <xf numFmtId="0" fontId="3" fillId="4" borderId="38" xfId="0" applyFont="1" applyFill="1" applyBorder="1" applyAlignment="1">
      <alignment vertical="top" wrapText="1"/>
    </xf>
    <xf numFmtId="0" fontId="3" fillId="4" borderId="49" xfId="0" applyFont="1" applyFill="1" applyBorder="1" applyAlignment="1">
      <alignment horizontal="center" vertical="center" textRotation="90" wrapText="1"/>
    </xf>
    <xf numFmtId="49" fontId="5" fillId="7" borderId="61" xfId="0" applyNumberFormat="1" applyFont="1" applyFill="1" applyBorder="1" applyAlignment="1">
      <alignment horizontal="center" vertical="top"/>
    </xf>
    <xf numFmtId="49" fontId="5" fillId="7" borderId="63" xfId="0" applyNumberFormat="1" applyFont="1" applyFill="1" applyBorder="1" applyAlignment="1">
      <alignment horizontal="center" vertical="top"/>
    </xf>
    <xf numFmtId="49" fontId="5" fillId="7" borderId="64" xfId="0" applyNumberFormat="1" applyFont="1" applyFill="1" applyBorder="1" applyAlignment="1">
      <alignment horizontal="center" vertical="top"/>
    </xf>
    <xf numFmtId="0" fontId="9" fillId="0" borderId="26" xfId="0" applyFont="1" applyFill="1" applyBorder="1" applyAlignment="1">
      <alignment horizontal="center" vertical="top" wrapText="1"/>
    </xf>
    <xf numFmtId="0" fontId="9" fillId="0" borderId="37" xfId="0" applyFont="1" applyFill="1" applyBorder="1" applyAlignment="1">
      <alignment horizontal="center" vertical="top" wrapText="1"/>
    </xf>
    <xf numFmtId="3" fontId="3" fillId="0" borderId="27" xfId="0" applyNumberFormat="1" applyFont="1" applyFill="1" applyBorder="1" applyAlignment="1">
      <alignment horizontal="center" vertical="top"/>
    </xf>
    <xf numFmtId="3" fontId="3" fillId="0" borderId="43" xfId="0" applyNumberFormat="1" applyFont="1" applyFill="1" applyBorder="1" applyAlignment="1">
      <alignment horizontal="center" vertical="top"/>
    </xf>
    <xf numFmtId="0" fontId="14" fillId="0" borderId="49" xfId="0" applyFont="1" applyFill="1" applyBorder="1" applyAlignment="1">
      <alignment horizontal="center" vertical="center" textRotation="90" wrapText="1"/>
    </xf>
    <xf numFmtId="0" fontId="14" fillId="0" borderId="8" xfId="0" applyFont="1" applyFill="1" applyBorder="1" applyAlignment="1">
      <alignment horizontal="center" vertical="center" textRotation="90" wrapText="1"/>
    </xf>
    <xf numFmtId="0" fontId="14" fillId="0" borderId="41" xfId="0" applyFont="1" applyFill="1" applyBorder="1" applyAlignment="1">
      <alignment horizontal="center" vertical="center" textRotation="90" wrapText="1"/>
    </xf>
    <xf numFmtId="0" fontId="9" fillId="0" borderId="35"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3" fillId="4" borderId="41" xfId="0" applyFont="1" applyFill="1" applyBorder="1" applyAlignment="1">
      <alignment horizontal="left" vertical="top" wrapText="1"/>
    </xf>
    <xf numFmtId="164" fontId="3" fillId="0" borderId="49" xfId="0" applyNumberFormat="1" applyFont="1" applyFill="1" applyBorder="1" applyAlignment="1">
      <alignment horizontal="left" vertical="center" textRotation="90" wrapText="1"/>
    </xf>
    <xf numFmtId="164" fontId="3" fillId="0" borderId="8" xfId="0" applyNumberFormat="1" applyFont="1" applyFill="1" applyBorder="1" applyAlignment="1">
      <alignment horizontal="left" vertical="center" textRotation="90" wrapText="1"/>
    </xf>
    <xf numFmtId="164" fontId="3" fillId="0" borderId="11" xfId="0" applyNumberFormat="1" applyFont="1" applyFill="1" applyBorder="1" applyAlignment="1">
      <alignment horizontal="left" vertical="center" textRotation="90" wrapText="1"/>
    </xf>
    <xf numFmtId="49" fontId="5" fillId="4" borderId="38" xfId="0" applyNumberFormat="1" applyFont="1" applyFill="1" applyBorder="1" applyAlignment="1">
      <alignment horizontal="center" vertical="top"/>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cellXfs>
  <cellStyles count="2">
    <cellStyle name="Kablelis" xfId="1" builtinId="3"/>
    <cellStyle name="Paprastas"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N165"/>
  <sheetViews>
    <sheetView tabSelected="1" zoomScaleNormal="100" zoomScaleSheetLayoutView="80" workbookViewId="0">
      <selection sqref="A1:R1"/>
    </sheetView>
  </sheetViews>
  <sheetFormatPr defaultRowHeight="12.75"/>
  <cols>
    <col min="1" max="3" width="2.7109375" style="11" customWidth="1"/>
    <col min="4" max="4" width="35.85546875" style="11" customWidth="1"/>
    <col min="5" max="5" width="2.7109375" style="145" customWidth="1"/>
    <col min="6" max="6" width="3.5703125" style="11" customWidth="1"/>
    <col min="7" max="7" width="4.140625" style="323" customWidth="1"/>
    <col min="8" max="8" width="7.7109375" style="12" customWidth="1"/>
    <col min="9" max="14" width="7.7109375" style="11" customWidth="1"/>
    <col min="15" max="15" width="28.140625" style="11" customWidth="1"/>
    <col min="16" max="18" width="3.7109375" style="11" customWidth="1"/>
    <col min="19" max="16384" width="9.140625" style="6"/>
  </cols>
  <sheetData>
    <row r="1" spans="1:22" ht="15.75">
      <c r="A1" s="631" t="s">
        <v>148</v>
      </c>
      <c r="B1" s="631"/>
      <c r="C1" s="631"/>
      <c r="D1" s="631"/>
      <c r="E1" s="631"/>
      <c r="F1" s="631"/>
      <c r="G1" s="631"/>
      <c r="H1" s="631"/>
      <c r="I1" s="631"/>
      <c r="J1" s="631"/>
      <c r="K1" s="631"/>
      <c r="L1" s="631"/>
      <c r="M1" s="631"/>
      <c r="N1" s="631"/>
      <c r="O1" s="631"/>
      <c r="P1" s="631"/>
      <c r="Q1" s="631"/>
      <c r="R1" s="631"/>
    </row>
    <row r="2" spans="1:22" ht="15.75">
      <c r="A2" s="632" t="s">
        <v>57</v>
      </c>
      <c r="B2" s="632"/>
      <c r="C2" s="632"/>
      <c r="D2" s="632"/>
      <c r="E2" s="632"/>
      <c r="F2" s="632"/>
      <c r="G2" s="632"/>
      <c r="H2" s="632"/>
      <c r="I2" s="632"/>
      <c r="J2" s="632"/>
      <c r="K2" s="632"/>
      <c r="L2" s="632"/>
      <c r="M2" s="632"/>
      <c r="N2" s="632"/>
      <c r="O2" s="632"/>
      <c r="P2" s="632"/>
      <c r="Q2" s="632"/>
      <c r="R2" s="632"/>
    </row>
    <row r="3" spans="1:22" ht="15.75">
      <c r="A3" s="633" t="s">
        <v>31</v>
      </c>
      <c r="B3" s="633"/>
      <c r="C3" s="633"/>
      <c r="D3" s="633"/>
      <c r="E3" s="633"/>
      <c r="F3" s="633"/>
      <c r="G3" s="633"/>
      <c r="H3" s="633"/>
      <c r="I3" s="633"/>
      <c r="J3" s="633"/>
      <c r="K3" s="633"/>
      <c r="L3" s="633"/>
      <c r="M3" s="633"/>
      <c r="N3" s="633"/>
      <c r="O3" s="633"/>
      <c r="P3" s="633"/>
      <c r="Q3" s="633"/>
      <c r="R3" s="633"/>
      <c r="S3" s="4"/>
      <c r="T3" s="4"/>
      <c r="U3" s="4"/>
      <c r="V3" s="4"/>
    </row>
    <row r="4" spans="1:22" ht="13.5" thickBot="1">
      <c r="P4" s="634" t="s">
        <v>0</v>
      </c>
      <c r="Q4" s="634"/>
      <c r="R4" s="634"/>
    </row>
    <row r="5" spans="1:22">
      <c r="A5" s="592" t="s">
        <v>32</v>
      </c>
      <c r="B5" s="595" t="s">
        <v>1</v>
      </c>
      <c r="C5" s="595" t="s">
        <v>2</v>
      </c>
      <c r="D5" s="618" t="s">
        <v>16</v>
      </c>
      <c r="E5" s="621" t="s">
        <v>3</v>
      </c>
      <c r="F5" s="595" t="s">
        <v>176</v>
      </c>
      <c r="G5" s="624" t="s">
        <v>4</v>
      </c>
      <c r="H5" s="611" t="s">
        <v>5</v>
      </c>
      <c r="I5" s="608" t="s">
        <v>35</v>
      </c>
      <c r="J5" s="609"/>
      <c r="K5" s="609"/>
      <c r="L5" s="610"/>
      <c r="M5" s="611" t="s">
        <v>45</v>
      </c>
      <c r="N5" s="611" t="s">
        <v>46</v>
      </c>
      <c r="O5" s="614" t="s">
        <v>15</v>
      </c>
      <c r="P5" s="615"/>
      <c r="Q5" s="615"/>
      <c r="R5" s="616"/>
    </row>
    <row r="6" spans="1:22">
      <c r="A6" s="593"/>
      <c r="B6" s="596"/>
      <c r="C6" s="596"/>
      <c r="D6" s="619"/>
      <c r="E6" s="622"/>
      <c r="F6" s="596"/>
      <c r="G6" s="625"/>
      <c r="H6" s="612"/>
      <c r="I6" s="617" t="s">
        <v>6</v>
      </c>
      <c r="J6" s="598" t="s">
        <v>7</v>
      </c>
      <c r="K6" s="599"/>
      <c r="L6" s="600" t="s">
        <v>23</v>
      </c>
      <c r="M6" s="612"/>
      <c r="N6" s="612"/>
      <c r="O6" s="629" t="s">
        <v>16</v>
      </c>
      <c r="P6" s="598" t="s">
        <v>8</v>
      </c>
      <c r="Q6" s="627"/>
      <c r="R6" s="628"/>
    </row>
    <row r="7" spans="1:22" ht="126.75" customHeight="1" thickBot="1">
      <c r="A7" s="594"/>
      <c r="B7" s="597"/>
      <c r="C7" s="597"/>
      <c r="D7" s="620"/>
      <c r="E7" s="623"/>
      <c r="F7" s="597"/>
      <c r="G7" s="626"/>
      <c r="H7" s="613"/>
      <c r="I7" s="594"/>
      <c r="J7" s="8" t="s">
        <v>6</v>
      </c>
      <c r="K7" s="7" t="s">
        <v>17</v>
      </c>
      <c r="L7" s="601"/>
      <c r="M7" s="613"/>
      <c r="N7" s="613"/>
      <c r="O7" s="630"/>
      <c r="P7" s="9" t="s">
        <v>48</v>
      </c>
      <c r="Q7" s="9" t="s">
        <v>49</v>
      </c>
      <c r="R7" s="10" t="s">
        <v>50</v>
      </c>
    </row>
    <row r="8" spans="1:22" s="296" customFormat="1">
      <c r="A8" s="605" t="s">
        <v>243</v>
      </c>
      <c r="B8" s="606"/>
      <c r="C8" s="606"/>
      <c r="D8" s="606"/>
      <c r="E8" s="606"/>
      <c r="F8" s="606"/>
      <c r="G8" s="606"/>
      <c r="H8" s="606"/>
      <c r="I8" s="606"/>
      <c r="J8" s="606"/>
      <c r="K8" s="606"/>
      <c r="L8" s="606"/>
      <c r="M8" s="606"/>
      <c r="N8" s="606"/>
      <c r="O8" s="606"/>
      <c r="P8" s="606"/>
      <c r="Q8" s="606"/>
      <c r="R8" s="607"/>
    </row>
    <row r="9" spans="1:22" s="296" customFormat="1">
      <c r="A9" s="659" t="s">
        <v>53</v>
      </c>
      <c r="B9" s="660"/>
      <c r="C9" s="660"/>
      <c r="D9" s="660"/>
      <c r="E9" s="660"/>
      <c r="F9" s="660"/>
      <c r="G9" s="660"/>
      <c r="H9" s="660"/>
      <c r="I9" s="660"/>
      <c r="J9" s="660"/>
      <c r="K9" s="660"/>
      <c r="L9" s="660"/>
      <c r="M9" s="660"/>
      <c r="N9" s="660"/>
      <c r="O9" s="660"/>
      <c r="P9" s="660"/>
      <c r="Q9" s="660"/>
      <c r="R9" s="661"/>
    </row>
    <row r="10" spans="1:22" ht="14.25" customHeight="1" thickBot="1">
      <c r="A10" s="30" t="s">
        <v>9</v>
      </c>
      <c r="B10" s="662" t="s">
        <v>58</v>
      </c>
      <c r="C10" s="663"/>
      <c r="D10" s="663"/>
      <c r="E10" s="663"/>
      <c r="F10" s="663"/>
      <c r="G10" s="663"/>
      <c r="H10" s="663"/>
      <c r="I10" s="663"/>
      <c r="J10" s="663"/>
      <c r="K10" s="663"/>
      <c r="L10" s="663"/>
      <c r="M10" s="663"/>
      <c r="N10" s="663"/>
      <c r="O10" s="663"/>
      <c r="P10" s="663"/>
      <c r="Q10" s="663"/>
      <c r="R10" s="664"/>
    </row>
    <row r="11" spans="1:22" ht="13.5" thickBot="1">
      <c r="A11" s="13" t="s">
        <v>9</v>
      </c>
      <c r="B11" s="14" t="s">
        <v>9</v>
      </c>
      <c r="C11" s="635" t="s">
        <v>59</v>
      </c>
      <c r="D11" s="636"/>
      <c r="E11" s="636"/>
      <c r="F11" s="636"/>
      <c r="G11" s="636"/>
      <c r="H11" s="636"/>
      <c r="I11" s="636"/>
      <c r="J11" s="636"/>
      <c r="K11" s="636"/>
      <c r="L11" s="636"/>
      <c r="M11" s="636"/>
      <c r="N11" s="636"/>
      <c r="O11" s="636"/>
      <c r="P11" s="636"/>
      <c r="Q11" s="636"/>
      <c r="R11" s="637"/>
    </row>
    <row r="12" spans="1:22" ht="25.5">
      <c r="A12" s="671" t="s">
        <v>9</v>
      </c>
      <c r="B12" s="672" t="s">
        <v>9</v>
      </c>
      <c r="C12" s="673" t="s">
        <v>9</v>
      </c>
      <c r="D12" s="495" t="s">
        <v>114</v>
      </c>
      <c r="E12" s="333"/>
      <c r="F12" s="641" t="s">
        <v>62</v>
      </c>
      <c r="G12" s="644" t="s">
        <v>94</v>
      </c>
      <c r="H12" s="16" t="s">
        <v>100</v>
      </c>
      <c r="I12" s="281">
        <f>J12+L12</f>
        <v>2411.1999999999998</v>
      </c>
      <c r="J12" s="51"/>
      <c r="K12" s="51"/>
      <c r="L12" s="52">
        <v>2411.1999999999998</v>
      </c>
      <c r="M12" s="93">
        <v>55.2</v>
      </c>
      <c r="N12" s="205">
        <v>47.7</v>
      </c>
      <c r="O12" s="224" t="s">
        <v>179</v>
      </c>
      <c r="P12" s="334">
        <v>2</v>
      </c>
      <c r="Q12" s="79"/>
      <c r="R12" s="80">
        <v>2</v>
      </c>
    </row>
    <row r="13" spans="1:22" ht="15" customHeight="1">
      <c r="A13" s="651"/>
      <c r="B13" s="653"/>
      <c r="C13" s="655"/>
      <c r="D13" s="451" t="s">
        <v>180</v>
      </c>
      <c r="E13" s="647" t="s">
        <v>102</v>
      </c>
      <c r="F13" s="642"/>
      <c r="G13" s="645"/>
      <c r="H13" s="169" t="s">
        <v>96</v>
      </c>
      <c r="I13" s="125">
        <f>J13+L13</f>
        <v>9081.2999999999993</v>
      </c>
      <c r="J13" s="102"/>
      <c r="K13" s="102"/>
      <c r="L13" s="103">
        <v>9081.2999999999993</v>
      </c>
      <c r="M13" s="60">
        <v>1042</v>
      </c>
      <c r="N13" s="204">
        <v>900.7</v>
      </c>
      <c r="O13" s="17" t="s">
        <v>157</v>
      </c>
      <c r="P13" s="81"/>
      <c r="Q13" s="81">
        <v>1</v>
      </c>
      <c r="R13" s="82"/>
      <c r="S13" s="116"/>
    </row>
    <row r="14" spans="1:22">
      <c r="A14" s="651"/>
      <c r="B14" s="653"/>
      <c r="C14" s="655"/>
      <c r="D14" s="451" t="s">
        <v>181</v>
      </c>
      <c r="E14" s="647"/>
      <c r="F14" s="642"/>
      <c r="G14" s="645"/>
      <c r="H14" s="18" t="s">
        <v>101</v>
      </c>
      <c r="I14" s="57">
        <f>J14+L14</f>
        <v>1121.8</v>
      </c>
      <c r="J14" s="58"/>
      <c r="K14" s="58"/>
      <c r="L14" s="59">
        <v>1121.8</v>
      </c>
      <c r="M14" s="60">
        <v>128.69999999999999</v>
      </c>
      <c r="N14" s="150">
        <v>111.2</v>
      </c>
      <c r="O14" s="437" t="s">
        <v>156</v>
      </c>
      <c r="P14" s="86">
        <v>1</v>
      </c>
      <c r="Q14" s="81"/>
      <c r="R14" s="82"/>
    </row>
    <row r="15" spans="1:22" ht="25.5">
      <c r="A15" s="651"/>
      <c r="B15" s="653"/>
      <c r="C15" s="655"/>
      <c r="D15" s="451" t="s">
        <v>182</v>
      </c>
      <c r="E15" s="647"/>
      <c r="F15" s="642"/>
      <c r="G15" s="645"/>
      <c r="H15" s="18" t="s">
        <v>97</v>
      </c>
      <c r="I15" s="57">
        <f>J15+L15</f>
        <v>188</v>
      </c>
      <c r="J15" s="58"/>
      <c r="K15" s="58"/>
      <c r="L15" s="59">
        <v>188</v>
      </c>
      <c r="M15" s="60"/>
      <c r="N15" s="150"/>
      <c r="O15" s="17"/>
      <c r="P15" s="81"/>
      <c r="Q15" s="81"/>
      <c r="R15" s="82"/>
    </row>
    <row r="16" spans="1:22" ht="38.25">
      <c r="A16" s="651"/>
      <c r="B16" s="653"/>
      <c r="C16" s="655"/>
      <c r="D16" s="451" t="s">
        <v>210</v>
      </c>
      <c r="E16" s="647"/>
      <c r="F16" s="642"/>
      <c r="G16" s="645"/>
      <c r="H16" s="18" t="s">
        <v>70</v>
      </c>
      <c r="I16" s="254"/>
      <c r="J16" s="58"/>
      <c r="K16" s="58"/>
      <c r="L16" s="59"/>
      <c r="M16" s="60"/>
      <c r="N16" s="150"/>
      <c r="O16" s="17"/>
      <c r="P16" s="81"/>
      <c r="Q16" s="81"/>
      <c r="R16" s="82"/>
    </row>
    <row r="17" spans="1:21" ht="39" thickBot="1">
      <c r="A17" s="434"/>
      <c r="B17" s="435"/>
      <c r="C17" s="436"/>
      <c r="D17" s="494" t="s">
        <v>241</v>
      </c>
      <c r="E17" s="648"/>
      <c r="F17" s="643"/>
      <c r="G17" s="646"/>
      <c r="H17" s="357" t="s">
        <v>10</v>
      </c>
      <c r="I17" s="358">
        <f t="shared" ref="I17:N17" si="0">SUM(I12:I16)</f>
        <v>12802.3</v>
      </c>
      <c r="J17" s="358">
        <f t="shared" si="0"/>
        <v>0</v>
      </c>
      <c r="K17" s="358">
        <f t="shared" si="0"/>
        <v>0</v>
      </c>
      <c r="L17" s="359">
        <f t="shared" si="0"/>
        <v>12802.3</v>
      </c>
      <c r="M17" s="360">
        <f t="shared" si="0"/>
        <v>1225.9000000000001</v>
      </c>
      <c r="N17" s="358">
        <f t="shared" si="0"/>
        <v>1059.6000000000001</v>
      </c>
      <c r="O17" s="21"/>
      <c r="P17" s="335"/>
      <c r="Q17" s="335"/>
      <c r="R17" s="336"/>
    </row>
    <row r="18" spans="1:21" ht="37.5" customHeight="1">
      <c r="A18" s="438" t="s">
        <v>9</v>
      </c>
      <c r="B18" s="439" t="s">
        <v>9</v>
      </c>
      <c r="C18" s="440" t="s">
        <v>11</v>
      </c>
      <c r="D18" s="590" t="s">
        <v>116</v>
      </c>
      <c r="E18" s="277"/>
      <c r="F18" s="443"/>
      <c r="G18" s="445"/>
      <c r="H18" s="325"/>
      <c r="I18" s="207"/>
      <c r="J18" s="161"/>
      <c r="K18" s="161"/>
      <c r="L18" s="208"/>
      <c r="M18" s="326"/>
      <c r="N18" s="163"/>
      <c r="O18" s="15"/>
      <c r="P18" s="88"/>
      <c r="Q18" s="88"/>
      <c r="R18" s="89"/>
      <c r="S18" s="22"/>
      <c r="U18" s="19"/>
    </row>
    <row r="19" spans="1:21" ht="21.75" customHeight="1">
      <c r="A19" s="679"/>
      <c r="B19" s="653"/>
      <c r="C19" s="655"/>
      <c r="D19" s="499" t="s">
        <v>220</v>
      </c>
      <c r="E19" s="337" t="s">
        <v>102</v>
      </c>
      <c r="F19" s="649" t="s">
        <v>62</v>
      </c>
      <c r="G19" s="645" t="s">
        <v>94</v>
      </c>
      <c r="H19" s="327" t="s">
        <v>70</v>
      </c>
      <c r="I19" s="50">
        <f>J19+L19</f>
        <v>100</v>
      </c>
      <c r="J19" s="102"/>
      <c r="K19" s="102"/>
      <c r="L19" s="209">
        <v>100</v>
      </c>
      <c r="M19" s="328">
        <v>1100</v>
      </c>
      <c r="N19" s="104">
        <v>3372</v>
      </c>
      <c r="O19" s="25" t="s">
        <v>179</v>
      </c>
      <c r="P19" s="315"/>
      <c r="Q19" s="86"/>
      <c r="R19" s="87">
        <v>1</v>
      </c>
    </row>
    <row r="20" spans="1:21" ht="24" customHeight="1">
      <c r="A20" s="679"/>
      <c r="B20" s="653"/>
      <c r="C20" s="655"/>
      <c r="D20" s="500" t="s">
        <v>221</v>
      </c>
      <c r="E20" s="677"/>
      <c r="F20" s="649"/>
      <c r="G20" s="645"/>
      <c r="H20" s="24" t="s">
        <v>103</v>
      </c>
      <c r="I20" s="254">
        <f>J20+L20</f>
        <v>0</v>
      </c>
      <c r="J20" s="51"/>
      <c r="K20" s="51"/>
      <c r="L20" s="52"/>
      <c r="M20" s="289">
        <v>1000</v>
      </c>
      <c r="N20" s="289">
        <v>1000</v>
      </c>
      <c r="O20" s="25" t="s">
        <v>183</v>
      </c>
      <c r="P20" s="315"/>
      <c r="Q20" s="86">
        <v>1</v>
      </c>
      <c r="R20" s="87">
        <v>2</v>
      </c>
    </row>
    <row r="21" spans="1:21" ht="25.5" customHeight="1" thickBot="1">
      <c r="A21" s="680"/>
      <c r="B21" s="654"/>
      <c r="C21" s="656"/>
      <c r="D21" s="501" t="s">
        <v>215</v>
      </c>
      <c r="E21" s="678"/>
      <c r="F21" s="650"/>
      <c r="G21" s="646"/>
      <c r="H21" s="338" t="s">
        <v>10</v>
      </c>
      <c r="I21" s="361">
        <f t="shared" ref="I21:N21" si="1">SUM(I19:I20)</f>
        <v>100</v>
      </c>
      <c r="J21" s="362">
        <f t="shared" si="1"/>
        <v>0</v>
      </c>
      <c r="K21" s="362">
        <f t="shared" si="1"/>
        <v>0</v>
      </c>
      <c r="L21" s="591">
        <f t="shared" si="1"/>
        <v>100</v>
      </c>
      <c r="M21" s="320">
        <f t="shared" si="1"/>
        <v>2100</v>
      </c>
      <c r="N21" s="64">
        <f t="shared" si="1"/>
        <v>4372</v>
      </c>
      <c r="O21" s="26"/>
      <c r="P21" s="112"/>
      <c r="Q21" s="112"/>
      <c r="R21" s="113"/>
    </row>
    <row r="22" spans="1:21" ht="25.5">
      <c r="A22" s="438" t="s">
        <v>9</v>
      </c>
      <c r="B22" s="439" t="s">
        <v>9</v>
      </c>
      <c r="C22" s="440" t="s">
        <v>56</v>
      </c>
      <c r="D22" s="496" t="s">
        <v>228</v>
      </c>
      <c r="E22" s="339"/>
      <c r="F22" s="193"/>
      <c r="G22" s="324"/>
      <c r="H22" s="325"/>
      <c r="I22" s="550"/>
      <c r="J22" s="551"/>
      <c r="K22" s="551"/>
      <c r="L22" s="552"/>
      <c r="M22" s="326"/>
      <c r="N22" s="163"/>
      <c r="O22" s="23"/>
      <c r="P22" s="195"/>
      <c r="Q22" s="195"/>
      <c r="R22" s="196"/>
    </row>
    <row r="23" spans="1:21" ht="26.25" customHeight="1">
      <c r="A23" s="651"/>
      <c r="B23" s="653"/>
      <c r="C23" s="655"/>
      <c r="D23" s="451" t="s">
        <v>193</v>
      </c>
      <c r="E23" s="441" t="s">
        <v>102</v>
      </c>
      <c r="F23" s="649" t="s">
        <v>62</v>
      </c>
      <c r="G23" s="665" t="s">
        <v>94</v>
      </c>
      <c r="H23" s="340" t="s">
        <v>70</v>
      </c>
      <c r="I23" s="382">
        <f>J23+L23</f>
        <v>592.70000000000005</v>
      </c>
      <c r="J23" s="549"/>
      <c r="K23" s="549"/>
      <c r="L23" s="383">
        <v>592.70000000000005</v>
      </c>
      <c r="M23" s="341">
        <v>1113.2</v>
      </c>
      <c r="N23" s="53">
        <v>2284.4</v>
      </c>
      <c r="O23" s="25" t="s">
        <v>179</v>
      </c>
      <c r="P23" s="315">
        <v>1</v>
      </c>
      <c r="Q23" s="315"/>
      <c r="R23" s="319">
        <v>10</v>
      </c>
    </row>
    <row r="24" spans="1:21" ht="25.5">
      <c r="A24" s="651"/>
      <c r="B24" s="653"/>
      <c r="C24" s="655"/>
      <c r="D24" s="499" t="s">
        <v>184</v>
      </c>
      <c r="E24" s="342"/>
      <c r="F24" s="649"/>
      <c r="G24" s="665"/>
      <c r="H24" s="454" t="s">
        <v>103</v>
      </c>
      <c r="I24" s="371">
        <f>J24+L24</f>
        <v>6371.1</v>
      </c>
      <c r="J24" s="369"/>
      <c r="K24" s="369"/>
      <c r="L24" s="370">
        <v>6371.1</v>
      </c>
      <c r="M24" s="343"/>
      <c r="N24" s="344"/>
      <c r="O24" s="25" t="s">
        <v>183</v>
      </c>
      <c r="P24" s="315"/>
      <c r="Q24" s="315">
        <v>1</v>
      </c>
      <c r="R24" s="319">
        <v>2</v>
      </c>
    </row>
    <row r="25" spans="1:21" ht="42" customHeight="1">
      <c r="A25" s="651"/>
      <c r="B25" s="653"/>
      <c r="C25" s="655"/>
      <c r="D25" s="502" t="s">
        <v>229</v>
      </c>
      <c r="E25" s="342"/>
      <c r="F25" s="649"/>
      <c r="G25" s="665"/>
      <c r="H25" s="345" t="s">
        <v>97</v>
      </c>
      <c r="I25" s="535">
        <f>J25+L25</f>
        <v>0</v>
      </c>
      <c r="J25" s="376"/>
      <c r="K25" s="376"/>
      <c r="L25" s="370"/>
      <c r="M25" s="346">
        <v>6000</v>
      </c>
      <c r="N25" s="278">
        <v>6847.1</v>
      </c>
      <c r="O25" s="25"/>
      <c r="P25" s="315"/>
      <c r="Q25" s="315"/>
      <c r="R25" s="319"/>
      <c r="S25" s="116"/>
    </row>
    <row r="26" spans="1:21">
      <c r="A26" s="651"/>
      <c r="B26" s="653"/>
      <c r="C26" s="655"/>
      <c r="D26" s="657" t="s">
        <v>185</v>
      </c>
      <c r="E26" s="342"/>
      <c r="F26" s="649"/>
      <c r="G26" s="665"/>
      <c r="H26" s="6"/>
      <c r="I26" s="556"/>
      <c r="J26" s="554"/>
      <c r="K26" s="554"/>
      <c r="L26" s="372"/>
      <c r="M26" s="6"/>
      <c r="N26" s="276"/>
      <c r="O26" s="638"/>
      <c r="P26" s="315"/>
      <c r="Q26" s="315"/>
      <c r="R26" s="319"/>
    </row>
    <row r="27" spans="1:21">
      <c r="A27" s="651"/>
      <c r="B27" s="653"/>
      <c r="C27" s="655"/>
      <c r="D27" s="657"/>
      <c r="E27" s="342"/>
      <c r="F27" s="649"/>
      <c r="G27" s="665"/>
      <c r="H27" s="347"/>
      <c r="I27" s="536"/>
      <c r="J27" s="378"/>
      <c r="K27" s="378"/>
      <c r="L27" s="367"/>
      <c r="M27" s="348"/>
      <c r="N27" s="289"/>
      <c r="O27" s="638"/>
      <c r="P27" s="86"/>
      <c r="Q27" s="86"/>
      <c r="R27" s="87"/>
      <c r="S27" s="116"/>
    </row>
    <row r="28" spans="1:21">
      <c r="A28" s="651"/>
      <c r="B28" s="653"/>
      <c r="C28" s="655"/>
      <c r="D28" s="657" t="s">
        <v>222</v>
      </c>
      <c r="E28" s="342"/>
      <c r="F28" s="649"/>
      <c r="G28" s="665"/>
      <c r="H28" s="349"/>
      <c r="I28" s="536"/>
      <c r="J28" s="378"/>
      <c r="K28" s="378"/>
      <c r="L28" s="367"/>
      <c r="M28" s="341"/>
      <c r="N28" s="53"/>
      <c r="O28" s="639"/>
      <c r="P28" s="81"/>
      <c r="Q28" s="81"/>
      <c r="R28" s="82"/>
    </row>
    <row r="29" spans="1:21">
      <c r="A29" s="651"/>
      <c r="B29" s="653"/>
      <c r="C29" s="655"/>
      <c r="D29" s="657"/>
      <c r="E29" s="342"/>
      <c r="F29" s="649"/>
      <c r="G29" s="665"/>
      <c r="H29" s="349"/>
      <c r="I29" s="536"/>
      <c r="J29" s="378"/>
      <c r="K29" s="378"/>
      <c r="L29" s="367"/>
      <c r="M29" s="341"/>
      <c r="N29" s="53"/>
      <c r="O29" s="639"/>
      <c r="P29" s="81"/>
      <c r="Q29" s="81"/>
      <c r="R29" s="82"/>
    </row>
    <row r="30" spans="1:21" ht="21" customHeight="1">
      <c r="A30" s="651"/>
      <c r="B30" s="653"/>
      <c r="C30" s="655"/>
      <c r="D30" s="657" t="s">
        <v>218</v>
      </c>
      <c r="E30" s="342"/>
      <c r="F30" s="649"/>
      <c r="G30" s="665"/>
      <c r="H30" s="116"/>
      <c r="I30" s="537"/>
      <c r="J30" s="533"/>
      <c r="K30" s="533"/>
      <c r="L30" s="373"/>
      <c r="M30" s="350"/>
      <c r="N30" s="351"/>
      <c r="O30" s="639"/>
      <c r="P30" s="81"/>
      <c r="Q30" s="81"/>
      <c r="R30" s="82"/>
    </row>
    <row r="31" spans="1:21" ht="27" customHeight="1" thickBot="1">
      <c r="A31" s="652"/>
      <c r="B31" s="654"/>
      <c r="C31" s="656"/>
      <c r="D31" s="658"/>
      <c r="E31" s="352"/>
      <c r="F31" s="650"/>
      <c r="G31" s="666"/>
      <c r="H31" s="338" t="s">
        <v>10</v>
      </c>
      <c r="I31" s="553">
        <f t="shared" ref="I31:N31" si="2">SUM(I23:I30)</f>
        <v>6963.8</v>
      </c>
      <c r="J31" s="534">
        <f t="shared" si="2"/>
        <v>0</v>
      </c>
      <c r="K31" s="534">
        <f t="shared" si="2"/>
        <v>0</v>
      </c>
      <c r="L31" s="555">
        <f t="shared" si="2"/>
        <v>6963.8</v>
      </c>
      <c r="M31" s="358">
        <f t="shared" si="2"/>
        <v>7113.2</v>
      </c>
      <c r="N31" s="361">
        <f t="shared" si="2"/>
        <v>9131.5</v>
      </c>
      <c r="O31" s="640"/>
      <c r="P31" s="85"/>
      <c r="Q31" s="85"/>
      <c r="R31" s="458"/>
      <c r="S31" s="22"/>
      <c r="U31" s="19"/>
    </row>
    <row r="32" spans="1:21" ht="25.5">
      <c r="A32" s="429" t="s">
        <v>9</v>
      </c>
      <c r="B32" s="430" t="s">
        <v>9</v>
      </c>
      <c r="C32" s="431" t="s">
        <v>62</v>
      </c>
      <c r="D32" s="497" t="s">
        <v>118</v>
      </c>
      <c r="E32" s="455"/>
      <c r="F32" s="443"/>
      <c r="G32" s="445"/>
      <c r="H32" s="158"/>
      <c r="I32" s="546"/>
      <c r="J32" s="547"/>
      <c r="K32" s="547"/>
      <c r="L32" s="548"/>
      <c r="M32" s="163"/>
      <c r="N32" s="163"/>
      <c r="O32" s="15"/>
      <c r="P32" s="88"/>
      <c r="Q32" s="88"/>
      <c r="R32" s="89"/>
      <c r="S32" s="22"/>
      <c r="U32" s="19"/>
    </row>
    <row r="33" spans="1:21" ht="14.25" customHeight="1">
      <c r="A33" s="651"/>
      <c r="B33" s="653"/>
      <c r="C33" s="655"/>
      <c r="D33" s="499" t="s">
        <v>223</v>
      </c>
      <c r="E33" s="670" t="s">
        <v>102</v>
      </c>
      <c r="F33" s="642" t="s">
        <v>62</v>
      </c>
      <c r="G33" s="665" t="s">
        <v>94</v>
      </c>
      <c r="H33" s="18" t="s">
        <v>70</v>
      </c>
      <c r="I33" s="375">
        <f>J33+L33</f>
        <v>100</v>
      </c>
      <c r="J33" s="369"/>
      <c r="K33" s="369"/>
      <c r="L33" s="376">
        <v>100</v>
      </c>
      <c r="M33" s="278">
        <v>586</v>
      </c>
      <c r="N33" s="278">
        <v>2300</v>
      </c>
      <c r="O33" s="17" t="s">
        <v>186</v>
      </c>
      <c r="P33" s="81"/>
      <c r="Q33" s="81">
        <v>1</v>
      </c>
      <c r="R33" s="353">
        <v>1</v>
      </c>
    </row>
    <row r="34" spans="1:21" ht="16.5" customHeight="1" thickBot="1">
      <c r="A34" s="651"/>
      <c r="B34" s="653"/>
      <c r="C34" s="655"/>
      <c r="D34" s="451" t="s">
        <v>242</v>
      </c>
      <c r="E34" s="670"/>
      <c r="F34" s="642"/>
      <c r="G34" s="665"/>
      <c r="H34" s="20" t="s">
        <v>10</v>
      </c>
      <c r="I34" s="358">
        <f t="shared" ref="I34:N34" si="3">SUM(I33:I33)</f>
        <v>100</v>
      </c>
      <c r="J34" s="362">
        <f t="shared" si="3"/>
        <v>0</v>
      </c>
      <c r="K34" s="362">
        <f t="shared" si="3"/>
        <v>0</v>
      </c>
      <c r="L34" s="362">
        <f t="shared" si="3"/>
        <v>100</v>
      </c>
      <c r="M34" s="64">
        <f t="shared" si="3"/>
        <v>586</v>
      </c>
      <c r="N34" s="64">
        <f t="shared" si="3"/>
        <v>2300</v>
      </c>
      <c r="O34" s="17"/>
      <c r="P34" s="83"/>
      <c r="Q34" s="83"/>
      <c r="R34" s="84"/>
      <c r="S34" s="354"/>
      <c r="U34" s="19"/>
    </row>
    <row r="35" spans="1:21">
      <c r="A35" s="671" t="s">
        <v>9</v>
      </c>
      <c r="B35" s="672" t="s">
        <v>9</v>
      </c>
      <c r="C35" s="673" t="s">
        <v>64</v>
      </c>
      <c r="D35" s="674" t="s">
        <v>230</v>
      </c>
      <c r="E35" s="739" t="s">
        <v>102</v>
      </c>
      <c r="F35" s="741" t="s">
        <v>62</v>
      </c>
      <c r="G35" s="681" t="s">
        <v>94</v>
      </c>
      <c r="H35" s="73" t="s">
        <v>70</v>
      </c>
      <c r="I35" s="377">
        <f>J35+L35</f>
        <v>4140</v>
      </c>
      <c r="J35" s="366"/>
      <c r="K35" s="366"/>
      <c r="L35" s="378">
        <f>1540+2600</f>
        <v>4140</v>
      </c>
      <c r="M35" s="289">
        <f>1140+3500</f>
        <v>4640</v>
      </c>
      <c r="N35" s="289">
        <f>380.1+2533.4</f>
        <v>2913.5</v>
      </c>
      <c r="O35" s="716" t="s">
        <v>251</v>
      </c>
      <c r="P35" s="225"/>
      <c r="Q35" s="225"/>
      <c r="R35" s="330"/>
    </row>
    <row r="36" spans="1:21" ht="13.5" thickBot="1">
      <c r="A36" s="652"/>
      <c r="B36" s="654"/>
      <c r="C36" s="656"/>
      <c r="D36" s="676"/>
      <c r="E36" s="740"/>
      <c r="F36" s="650"/>
      <c r="G36" s="666"/>
      <c r="H36" s="20" t="s">
        <v>10</v>
      </c>
      <c r="I36" s="358">
        <f t="shared" ref="I36:N36" si="4">SUM(I35:I35)</f>
        <v>4140</v>
      </c>
      <c r="J36" s="362">
        <f t="shared" si="4"/>
        <v>0</v>
      </c>
      <c r="K36" s="362">
        <f t="shared" si="4"/>
        <v>0</v>
      </c>
      <c r="L36" s="362">
        <f t="shared" si="4"/>
        <v>4140</v>
      </c>
      <c r="M36" s="64">
        <f t="shared" si="4"/>
        <v>4640</v>
      </c>
      <c r="N36" s="64">
        <f t="shared" si="4"/>
        <v>2913.5</v>
      </c>
      <c r="O36" s="717"/>
      <c r="P36" s="459">
        <v>37</v>
      </c>
      <c r="Q36" s="459">
        <v>75</v>
      </c>
      <c r="R36" s="460">
        <v>100</v>
      </c>
    </row>
    <row r="37" spans="1:21">
      <c r="A37" s="671" t="s">
        <v>9</v>
      </c>
      <c r="B37" s="672" t="s">
        <v>9</v>
      </c>
      <c r="C37" s="673" t="s">
        <v>66</v>
      </c>
      <c r="D37" s="674" t="s">
        <v>133</v>
      </c>
      <c r="E37" s="667"/>
      <c r="F37" s="713" t="s">
        <v>62</v>
      </c>
      <c r="G37" s="681" t="s">
        <v>94</v>
      </c>
      <c r="H37" s="521" t="s">
        <v>96</v>
      </c>
      <c r="I37" s="461">
        <f>J37+L37</f>
        <v>149.4</v>
      </c>
      <c r="J37" s="560"/>
      <c r="K37" s="560"/>
      <c r="L37" s="561">
        <v>149.4</v>
      </c>
      <c r="M37" s="331">
        <v>348.6</v>
      </c>
      <c r="N37" s="267"/>
      <c r="O37" s="749" t="s">
        <v>99</v>
      </c>
      <c r="P37" s="81"/>
      <c r="Q37" s="81">
        <v>1</v>
      </c>
      <c r="R37" s="82"/>
    </row>
    <row r="38" spans="1:21">
      <c r="A38" s="651"/>
      <c r="B38" s="653"/>
      <c r="C38" s="655"/>
      <c r="D38" s="675"/>
      <c r="E38" s="668"/>
      <c r="F38" s="714"/>
      <c r="G38" s="738"/>
      <c r="H38" s="531" t="s">
        <v>101</v>
      </c>
      <c r="I38" s="535">
        <f>J38+L38</f>
        <v>31.4</v>
      </c>
      <c r="J38" s="376"/>
      <c r="K38" s="376"/>
      <c r="L38" s="370">
        <v>31.4</v>
      </c>
      <c r="M38" s="278">
        <v>73.2</v>
      </c>
      <c r="N38" s="245"/>
      <c r="O38" s="749"/>
      <c r="P38" s="81"/>
      <c r="Q38" s="81"/>
      <c r="R38" s="82"/>
    </row>
    <row r="39" spans="1:21">
      <c r="A39" s="651"/>
      <c r="B39" s="653"/>
      <c r="C39" s="655"/>
      <c r="D39" s="675"/>
      <c r="E39" s="668"/>
      <c r="F39" s="714"/>
      <c r="G39" s="738"/>
      <c r="H39" s="557"/>
      <c r="I39" s="537"/>
      <c r="J39" s="533"/>
      <c r="K39" s="533"/>
      <c r="L39" s="373"/>
      <c r="M39" s="543"/>
      <c r="N39" s="541"/>
      <c r="O39" s="538"/>
      <c r="P39" s="83"/>
      <c r="Q39" s="83"/>
      <c r="R39" s="84"/>
      <c r="U39" s="19"/>
    </row>
    <row r="40" spans="1:21" ht="13.5" thickBot="1">
      <c r="A40" s="652"/>
      <c r="B40" s="654"/>
      <c r="C40" s="656"/>
      <c r="D40" s="676"/>
      <c r="E40" s="669"/>
      <c r="F40" s="715"/>
      <c r="G40" s="666"/>
      <c r="H40" s="558" t="s">
        <v>10</v>
      </c>
      <c r="I40" s="553">
        <f>SUM(I37:I38)</f>
        <v>180.8</v>
      </c>
      <c r="J40" s="534">
        <f>SUM(J37:J38)</f>
        <v>0</v>
      </c>
      <c r="K40" s="534">
        <f>SUM(K37:K38)</f>
        <v>0</v>
      </c>
      <c r="L40" s="555">
        <f>SUM(L37:L38)</f>
        <v>180.8</v>
      </c>
      <c r="M40" s="76">
        <f>SUM(M37:M38)</f>
        <v>421.8</v>
      </c>
      <c r="N40" s="76">
        <f>SUM(N37:N39)</f>
        <v>0</v>
      </c>
      <c r="O40" s="562"/>
      <c r="P40" s="85"/>
      <c r="Q40" s="85"/>
      <c r="R40" s="458"/>
      <c r="S40" s="22"/>
      <c r="U40" s="19"/>
    </row>
    <row r="41" spans="1:21" s="156" customFormat="1">
      <c r="A41" s="671" t="s">
        <v>9</v>
      </c>
      <c r="B41" s="672" t="s">
        <v>9</v>
      </c>
      <c r="C41" s="673" t="s">
        <v>67</v>
      </c>
      <c r="D41" s="762" t="s">
        <v>244</v>
      </c>
      <c r="E41" s="757"/>
      <c r="F41" s="741" t="s">
        <v>62</v>
      </c>
      <c r="G41" s="681" t="s">
        <v>94</v>
      </c>
      <c r="H41" s="153" t="s">
        <v>51</v>
      </c>
      <c r="I41" s="379">
        <f>J41+L41</f>
        <v>20</v>
      </c>
      <c r="J41" s="380"/>
      <c r="K41" s="380"/>
      <c r="L41" s="381">
        <v>20</v>
      </c>
      <c r="M41" s="287">
        <v>20</v>
      </c>
      <c r="N41" s="287">
        <v>20</v>
      </c>
      <c r="O41" s="760"/>
      <c r="P41" s="154"/>
      <c r="Q41" s="154"/>
      <c r="R41" s="155"/>
    </row>
    <row r="42" spans="1:21">
      <c r="A42" s="651"/>
      <c r="B42" s="653"/>
      <c r="C42" s="655"/>
      <c r="D42" s="755"/>
      <c r="E42" s="758"/>
      <c r="F42" s="649"/>
      <c r="G42" s="665"/>
      <c r="H42" s="67"/>
      <c r="I42" s="382">
        <f>J42+L42</f>
        <v>0</v>
      </c>
      <c r="J42" s="366"/>
      <c r="K42" s="366"/>
      <c r="L42" s="378"/>
      <c r="M42" s="53"/>
      <c r="N42" s="53"/>
      <c r="O42" s="761"/>
      <c r="P42" s="86"/>
      <c r="Q42" s="86"/>
      <c r="R42" s="87"/>
    </row>
    <row r="43" spans="1:21" ht="13.5" thickBot="1">
      <c r="A43" s="652"/>
      <c r="B43" s="654"/>
      <c r="C43" s="656"/>
      <c r="D43" s="763"/>
      <c r="E43" s="759"/>
      <c r="F43" s="650"/>
      <c r="G43" s="666"/>
      <c r="H43" s="20" t="s">
        <v>10</v>
      </c>
      <c r="I43" s="358">
        <f t="shared" ref="I43:N43" si="5">SUM(I41:I42)</f>
        <v>20</v>
      </c>
      <c r="J43" s="362">
        <f t="shared" si="5"/>
        <v>0</v>
      </c>
      <c r="K43" s="362">
        <f t="shared" si="5"/>
        <v>0</v>
      </c>
      <c r="L43" s="362">
        <f t="shared" si="5"/>
        <v>20</v>
      </c>
      <c r="M43" s="64">
        <f t="shared" si="5"/>
        <v>20</v>
      </c>
      <c r="N43" s="64">
        <f t="shared" si="5"/>
        <v>20</v>
      </c>
      <c r="O43" s="26"/>
      <c r="P43" s="112"/>
      <c r="Q43" s="112"/>
      <c r="R43" s="113"/>
    </row>
    <row r="44" spans="1:21" ht="27.75" customHeight="1">
      <c r="A44" s="438" t="s">
        <v>9</v>
      </c>
      <c r="B44" s="439" t="s">
        <v>9</v>
      </c>
      <c r="C44" s="440" t="s">
        <v>128</v>
      </c>
      <c r="D44" s="496" t="s">
        <v>231</v>
      </c>
      <c r="E44" s="453"/>
      <c r="F44" s="452"/>
      <c r="G44" s="544"/>
      <c r="H44" s="158"/>
      <c r="I44" s="363"/>
      <c r="J44" s="364"/>
      <c r="K44" s="364"/>
      <c r="L44" s="374"/>
      <c r="M44" s="163"/>
      <c r="N44" s="163"/>
      <c r="O44" s="540"/>
      <c r="P44" s="195"/>
      <c r="Q44" s="195"/>
      <c r="R44" s="196"/>
    </row>
    <row r="45" spans="1:21" ht="14.25" customHeight="1">
      <c r="A45" s="651"/>
      <c r="B45" s="653"/>
      <c r="C45" s="655"/>
      <c r="D45" s="675" t="s">
        <v>105</v>
      </c>
      <c r="E45" s="750" t="s">
        <v>102</v>
      </c>
      <c r="F45" s="649" t="s">
        <v>62</v>
      </c>
      <c r="G45" s="738" t="s">
        <v>94</v>
      </c>
      <c r="H45" s="24" t="s">
        <v>97</v>
      </c>
      <c r="I45" s="365">
        <f>J45+L45</f>
        <v>150</v>
      </c>
      <c r="J45" s="366"/>
      <c r="K45" s="366"/>
      <c r="L45" s="378">
        <v>150</v>
      </c>
      <c r="M45" s="98"/>
      <c r="N45" s="98"/>
      <c r="O45" s="689" t="s">
        <v>187</v>
      </c>
      <c r="P45" s="86">
        <v>1</v>
      </c>
      <c r="Q45" s="86"/>
      <c r="R45" s="87"/>
    </row>
    <row r="46" spans="1:21" ht="14.25" customHeight="1">
      <c r="A46" s="651"/>
      <c r="B46" s="653"/>
      <c r="C46" s="655"/>
      <c r="D46" s="675"/>
      <c r="E46" s="750"/>
      <c r="F46" s="649"/>
      <c r="G46" s="738"/>
      <c r="H46" s="18" t="s">
        <v>96</v>
      </c>
      <c r="I46" s="368">
        <f>J46+L46</f>
        <v>5000</v>
      </c>
      <c r="J46" s="369"/>
      <c r="K46" s="369"/>
      <c r="L46" s="376">
        <v>5000</v>
      </c>
      <c r="M46" s="278">
        <v>10000</v>
      </c>
      <c r="N46" s="53"/>
      <c r="O46" s="689"/>
      <c r="P46" s="86">
        <v>1</v>
      </c>
      <c r="Q46" s="86"/>
      <c r="R46" s="87"/>
    </row>
    <row r="47" spans="1:21" ht="14.25" customHeight="1">
      <c r="A47" s="651"/>
      <c r="B47" s="653"/>
      <c r="C47" s="655"/>
      <c r="D47" s="745"/>
      <c r="E47" s="750"/>
      <c r="F47" s="649"/>
      <c r="G47" s="738"/>
      <c r="H47" s="18" t="s">
        <v>103</v>
      </c>
      <c r="I47" s="535">
        <f>J47+L47</f>
        <v>1000</v>
      </c>
      <c r="J47" s="376"/>
      <c r="K47" s="376"/>
      <c r="L47" s="376">
        <v>1000</v>
      </c>
      <c r="M47" s="278">
        <v>3500</v>
      </c>
      <c r="N47" s="60"/>
      <c r="O47" s="689"/>
      <c r="P47" s="86"/>
      <c r="Q47" s="86"/>
      <c r="R47" s="87"/>
    </row>
    <row r="48" spans="1:21">
      <c r="A48" s="651"/>
      <c r="B48" s="653"/>
      <c r="C48" s="655"/>
      <c r="D48" s="754" t="s">
        <v>106</v>
      </c>
      <c r="E48" s="750"/>
      <c r="F48" s="649"/>
      <c r="G48" s="738"/>
      <c r="H48" s="24"/>
      <c r="I48" s="536"/>
      <c r="J48" s="378"/>
      <c r="K48" s="378"/>
      <c r="L48" s="378"/>
      <c r="M48" s="289"/>
      <c r="N48" s="53"/>
      <c r="O48" s="538" t="s">
        <v>188</v>
      </c>
      <c r="P48" s="315"/>
      <c r="Q48" s="315">
        <v>1</v>
      </c>
      <c r="R48" s="319"/>
    </row>
    <row r="49" spans="1:21">
      <c r="A49" s="651"/>
      <c r="B49" s="653"/>
      <c r="C49" s="655"/>
      <c r="D49" s="675"/>
      <c r="E49" s="750"/>
      <c r="F49" s="649"/>
      <c r="G49" s="738"/>
      <c r="H49" s="24"/>
      <c r="I49" s="536"/>
      <c r="J49" s="378"/>
      <c r="K49" s="378"/>
      <c r="L49" s="378"/>
      <c r="M49" s="289"/>
      <c r="N49" s="93"/>
      <c r="O49" s="539"/>
      <c r="P49" s="86"/>
      <c r="Q49" s="86"/>
      <c r="R49" s="87"/>
    </row>
    <row r="50" spans="1:21">
      <c r="A50" s="651"/>
      <c r="B50" s="653"/>
      <c r="C50" s="655"/>
      <c r="D50" s="755" t="s">
        <v>107</v>
      </c>
      <c r="E50" s="750"/>
      <c r="F50" s="649"/>
      <c r="G50" s="738"/>
      <c r="H50" s="543"/>
      <c r="I50" s="537"/>
      <c r="J50" s="533"/>
      <c r="K50" s="533"/>
      <c r="L50" s="533"/>
      <c r="M50" s="543"/>
      <c r="N50" s="541"/>
      <c r="O50" s="689"/>
      <c r="P50" s="86"/>
      <c r="Q50" s="86"/>
      <c r="R50" s="87"/>
    </row>
    <row r="51" spans="1:21" ht="13.5" thickBot="1">
      <c r="A51" s="651"/>
      <c r="B51" s="653"/>
      <c r="C51" s="655"/>
      <c r="D51" s="756"/>
      <c r="E51" s="751"/>
      <c r="F51" s="752"/>
      <c r="G51" s="753"/>
      <c r="H51" s="545" t="s">
        <v>10</v>
      </c>
      <c r="I51" s="532">
        <f t="shared" ref="I51:N51" si="6">SUM(I45:I50)</f>
        <v>6150</v>
      </c>
      <c r="J51" s="534">
        <f t="shared" si="6"/>
        <v>0</v>
      </c>
      <c r="K51" s="534">
        <f t="shared" si="6"/>
        <v>0</v>
      </c>
      <c r="L51" s="542">
        <f t="shared" si="6"/>
        <v>6150</v>
      </c>
      <c r="M51" s="76">
        <f t="shared" si="6"/>
        <v>13500</v>
      </c>
      <c r="N51" s="76">
        <f t="shared" si="6"/>
        <v>0</v>
      </c>
      <c r="O51" s="689"/>
      <c r="P51" s="86"/>
      <c r="Q51" s="86"/>
      <c r="R51" s="87"/>
    </row>
    <row r="52" spans="1:21" ht="13.5" thickBot="1">
      <c r="A52" s="13" t="s">
        <v>9</v>
      </c>
      <c r="B52" s="14" t="s">
        <v>9</v>
      </c>
      <c r="C52" s="682" t="s">
        <v>12</v>
      </c>
      <c r="D52" s="682"/>
      <c r="E52" s="682"/>
      <c r="F52" s="682"/>
      <c r="G52" s="682"/>
      <c r="H52" s="683"/>
      <c r="I52" s="65">
        <f t="shared" ref="I52:N52" si="7">I51+I43+I40+I36+I34+I31+I21+I17</f>
        <v>30456.899999999998</v>
      </c>
      <c r="J52" s="65">
        <f t="shared" si="7"/>
        <v>0</v>
      </c>
      <c r="K52" s="65">
        <f t="shared" si="7"/>
        <v>0</v>
      </c>
      <c r="L52" s="65">
        <f t="shared" si="7"/>
        <v>30456.899999999998</v>
      </c>
      <c r="M52" s="65">
        <f t="shared" si="7"/>
        <v>29606.9</v>
      </c>
      <c r="N52" s="65">
        <f t="shared" si="7"/>
        <v>19796.599999999999</v>
      </c>
      <c r="O52" s="446"/>
      <c r="P52" s="447"/>
      <c r="Q52" s="447"/>
      <c r="R52" s="448"/>
    </row>
    <row r="53" spans="1:21" ht="13.5" thickBot="1">
      <c r="A53" s="13" t="s">
        <v>9</v>
      </c>
      <c r="B53" s="14" t="s">
        <v>11</v>
      </c>
      <c r="C53" s="695" t="s">
        <v>60</v>
      </c>
      <c r="D53" s="696"/>
      <c r="E53" s="696"/>
      <c r="F53" s="696"/>
      <c r="G53" s="696"/>
      <c r="H53" s="696"/>
      <c r="I53" s="696"/>
      <c r="J53" s="696"/>
      <c r="K53" s="696"/>
      <c r="L53" s="696"/>
      <c r="M53" s="696"/>
      <c r="N53" s="696"/>
      <c r="O53" s="696"/>
      <c r="P53" s="696"/>
      <c r="Q53" s="696"/>
      <c r="R53" s="697"/>
    </row>
    <row r="54" spans="1:21">
      <c r="A54" s="671" t="s">
        <v>9</v>
      </c>
      <c r="B54" s="672" t="s">
        <v>11</v>
      </c>
      <c r="C54" s="673" t="s">
        <v>9</v>
      </c>
      <c r="D54" s="674" t="s">
        <v>232</v>
      </c>
      <c r="E54" s="602" t="s">
        <v>102</v>
      </c>
      <c r="F54" s="713" t="s">
        <v>62</v>
      </c>
      <c r="G54" s="681" t="s">
        <v>94</v>
      </c>
      <c r="H54" s="27" t="s">
        <v>51</v>
      </c>
      <c r="I54" s="42">
        <f>J54+L54</f>
        <v>0</v>
      </c>
      <c r="J54" s="43"/>
      <c r="K54" s="43"/>
      <c r="L54" s="44"/>
      <c r="M54" s="45"/>
      <c r="N54" s="45"/>
      <c r="O54" s="716" t="s">
        <v>250</v>
      </c>
      <c r="P54" s="88"/>
      <c r="Q54" s="88"/>
      <c r="R54" s="89"/>
      <c r="U54" s="19"/>
    </row>
    <row r="55" spans="1:21">
      <c r="A55" s="651"/>
      <c r="B55" s="653"/>
      <c r="C55" s="655"/>
      <c r="D55" s="675"/>
      <c r="E55" s="603"/>
      <c r="F55" s="714"/>
      <c r="G55" s="665"/>
      <c r="H55" s="68" t="s">
        <v>100</v>
      </c>
      <c r="I55" s="50">
        <f>J55+L55</f>
        <v>0</v>
      </c>
      <c r="J55" s="51"/>
      <c r="K55" s="51"/>
      <c r="L55" s="52"/>
      <c r="M55" s="53"/>
      <c r="N55" s="53"/>
      <c r="O55" s="638"/>
      <c r="P55" s="83"/>
      <c r="Q55" s="83"/>
      <c r="R55" s="84"/>
      <c r="U55" s="19"/>
    </row>
    <row r="56" spans="1:21">
      <c r="A56" s="651"/>
      <c r="B56" s="653"/>
      <c r="C56" s="655"/>
      <c r="D56" s="675"/>
      <c r="E56" s="603"/>
      <c r="F56" s="714"/>
      <c r="G56" s="665"/>
      <c r="H56" s="68" t="s">
        <v>70</v>
      </c>
      <c r="I56" s="57">
        <f>J56+L56</f>
        <v>4000</v>
      </c>
      <c r="J56" s="58"/>
      <c r="K56" s="58"/>
      <c r="L56" s="59">
        <v>4000</v>
      </c>
      <c r="M56" s="278">
        <v>3374.9</v>
      </c>
      <c r="N56" s="60"/>
      <c r="O56" s="638"/>
      <c r="P56" s="83">
        <v>55</v>
      </c>
      <c r="Q56" s="83">
        <v>100</v>
      </c>
      <c r="R56" s="84"/>
      <c r="U56" s="19"/>
    </row>
    <row r="57" spans="1:21" ht="13.5" thickBot="1">
      <c r="A57" s="652"/>
      <c r="B57" s="654"/>
      <c r="C57" s="656"/>
      <c r="D57" s="676"/>
      <c r="E57" s="604"/>
      <c r="F57" s="715"/>
      <c r="G57" s="666"/>
      <c r="H57" s="20" t="s">
        <v>10</v>
      </c>
      <c r="I57" s="61">
        <f t="shared" ref="I57:N57" si="8">SUM(I54:I56)</f>
        <v>4000</v>
      </c>
      <c r="J57" s="62">
        <f t="shared" si="8"/>
        <v>0</v>
      </c>
      <c r="K57" s="62">
        <f t="shared" si="8"/>
        <v>0</v>
      </c>
      <c r="L57" s="62">
        <f t="shared" si="8"/>
        <v>4000</v>
      </c>
      <c r="M57" s="64">
        <f t="shared" si="8"/>
        <v>3374.9</v>
      </c>
      <c r="N57" s="64">
        <f t="shared" si="8"/>
        <v>0</v>
      </c>
      <c r="O57" s="717"/>
      <c r="P57" s="85"/>
      <c r="Q57" s="85"/>
      <c r="R57" s="458"/>
      <c r="U57" s="19"/>
    </row>
    <row r="58" spans="1:21">
      <c r="A58" s="671" t="s">
        <v>9</v>
      </c>
      <c r="B58" s="672" t="s">
        <v>11</v>
      </c>
      <c r="C58" s="673" t="s">
        <v>11</v>
      </c>
      <c r="D58" s="674" t="s">
        <v>245</v>
      </c>
      <c r="E58" s="746" t="s">
        <v>102</v>
      </c>
      <c r="F58" s="713" t="s">
        <v>62</v>
      </c>
      <c r="G58" s="681" t="s">
        <v>94</v>
      </c>
      <c r="H58" s="27" t="s">
        <v>51</v>
      </c>
      <c r="I58" s="42"/>
      <c r="J58" s="43"/>
      <c r="K58" s="43"/>
      <c r="L58" s="44"/>
      <c r="M58" s="45"/>
      <c r="N58" s="45"/>
      <c r="O58" s="716" t="s">
        <v>249</v>
      </c>
      <c r="P58" s="88"/>
      <c r="Q58" s="88"/>
      <c r="R58" s="89"/>
      <c r="U58" s="19"/>
    </row>
    <row r="59" spans="1:21">
      <c r="A59" s="651"/>
      <c r="B59" s="653"/>
      <c r="C59" s="655"/>
      <c r="D59" s="675"/>
      <c r="E59" s="747"/>
      <c r="F59" s="714"/>
      <c r="G59" s="665"/>
      <c r="H59" s="68" t="s">
        <v>100</v>
      </c>
      <c r="I59" s="50"/>
      <c r="J59" s="51"/>
      <c r="K59" s="51"/>
      <c r="L59" s="52"/>
      <c r="M59" s="53"/>
      <c r="N59" s="53"/>
      <c r="O59" s="638"/>
      <c r="P59" s="83"/>
      <c r="Q59" s="83"/>
      <c r="R59" s="84"/>
      <c r="U59" s="19"/>
    </row>
    <row r="60" spans="1:21">
      <c r="A60" s="651"/>
      <c r="B60" s="653"/>
      <c r="C60" s="655"/>
      <c r="D60" s="675"/>
      <c r="E60" s="747"/>
      <c r="F60" s="714"/>
      <c r="G60" s="665"/>
      <c r="H60" s="68" t="s">
        <v>96</v>
      </c>
      <c r="I60" s="100">
        <f>J60+L60</f>
        <v>2665.5</v>
      </c>
      <c r="J60" s="58"/>
      <c r="K60" s="58"/>
      <c r="L60" s="211">
        <v>2665.5</v>
      </c>
      <c r="M60" s="60"/>
      <c r="N60" s="60"/>
      <c r="O60" s="638"/>
      <c r="P60" s="83"/>
      <c r="Q60" s="83"/>
      <c r="R60" s="84"/>
      <c r="U60" s="19"/>
    </row>
    <row r="61" spans="1:21" ht="13.5" thickBot="1">
      <c r="A61" s="652"/>
      <c r="B61" s="654"/>
      <c r="C61" s="656"/>
      <c r="D61" s="676"/>
      <c r="E61" s="748"/>
      <c r="F61" s="715"/>
      <c r="G61" s="666"/>
      <c r="H61" s="20" t="s">
        <v>10</v>
      </c>
      <c r="I61" s="61">
        <f>I60</f>
        <v>2665.5</v>
      </c>
      <c r="J61" s="61">
        <f>J60</f>
        <v>0</v>
      </c>
      <c r="K61" s="61">
        <f>K60</f>
        <v>0</v>
      </c>
      <c r="L61" s="61">
        <f>L60</f>
        <v>2665.5</v>
      </c>
      <c r="M61" s="64"/>
      <c r="N61" s="64"/>
      <c r="O61" s="717"/>
      <c r="P61" s="85">
        <v>100</v>
      </c>
      <c r="Q61" s="85"/>
      <c r="R61" s="458"/>
      <c r="U61" s="19"/>
    </row>
    <row r="62" spans="1:21" ht="13.5" thickBot="1">
      <c r="A62" s="29" t="s">
        <v>9</v>
      </c>
      <c r="B62" s="14" t="s">
        <v>11</v>
      </c>
      <c r="C62" s="682" t="s">
        <v>12</v>
      </c>
      <c r="D62" s="682"/>
      <c r="E62" s="682"/>
      <c r="F62" s="682"/>
      <c r="G62" s="682"/>
      <c r="H62" s="683"/>
      <c r="I62" s="65">
        <f t="shared" ref="I62:N62" si="9">SUM(I57,I61)</f>
        <v>6665.5</v>
      </c>
      <c r="J62" s="65">
        <f t="shared" si="9"/>
        <v>0</v>
      </c>
      <c r="K62" s="65">
        <f t="shared" si="9"/>
        <v>0</v>
      </c>
      <c r="L62" s="66">
        <f t="shared" si="9"/>
        <v>6665.5</v>
      </c>
      <c r="M62" s="66">
        <f t="shared" si="9"/>
        <v>3374.9</v>
      </c>
      <c r="N62" s="65">
        <f t="shared" si="9"/>
        <v>0</v>
      </c>
      <c r="O62" s="692"/>
      <c r="P62" s="693"/>
      <c r="Q62" s="693"/>
      <c r="R62" s="694"/>
    </row>
    <row r="63" spans="1:21" ht="13.5" thickBot="1">
      <c r="A63" s="13" t="s">
        <v>9</v>
      </c>
      <c r="B63" s="14" t="s">
        <v>56</v>
      </c>
      <c r="C63" s="742" t="s">
        <v>61</v>
      </c>
      <c r="D63" s="742"/>
      <c r="E63" s="743"/>
      <c r="F63" s="743"/>
      <c r="G63" s="743"/>
      <c r="H63" s="742"/>
      <c r="I63" s="742"/>
      <c r="J63" s="742"/>
      <c r="K63" s="742"/>
      <c r="L63" s="742"/>
      <c r="M63" s="742"/>
      <c r="N63" s="742"/>
      <c r="O63" s="742"/>
      <c r="P63" s="742"/>
      <c r="Q63" s="742"/>
      <c r="R63" s="744"/>
    </row>
    <row r="64" spans="1:21" ht="16.5" customHeight="1">
      <c r="A64" s="429" t="s">
        <v>9</v>
      </c>
      <c r="B64" s="430" t="s">
        <v>56</v>
      </c>
      <c r="C64" s="431" t="s">
        <v>9</v>
      </c>
      <c r="D64" s="580" t="s">
        <v>190</v>
      </c>
      <c r="E64" s="520"/>
      <c r="F64" s="584" t="s">
        <v>62</v>
      </c>
      <c r="G64" s="523" t="s">
        <v>69</v>
      </c>
      <c r="H64" s="421" t="s">
        <v>51</v>
      </c>
      <c r="I64" s="309">
        <f>J64+L64</f>
        <v>13739.2</v>
      </c>
      <c r="J64" s="265">
        <v>13694</v>
      </c>
      <c r="K64" s="265"/>
      <c r="L64" s="310">
        <v>45.2</v>
      </c>
      <c r="M64" s="267">
        <v>16659</v>
      </c>
      <c r="N64" s="267">
        <v>16659</v>
      </c>
      <c r="O64" s="6"/>
      <c r="P64" s="269"/>
      <c r="Q64" s="6"/>
      <c r="R64" s="272"/>
      <c r="U64" s="19"/>
    </row>
    <row r="65" spans="1:21">
      <c r="A65" s="429"/>
      <c r="B65" s="430"/>
      <c r="C65" s="431"/>
      <c r="D65" s="500" t="s">
        <v>127</v>
      </c>
      <c r="E65" s="441"/>
      <c r="F65" s="583" t="s">
        <v>68</v>
      </c>
      <c r="G65" s="522"/>
      <c r="H65" s="574" t="s">
        <v>226</v>
      </c>
      <c r="I65" s="568">
        <f>J65+L65</f>
        <v>1742.8</v>
      </c>
      <c r="J65" s="59">
        <v>1742.8</v>
      </c>
      <c r="K65" s="59"/>
      <c r="L65" s="211"/>
      <c r="M65" s="245"/>
      <c r="N65" s="245"/>
      <c r="O65" s="6"/>
      <c r="P65" s="269"/>
      <c r="Q65" s="6"/>
      <c r="R65" s="272"/>
      <c r="U65" s="19"/>
    </row>
    <row r="66" spans="1:21" ht="25.5">
      <c r="A66" s="429"/>
      <c r="B66" s="430"/>
      <c r="C66" s="431"/>
      <c r="D66" s="581" t="s">
        <v>137</v>
      </c>
      <c r="E66" s="441"/>
      <c r="F66" s="583" t="s">
        <v>84</v>
      </c>
      <c r="G66" s="522"/>
      <c r="H66" s="575"/>
      <c r="I66" s="569"/>
      <c r="J66" s="52"/>
      <c r="K66" s="52"/>
      <c r="L66" s="210"/>
      <c r="M66" s="53"/>
      <c r="N66" s="53"/>
      <c r="O66" s="689" t="s">
        <v>85</v>
      </c>
      <c r="P66" s="83">
        <v>5</v>
      </c>
      <c r="Q66" s="83">
        <v>5</v>
      </c>
      <c r="R66" s="84">
        <v>5</v>
      </c>
      <c r="U66" s="19"/>
    </row>
    <row r="67" spans="1:21">
      <c r="A67" s="429"/>
      <c r="B67" s="430"/>
      <c r="C67" s="431"/>
      <c r="D67" s="500" t="s">
        <v>138</v>
      </c>
      <c r="E67" s="441"/>
      <c r="F67" s="583"/>
      <c r="G67" s="522"/>
      <c r="H67" s="575"/>
      <c r="I67" s="569"/>
      <c r="J67" s="52"/>
      <c r="K67" s="52"/>
      <c r="L67" s="210"/>
      <c r="M67" s="53"/>
      <c r="N67" s="53"/>
      <c r="O67" s="689"/>
      <c r="P67" s="110"/>
      <c r="Q67" s="83"/>
      <c r="R67" s="84"/>
      <c r="U67" s="19"/>
    </row>
    <row r="68" spans="1:21">
      <c r="A68" s="429"/>
      <c r="B68" s="430"/>
      <c r="C68" s="431"/>
      <c r="D68" s="582" t="s">
        <v>139</v>
      </c>
      <c r="E68" s="441"/>
      <c r="F68" s="583"/>
      <c r="G68" s="522"/>
      <c r="H68" s="576"/>
      <c r="I68" s="570"/>
      <c r="J68" s="131"/>
      <c r="K68" s="131"/>
      <c r="L68" s="571"/>
      <c r="M68" s="567"/>
      <c r="N68" s="567"/>
      <c r="O68" s="564"/>
      <c r="P68" s="110"/>
      <c r="Q68" s="83"/>
      <c r="R68" s="84"/>
      <c r="T68" s="390"/>
      <c r="U68" s="19"/>
    </row>
    <row r="69" spans="1:21">
      <c r="A69" s="651"/>
      <c r="B69" s="653"/>
      <c r="C69" s="655"/>
      <c r="D69" s="771" t="s">
        <v>86</v>
      </c>
      <c r="E69" s="670"/>
      <c r="F69" s="687"/>
      <c r="G69" s="645"/>
      <c r="H69" s="577"/>
      <c r="I69" s="569"/>
      <c r="J69" s="52"/>
      <c r="K69" s="52"/>
      <c r="L69" s="210"/>
      <c r="M69" s="391"/>
      <c r="N69" s="391"/>
      <c r="O69" s="688" t="s">
        <v>142</v>
      </c>
      <c r="P69" s="769">
        <v>7.6</v>
      </c>
      <c r="Q69" s="769">
        <v>7.6</v>
      </c>
      <c r="R69" s="764">
        <v>7.6</v>
      </c>
      <c r="U69" s="19"/>
    </row>
    <row r="70" spans="1:21">
      <c r="A70" s="651"/>
      <c r="B70" s="653"/>
      <c r="C70" s="655"/>
      <c r="D70" s="766"/>
      <c r="E70" s="670"/>
      <c r="F70" s="687"/>
      <c r="G70" s="645"/>
      <c r="H70" s="577"/>
      <c r="I70" s="569"/>
      <c r="J70" s="52"/>
      <c r="K70" s="52"/>
      <c r="L70" s="210"/>
      <c r="M70" s="391"/>
      <c r="N70" s="391"/>
      <c r="O70" s="689"/>
      <c r="P70" s="770"/>
      <c r="Q70" s="770"/>
      <c r="R70" s="765"/>
      <c r="U70" s="19"/>
    </row>
    <row r="71" spans="1:21" ht="15.75" customHeight="1">
      <c r="A71" s="651"/>
      <c r="B71" s="653"/>
      <c r="C71" s="655"/>
      <c r="D71" s="766" t="s">
        <v>87</v>
      </c>
      <c r="E71" s="670"/>
      <c r="F71" s="687"/>
      <c r="G71" s="645"/>
      <c r="H71" s="577"/>
      <c r="I71" s="569"/>
      <c r="J71" s="52"/>
      <c r="K71" s="52"/>
      <c r="L71" s="210"/>
      <c r="M71" s="391"/>
      <c r="N71" s="391"/>
      <c r="O71" s="767" t="s">
        <v>146</v>
      </c>
      <c r="P71" s="393">
        <v>7</v>
      </c>
      <c r="Q71" s="393">
        <v>9</v>
      </c>
      <c r="R71" s="457">
        <v>12</v>
      </c>
      <c r="U71" s="19"/>
    </row>
    <row r="72" spans="1:21">
      <c r="A72" s="651"/>
      <c r="B72" s="653"/>
      <c r="C72" s="655"/>
      <c r="D72" s="766"/>
      <c r="E72" s="670"/>
      <c r="F72" s="687"/>
      <c r="G72" s="645"/>
      <c r="H72" s="576"/>
      <c r="I72" s="570"/>
      <c r="J72" s="131"/>
      <c r="K72" s="131"/>
      <c r="L72" s="571"/>
      <c r="M72" s="567"/>
      <c r="N72" s="567"/>
      <c r="O72" s="768"/>
      <c r="P72" s="167"/>
      <c r="Q72" s="167"/>
      <c r="R72" s="168"/>
      <c r="U72" s="19"/>
    </row>
    <row r="73" spans="1:21" ht="20.25" customHeight="1">
      <c r="A73" s="651"/>
      <c r="B73" s="653"/>
      <c r="C73" s="655"/>
      <c r="D73" s="684" t="s">
        <v>233</v>
      </c>
      <c r="E73" s="670"/>
      <c r="F73" s="687"/>
      <c r="G73" s="645"/>
      <c r="H73" s="577"/>
      <c r="I73" s="569"/>
      <c r="J73" s="52"/>
      <c r="K73" s="52"/>
      <c r="L73" s="210"/>
      <c r="M73" s="391"/>
      <c r="N73" s="391"/>
      <c r="O73" s="767" t="s">
        <v>90</v>
      </c>
      <c r="P73" s="393">
        <v>3</v>
      </c>
      <c r="Q73" s="393">
        <v>1</v>
      </c>
      <c r="R73" s="457">
        <v>1</v>
      </c>
      <c r="U73" s="19"/>
    </row>
    <row r="74" spans="1:21" ht="20.25" customHeight="1">
      <c r="A74" s="651"/>
      <c r="B74" s="653"/>
      <c r="C74" s="655"/>
      <c r="D74" s="685"/>
      <c r="E74" s="670"/>
      <c r="F74" s="687"/>
      <c r="G74" s="645"/>
      <c r="H74" s="577"/>
      <c r="I74" s="569"/>
      <c r="J74" s="52"/>
      <c r="K74" s="52"/>
      <c r="L74" s="210"/>
      <c r="M74" s="391"/>
      <c r="N74" s="391"/>
      <c r="O74" s="749"/>
      <c r="P74" s="83"/>
      <c r="Q74" s="83"/>
      <c r="R74" s="84"/>
      <c r="U74" s="19"/>
    </row>
    <row r="75" spans="1:21">
      <c r="A75" s="651"/>
      <c r="B75" s="653"/>
      <c r="C75" s="655"/>
      <c r="D75" s="686"/>
      <c r="E75" s="670"/>
      <c r="F75" s="687"/>
      <c r="G75" s="645"/>
      <c r="H75" s="576"/>
      <c r="I75" s="570"/>
      <c r="J75" s="131"/>
      <c r="K75" s="131"/>
      <c r="L75" s="571"/>
      <c r="M75" s="567"/>
      <c r="N75" s="567"/>
      <c r="O75" s="565"/>
      <c r="P75" s="167"/>
      <c r="Q75" s="167"/>
      <c r="R75" s="168"/>
      <c r="U75" s="19"/>
    </row>
    <row r="76" spans="1:21">
      <c r="A76" s="651"/>
      <c r="B76" s="653"/>
      <c r="C76" s="655"/>
      <c r="D76" s="685" t="s">
        <v>149</v>
      </c>
      <c r="E76" s="670"/>
      <c r="F76" s="687"/>
      <c r="G76" s="645"/>
      <c r="H76" s="575"/>
      <c r="I76" s="569"/>
      <c r="J76" s="52"/>
      <c r="K76" s="52"/>
      <c r="L76" s="210"/>
      <c r="M76" s="53"/>
      <c r="N76" s="53"/>
      <c r="O76" s="749" t="s">
        <v>141</v>
      </c>
      <c r="P76" s="83">
        <v>4</v>
      </c>
      <c r="Q76" s="83">
        <v>4</v>
      </c>
      <c r="R76" s="84">
        <v>4</v>
      </c>
      <c r="U76" s="19"/>
    </row>
    <row r="77" spans="1:21">
      <c r="A77" s="651"/>
      <c r="B77" s="653"/>
      <c r="C77" s="655"/>
      <c r="D77" s="685"/>
      <c r="E77" s="670"/>
      <c r="F77" s="687"/>
      <c r="G77" s="645"/>
      <c r="H77" s="578"/>
      <c r="I77" s="572"/>
      <c r="J77" s="97"/>
      <c r="K77" s="97"/>
      <c r="L77" s="223"/>
      <c r="M77" s="98"/>
      <c r="N77" s="98"/>
      <c r="O77" s="749"/>
      <c r="P77" s="83"/>
      <c r="Q77" s="83"/>
      <c r="R77" s="84"/>
      <c r="U77" s="19"/>
    </row>
    <row r="78" spans="1:21" ht="13.5" thickBot="1">
      <c r="A78" s="652"/>
      <c r="B78" s="654"/>
      <c r="C78" s="656"/>
      <c r="D78" s="772"/>
      <c r="E78" s="740"/>
      <c r="F78" s="773"/>
      <c r="G78" s="646"/>
      <c r="H78" s="579" t="s">
        <v>10</v>
      </c>
      <c r="I78" s="573">
        <f t="shared" ref="I78:N78" si="10">SUM(I64:I77)</f>
        <v>15482</v>
      </c>
      <c r="J78" s="563">
        <f t="shared" si="10"/>
        <v>15436.8</v>
      </c>
      <c r="K78" s="563">
        <f t="shared" si="10"/>
        <v>0</v>
      </c>
      <c r="L78" s="559">
        <f t="shared" si="10"/>
        <v>45.2</v>
      </c>
      <c r="M78" s="76">
        <f t="shared" si="10"/>
        <v>16659</v>
      </c>
      <c r="N78" s="76">
        <f t="shared" si="10"/>
        <v>16659</v>
      </c>
      <c r="O78" s="566"/>
      <c r="P78" s="85"/>
      <c r="Q78" s="85"/>
      <c r="R78" s="458"/>
      <c r="U78" s="19"/>
    </row>
    <row r="79" spans="1:21">
      <c r="A79" s="671" t="s">
        <v>9</v>
      </c>
      <c r="B79" s="672" t="s">
        <v>56</v>
      </c>
      <c r="C79" s="673" t="s">
        <v>66</v>
      </c>
      <c r="D79" s="774" t="s">
        <v>143</v>
      </c>
      <c r="E79" s="722" t="s">
        <v>102</v>
      </c>
      <c r="F79" s="714" t="s">
        <v>62</v>
      </c>
      <c r="G79" s="665" t="s">
        <v>94</v>
      </c>
      <c r="H79" s="68" t="s">
        <v>96</v>
      </c>
      <c r="I79" s="42">
        <f>J79+L79</f>
        <v>7303.2</v>
      </c>
      <c r="J79" s="43"/>
      <c r="K79" s="43"/>
      <c r="L79" s="44">
        <v>7303.2</v>
      </c>
      <c r="M79" s="45"/>
      <c r="N79" s="45"/>
      <c r="O79" s="23" t="s">
        <v>175</v>
      </c>
      <c r="P79" s="88">
        <v>12</v>
      </c>
      <c r="Q79" s="88"/>
      <c r="R79" s="89"/>
      <c r="U79" s="19"/>
    </row>
    <row r="80" spans="1:21">
      <c r="A80" s="651"/>
      <c r="B80" s="653"/>
      <c r="C80" s="655"/>
      <c r="D80" s="775"/>
      <c r="E80" s="722"/>
      <c r="F80" s="714"/>
      <c r="G80" s="665"/>
      <c r="H80" s="28" t="s">
        <v>97</v>
      </c>
      <c r="I80" s="57">
        <f>J80+L80</f>
        <v>3334.6</v>
      </c>
      <c r="J80" s="58"/>
      <c r="K80" s="58"/>
      <c r="L80" s="59">
        <v>3334.6</v>
      </c>
      <c r="M80" s="60"/>
      <c r="N80" s="60"/>
      <c r="O80" s="25"/>
      <c r="P80" s="83"/>
      <c r="Q80" s="83"/>
      <c r="R80" s="84"/>
      <c r="U80" s="19"/>
    </row>
    <row r="81" spans="1:21" ht="13.5" thickBot="1">
      <c r="A81" s="652"/>
      <c r="B81" s="654"/>
      <c r="C81" s="656"/>
      <c r="D81" s="776"/>
      <c r="E81" s="723"/>
      <c r="F81" s="715"/>
      <c r="G81" s="666"/>
      <c r="H81" s="20" t="s">
        <v>10</v>
      </c>
      <c r="I81" s="61">
        <f t="shared" ref="I81:N81" si="11">SUM(I79:I80)</f>
        <v>10637.8</v>
      </c>
      <c r="J81" s="62">
        <f t="shared" si="11"/>
        <v>0</v>
      </c>
      <c r="K81" s="62">
        <f t="shared" si="11"/>
        <v>0</v>
      </c>
      <c r="L81" s="62">
        <f t="shared" si="11"/>
        <v>10637.8</v>
      </c>
      <c r="M81" s="64">
        <f t="shared" si="11"/>
        <v>0</v>
      </c>
      <c r="N81" s="64">
        <f t="shared" si="11"/>
        <v>0</v>
      </c>
      <c r="O81" s="26"/>
      <c r="P81" s="85"/>
      <c r="Q81" s="85"/>
      <c r="R81" s="458"/>
      <c r="U81" s="19"/>
    </row>
    <row r="82" spans="1:21" ht="13.5" thickBot="1">
      <c r="A82" s="29" t="s">
        <v>9</v>
      </c>
      <c r="B82" s="14" t="s">
        <v>56</v>
      </c>
      <c r="C82" s="682" t="s">
        <v>12</v>
      </c>
      <c r="D82" s="682"/>
      <c r="E82" s="682"/>
      <c r="F82" s="682"/>
      <c r="G82" s="682"/>
      <c r="H82" s="683"/>
      <c r="I82" s="65">
        <f>J82+L82</f>
        <v>26119.8</v>
      </c>
      <c r="J82" s="65">
        <f>J81+J78</f>
        <v>15436.8</v>
      </c>
      <c r="K82" s="65">
        <f>K81+K78</f>
        <v>0</v>
      </c>
      <c r="L82" s="65">
        <f>L81+L78</f>
        <v>10683</v>
      </c>
      <c r="M82" s="65">
        <f>M81+M78</f>
        <v>16659</v>
      </c>
      <c r="N82" s="65">
        <f>N81+N78</f>
        <v>16659</v>
      </c>
      <c r="O82" s="692"/>
      <c r="P82" s="693"/>
      <c r="Q82" s="693"/>
      <c r="R82" s="694"/>
    </row>
    <row r="83" spans="1:21" ht="13.5" thickBot="1">
      <c r="A83" s="13" t="s">
        <v>9</v>
      </c>
      <c r="B83" s="14" t="s">
        <v>62</v>
      </c>
      <c r="C83" s="695" t="s">
        <v>63</v>
      </c>
      <c r="D83" s="696"/>
      <c r="E83" s="696"/>
      <c r="F83" s="696"/>
      <c r="G83" s="696"/>
      <c r="H83" s="696"/>
      <c r="I83" s="696"/>
      <c r="J83" s="696"/>
      <c r="K83" s="696"/>
      <c r="L83" s="696"/>
      <c r="M83" s="696"/>
      <c r="N83" s="696"/>
      <c r="O83" s="696"/>
      <c r="P83" s="696"/>
      <c r="Q83" s="696"/>
      <c r="R83" s="697"/>
    </row>
    <row r="84" spans="1:21">
      <c r="A84" s="671" t="s">
        <v>9</v>
      </c>
      <c r="B84" s="672" t="s">
        <v>62</v>
      </c>
      <c r="C84" s="673" t="s">
        <v>9</v>
      </c>
      <c r="D84" s="724" t="s">
        <v>65</v>
      </c>
      <c r="E84" s="778" t="s">
        <v>202</v>
      </c>
      <c r="F84" s="713" t="s">
        <v>62</v>
      </c>
      <c r="G84" s="781" t="s">
        <v>69</v>
      </c>
      <c r="H84" s="259" t="s">
        <v>51</v>
      </c>
      <c r="I84" s="309">
        <f>J84+L84</f>
        <v>191.2</v>
      </c>
      <c r="J84" s="265">
        <v>191.2</v>
      </c>
      <c r="K84" s="265"/>
      <c r="L84" s="266"/>
      <c r="M84" s="267">
        <v>191.2</v>
      </c>
      <c r="N84" s="267">
        <v>191.2</v>
      </c>
      <c r="O84" s="783" t="s">
        <v>237</v>
      </c>
      <c r="P84" s="698">
        <v>2000</v>
      </c>
      <c r="Q84" s="698">
        <v>2000</v>
      </c>
      <c r="R84" s="699">
        <v>2000</v>
      </c>
      <c r="U84" s="19"/>
    </row>
    <row r="85" spans="1:21">
      <c r="A85" s="651"/>
      <c r="B85" s="653"/>
      <c r="C85" s="655"/>
      <c r="D85" s="725"/>
      <c r="E85" s="779"/>
      <c r="F85" s="714"/>
      <c r="G85" s="738"/>
      <c r="H85" s="241" t="s">
        <v>70</v>
      </c>
      <c r="I85" s="568">
        <f>J85+L85</f>
        <v>0</v>
      </c>
      <c r="J85" s="59"/>
      <c r="K85" s="59"/>
      <c r="L85" s="59"/>
      <c r="M85" s="245">
        <v>936.8</v>
      </c>
      <c r="N85" s="245">
        <v>936.8</v>
      </c>
      <c r="O85" s="777"/>
      <c r="P85" s="690"/>
      <c r="Q85" s="690"/>
      <c r="R85" s="691"/>
      <c r="U85" s="19"/>
    </row>
    <row r="86" spans="1:21">
      <c r="A86" s="651"/>
      <c r="B86" s="653"/>
      <c r="C86" s="655"/>
      <c r="D86" s="725"/>
      <c r="E86" s="779"/>
      <c r="F86" s="714"/>
      <c r="G86" s="738"/>
      <c r="H86" s="28"/>
      <c r="I86" s="569"/>
      <c r="J86" s="52"/>
      <c r="K86" s="52"/>
      <c r="L86" s="52"/>
      <c r="M86" s="53"/>
      <c r="N86" s="53"/>
      <c r="O86" s="777" t="s">
        <v>71</v>
      </c>
      <c r="P86" s="214">
        <v>66</v>
      </c>
      <c r="Q86" s="214">
        <v>66</v>
      </c>
      <c r="R86" s="215">
        <v>66</v>
      </c>
      <c r="U86" s="19"/>
    </row>
    <row r="87" spans="1:21">
      <c r="A87" s="651"/>
      <c r="B87" s="653"/>
      <c r="C87" s="655"/>
      <c r="D87" s="725"/>
      <c r="E87" s="779"/>
      <c r="F87" s="714"/>
      <c r="G87" s="738"/>
      <c r="H87" s="28"/>
      <c r="I87" s="569"/>
      <c r="J87" s="52"/>
      <c r="K87" s="52"/>
      <c r="L87" s="52"/>
      <c r="M87" s="53"/>
      <c r="N87" s="53"/>
      <c r="O87" s="777"/>
      <c r="P87" s="214"/>
      <c r="Q87" s="214"/>
      <c r="R87" s="215"/>
      <c r="U87" s="19"/>
    </row>
    <row r="88" spans="1:21">
      <c r="A88" s="651"/>
      <c r="B88" s="653"/>
      <c r="C88" s="655"/>
      <c r="D88" s="725"/>
      <c r="E88" s="779"/>
      <c r="F88" s="714"/>
      <c r="G88" s="738"/>
      <c r="H88" s="28"/>
      <c r="I88" s="569"/>
      <c r="J88" s="52"/>
      <c r="K88" s="52"/>
      <c r="L88" s="52"/>
      <c r="M88" s="53"/>
      <c r="N88" s="53"/>
      <c r="O88" s="777" t="s">
        <v>238</v>
      </c>
      <c r="P88" s="690">
        <v>1300</v>
      </c>
      <c r="Q88" s="690">
        <v>1300</v>
      </c>
      <c r="R88" s="691">
        <v>1300</v>
      </c>
      <c r="U88" s="19"/>
    </row>
    <row r="89" spans="1:21">
      <c r="A89" s="651"/>
      <c r="B89" s="653"/>
      <c r="C89" s="655"/>
      <c r="D89" s="725"/>
      <c r="E89" s="779"/>
      <c r="F89" s="714"/>
      <c r="G89" s="738"/>
      <c r="H89" s="94"/>
      <c r="I89" s="569"/>
      <c r="J89" s="52"/>
      <c r="K89" s="52"/>
      <c r="L89" s="52"/>
      <c r="M89" s="541"/>
      <c r="N89" s="541"/>
      <c r="O89" s="777"/>
      <c r="P89" s="690"/>
      <c r="Q89" s="690"/>
      <c r="R89" s="691"/>
      <c r="U89" s="19"/>
    </row>
    <row r="90" spans="1:21" ht="13.5" thickBot="1">
      <c r="A90" s="652"/>
      <c r="B90" s="654"/>
      <c r="C90" s="656"/>
      <c r="D90" s="726"/>
      <c r="E90" s="780"/>
      <c r="F90" s="715"/>
      <c r="G90" s="782"/>
      <c r="H90" s="545" t="s">
        <v>10</v>
      </c>
      <c r="I90" s="222">
        <f t="shared" ref="I90:N90" si="12">SUM(I84:I89)</f>
        <v>191.2</v>
      </c>
      <c r="J90" s="62">
        <f t="shared" si="12"/>
        <v>191.2</v>
      </c>
      <c r="K90" s="62">
        <f t="shared" si="12"/>
        <v>0</v>
      </c>
      <c r="L90" s="63">
        <f t="shared" si="12"/>
        <v>0</v>
      </c>
      <c r="M90" s="76">
        <f t="shared" si="12"/>
        <v>1128</v>
      </c>
      <c r="N90" s="76">
        <f t="shared" si="12"/>
        <v>1128</v>
      </c>
      <c r="O90" s="587" t="s">
        <v>72</v>
      </c>
      <c r="P90" s="217">
        <v>0.7</v>
      </c>
      <c r="Q90" s="217">
        <v>0.7</v>
      </c>
      <c r="R90" s="218">
        <v>0.7</v>
      </c>
      <c r="U90" s="19"/>
    </row>
    <row r="91" spans="1:21" ht="12.75" customHeight="1">
      <c r="A91" s="671" t="s">
        <v>9</v>
      </c>
      <c r="B91" s="672" t="s">
        <v>62</v>
      </c>
      <c r="C91" s="673" t="s">
        <v>11</v>
      </c>
      <c r="D91" s="724" t="s">
        <v>73</v>
      </c>
      <c r="E91" s="778"/>
      <c r="F91" s="713" t="s">
        <v>62</v>
      </c>
      <c r="G91" s="781" t="s">
        <v>69</v>
      </c>
      <c r="H91" s="259" t="s">
        <v>51</v>
      </c>
      <c r="I91" s="588">
        <f>J91+L91</f>
        <v>1991.81</v>
      </c>
      <c r="J91" s="266">
        <f>1929.8+62.01</f>
        <v>1991.81</v>
      </c>
      <c r="K91" s="266"/>
      <c r="L91" s="266"/>
      <c r="M91" s="267">
        <v>1729.9</v>
      </c>
      <c r="N91" s="267">
        <v>1729.9</v>
      </c>
      <c r="O91" s="589" t="s">
        <v>120</v>
      </c>
      <c r="P91" s="88">
        <v>150</v>
      </c>
      <c r="Q91" s="88">
        <v>150</v>
      </c>
      <c r="R91" s="89">
        <v>150</v>
      </c>
      <c r="U91" s="19"/>
    </row>
    <row r="92" spans="1:21">
      <c r="A92" s="651"/>
      <c r="B92" s="653"/>
      <c r="C92" s="655"/>
      <c r="D92" s="725"/>
      <c r="E92" s="779"/>
      <c r="F92" s="714"/>
      <c r="G92" s="738"/>
      <c r="H92" s="28"/>
      <c r="I92" s="569"/>
      <c r="J92" s="52"/>
      <c r="K92" s="52"/>
      <c r="L92" s="52"/>
      <c r="M92" s="53"/>
      <c r="N92" s="53"/>
      <c r="O92" s="564" t="s">
        <v>121</v>
      </c>
      <c r="P92" s="83">
        <v>85</v>
      </c>
      <c r="Q92" s="83">
        <v>85</v>
      </c>
      <c r="R92" s="84">
        <v>85</v>
      </c>
      <c r="U92" s="19"/>
    </row>
    <row r="93" spans="1:21">
      <c r="A93" s="651"/>
      <c r="B93" s="653"/>
      <c r="C93" s="655"/>
      <c r="D93" s="725"/>
      <c r="E93" s="779"/>
      <c r="F93" s="714"/>
      <c r="G93" s="738"/>
      <c r="H93" s="28"/>
      <c r="I93" s="569"/>
      <c r="J93" s="52"/>
      <c r="K93" s="52"/>
      <c r="L93" s="52"/>
      <c r="M93" s="53"/>
      <c r="N93" s="53"/>
      <c r="O93" s="777" t="s">
        <v>122</v>
      </c>
      <c r="P93" s="31">
        <v>2</v>
      </c>
      <c r="Q93" s="31">
        <v>1</v>
      </c>
      <c r="R93" s="32">
        <v>1</v>
      </c>
      <c r="U93" s="19"/>
    </row>
    <row r="94" spans="1:21">
      <c r="A94" s="651"/>
      <c r="B94" s="653"/>
      <c r="C94" s="655"/>
      <c r="D94" s="725"/>
      <c r="E94" s="779"/>
      <c r="F94" s="714"/>
      <c r="G94" s="738"/>
      <c r="H94" s="28"/>
      <c r="I94" s="569"/>
      <c r="J94" s="52"/>
      <c r="K94" s="52"/>
      <c r="L94" s="52"/>
      <c r="M94" s="53"/>
      <c r="N94" s="53"/>
      <c r="O94" s="777"/>
      <c r="P94" s="31"/>
      <c r="Q94" s="31"/>
      <c r="R94" s="32"/>
      <c r="U94" s="19"/>
    </row>
    <row r="95" spans="1:21">
      <c r="A95" s="651"/>
      <c r="B95" s="653"/>
      <c r="C95" s="655"/>
      <c r="D95" s="725"/>
      <c r="E95" s="779"/>
      <c r="F95" s="714"/>
      <c r="G95" s="738"/>
      <c r="H95" s="94"/>
      <c r="I95" s="572"/>
      <c r="J95" s="97"/>
      <c r="K95" s="97"/>
      <c r="L95" s="97"/>
      <c r="M95" s="541"/>
      <c r="N95" s="541"/>
      <c r="O95" s="689" t="s">
        <v>247</v>
      </c>
      <c r="P95" s="702">
        <v>1724</v>
      </c>
      <c r="Q95" s="702">
        <v>1724</v>
      </c>
      <c r="R95" s="704">
        <v>1724</v>
      </c>
      <c r="U95" s="19"/>
    </row>
    <row r="96" spans="1:21" ht="13.5" thickBot="1">
      <c r="A96" s="652"/>
      <c r="B96" s="654"/>
      <c r="C96" s="656"/>
      <c r="D96" s="726"/>
      <c r="E96" s="780"/>
      <c r="F96" s="715"/>
      <c r="G96" s="782"/>
      <c r="H96" s="545" t="s">
        <v>10</v>
      </c>
      <c r="I96" s="573">
        <f t="shared" ref="I96:N96" si="13">SUM(I91:I95)</f>
        <v>1991.81</v>
      </c>
      <c r="J96" s="585">
        <f t="shared" si="13"/>
        <v>1991.81</v>
      </c>
      <c r="K96" s="585">
        <f t="shared" si="13"/>
        <v>0</v>
      </c>
      <c r="L96" s="586">
        <f t="shared" si="13"/>
        <v>0</v>
      </c>
      <c r="M96" s="76">
        <f t="shared" si="13"/>
        <v>1729.9</v>
      </c>
      <c r="N96" s="76">
        <f t="shared" si="13"/>
        <v>1729.9</v>
      </c>
      <c r="O96" s="784"/>
      <c r="P96" s="703"/>
      <c r="Q96" s="703"/>
      <c r="R96" s="705"/>
      <c r="U96" s="19"/>
    </row>
    <row r="97" spans="1:21">
      <c r="A97" s="671" t="s">
        <v>9</v>
      </c>
      <c r="B97" s="672" t="s">
        <v>62</v>
      </c>
      <c r="C97" s="673" t="s">
        <v>56</v>
      </c>
      <c r="D97" s="718" t="s">
        <v>224</v>
      </c>
      <c r="E97" s="721" t="s">
        <v>102</v>
      </c>
      <c r="F97" s="713" t="s">
        <v>62</v>
      </c>
      <c r="G97" s="681" t="s">
        <v>94</v>
      </c>
      <c r="H97" s="27" t="s">
        <v>51</v>
      </c>
      <c r="I97" s="42">
        <f>J97+L97</f>
        <v>0</v>
      </c>
      <c r="J97" s="43"/>
      <c r="K97" s="43"/>
      <c r="L97" s="44"/>
      <c r="M97" s="45"/>
      <c r="N97" s="45"/>
      <c r="O97" s="716" t="s">
        <v>171</v>
      </c>
      <c r="P97" s="88">
        <v>1</v>
      </c>
      <c r="Q97" s="88"/>
      <c r="R97" s="89"/>
      <c r="U97" s="19"/>
    </row>
    <row r="98" spans="1:21">
      <c r="A98" s="651"/>
      <c r="B98" s="653"/>
      <c r="C98" s="655"/>
      <c r="D98" s="719"/>
      <c r="E98" s="722"/>
      <c r="F98" s="714"/>
      <c r="G98" s="665"/>
      <c r="H98" s="28" t="s">
        <v>97</v>
      </c>
      <c r="I98" s="57">
        <f>J98+L98</f>
        <v>170</v>
      </c>
      <c r="J98" s="58"/>
      <c r="K98" s="58"/>
      <c r="L98" s="59">
        <v>170</v>
      </c>
      <c r="M98" s="60">
        <v>300</v>
      </c>
      <c r="N98" s="278">
        <v>1369</v>
      </c>
      <c r="O98" s="638"/>
      <c r="P98" s="83"/>
      <c r="Q98" s="83">
        <v>1</v>
      </c>
      <c r="R98" s="84"/>
      <c r="U98" s="19"/>
    </row>
    <row r="99" spans="1:21" ht="13.5" thickBot="1">
      <c r="A99" s="652"/>
      <c r="B99" s="654"/>
      <c r="C99" s="656"/>
      <c r="D99" s="720"/>
      <c r="E99" s="723"/>
      <c r="F99" s="715"/>
      <c r="G99" s="666"/>
      <c r="H99" s="20" t="s">
        <v>10</v>
      </c>
      <c r="I99" s="61">
        <f t="shared" ref="I99:N99" si="14">SUM(I97:I98)</f>
        <v>170</v>
      </c>
      <c r="J99" s="62">
        <f t="shared" si="14"/>
        <v>0</v>
      </c>
      <c r="K99" s="62">
        <f t="shared" si="14"/>
        <v>0</v>
      </c>
      <c r="L99" s="62">
        <f t="shared" si="14"/>
        <v>170</v>
      </c>
      <c r="M99" s="64">
        <f t="shared" si="14"/>
        <v>300</v>
      </c>
      <c r="N99" s="64">
        <f t="shared" si="14"/>
        <v>1369</v>
      </c>
      <c r="O99" s="717"/>
      <c r="P99" s="85"/>
      <c r="Q99" s="85"/>
      <c r="R99" s="458">
        <v>1</v>
      </c>
      <c r="U99" s="19"/>
    </row>
    <row r="100" spans="1:21">
      <c r="A100" s="438" t="s">
        <v>9</v>
      </c>
      <c r="B100" s="439" t="s">
        <v>62</v>
      </c>
      <c r="C100" s="440" t="s">
        <v>62</v>
      </c>
      <c r="D100" s="498" t="s">
        <v>191</v>
      </c>
      <c r="E100" s="442"/>
      <c r="F100" s="444"/>
      <c r="G100" s="432"/>
      <c r="H100" s="401"/>
      <c r="I100" s="207"/>
      <c r="J100" s="161"/>
      <c r="K100" s="161"/>
      <c r="L100" s="208"/>
      <c r="M100" s="404"/>
      <c r="N100" s="409"/>
      <c r="O100" s="449"/>
      <c r="P100" s="88"/>
      <c r="Q100" s="88"/>
      <c r="R100" s="89"/>
      <c r="U100" s="19"/>
    </row>
    <row r="101" spans="1:21">
      <c r="A101" s="651"/>
      <c r="B101" s="653"/>
      <c r="C101" s="655"/>
      <c r="D101" s="787" t="s">
        <v>196</v>
      </c>
      <c r="E101" s="790"/>
      <c r="F101" s="788" t="s">
        <v>62</v>
      </c>
      <c r="G101" s="789" t="s">
        <v>94</v>
      </c>
      <c r="H101" s="402" t="s">
        <v>51</v>
      </c>
      <c r="I101" s="50">
        <f>J101+L101</f>
        <v>50.8</v>
      </c>
      <c r="J101" s="102">
        <v>50.8</v>
      </c>
      <c r="K101" s="102">
        <v>19.100000000000001</v>
      </c>
      <c r="L101" s="209"/>
      <c r="M101" s="405">
        <v>90</v>
      </c>
      <c r="N101" s="410"/>
      <c r="O101" s="638" t="s">
        <v>195</v>
      </c>
      <c r="P101" s="83">
        <v>1</v>
      </c>
      <c r="Q101" s="83">
        <v>1</v>
      </c>
      <c r="R101" s="84"/>
      <c r="U101" s="19"/>
    </row>
    <row r="102" spans="1:21" ht="15" customHeight="1">
      <c r="A102" s="651"/>
      <c r="B102" s="653"/>
      <c r="C102" s="655"/>
      <c r="D102" s="725"/>
      <c r="E102" s="791"/>
      <c r="F102" s="642"/>
      <c r="G102" s="665"/>
      <c r="H102" s="415" t="s">
        <v>96</v>
      </c>
      <c r="I102" s="281">
        <f>J102+L102</f>
        <v>62.4</v>
      </c>
      <c r="J102" s="51">
        <v>62.4</v>
      </c>
      <c r="K102" s="51"/>
      <c r="L102" s="210"/>
      <c r="M102" s="406"/>
      <c r="N102" s="411"/>
      <c r="O102" s="638"/>
      <c r="P102" s="83"/>
      <c r="Q102" s="83"/>
      <c r="R102" s="84"/>
      <c r="U102" s="19"/>
    </row>
    <row r="103" spans="1:21" ht="17.25" customHeight="1">
      <c r="A103" s="429"/>
      <c r="B103" s="430"/>
      <c r="C103" s="431"/>
      <c r="D103" s="755" t="s">
        <v>234</v>
      </c>
      <c r="E103" s="791"/>
      <c r="F103" s="642"/>
      <c r="G103" s="665"/>
      <c r="H103" s="408" t="s">
        <v>70</v>
      </c>
      <c r="I103" s="50">
        <f>J103+L103</f>
        <v>50</v>
      </c>
      <c r="J103" s="102">
        <v>50</v>
      </c>
      <c r="K103" s="102"/>
      <c r="L103" s="209"/>
      <c r="M103" s="417">
        <v>197.9</v>
      </c>
      <c r="N103" s="392"/>
      <c r="O103" s="450" t="s">
        <v>151</v>
      </c>
      <c r="P103" s="397">
        <v>2</v>
      </c>
      <c r="Q103" s="397">
        <v>2</v>
      </c>
      <c r="R103" s="84"/>
      <c r="U103" s="19"/>
    </row>
    <row r="104" spans="1:21" ht="15" customHeight="1">
      <c r="A104" s="651"/>
      <c r="B104" s="653"/>
      <c r="C104" s="655"/>
      <c r="D104" s="755"/>
      <c r="E104" s="791"/>
      <c r="F104" s="642"/>
      <c r="G104" s="665"/>
      <c r="H104" s="403"/>
      <c r="I104" s="407"/>
      <c r="J104" s="51"/>
      <c r="K104" s="51"/>
      <c r="L104" s="210"/>
      <c r="M104" s="416"/>
      <c r="N104" s="412"/>
      <c r="O104" s="700" t="s">
        <v>150</v>
      </c>
      <c r="P104" s="397">
        <v>2</v>
      </c>
      <c r="Q104" s="397">
        <v>2</v>
      </c>
      <c r="R104" s="84"/>
      <c r="U104" s="19"/>
    </row>
    <row r="105" spans="1:21" ht="13.5" thickBot="1">
      <c r="A105" s="652"/>
      <c r="B105" s="654"/>
      <c r="C105" s="656"/>
      <c r="D105" s="763"/>
      <c r="E105" s="792"/>
      <c r="F105" s="643"/>
      <c r="G105" s="666"/>
      <c r="H105" s="338" t="s">
        <v>10</v>
      </c>
      <c r="I105" s="222">
        <f t="shared" ref="I105:N105" si="15">SUM(I101:I104)</f>
        <v>163.19999999999999</v>
      </c>
      <c r="J105" s="61">
        <f t="shared" si="15"/>
        <v>163.19999999999999</v>
      </c>
      <c r="K105" s="61">
        <f t="shared" si="15"/>
        <v>19.100000000000001</v>
      </c>
      <c r="L105" s="322">
        <f t="shared" si="15"/>
        <v>0</v>
      </c>
      <c r="M105" s="61">
        <f t="shared" si="15"/>
        <v>287.89999999999998</v>
      </c>
      <c r="N105" s="320">
        <f t="shared" si="15"/>
        <v>0</v>
      </c>
      <c r="O105" s="701"/>
      <c r="P105" s="414"/>
      <c r="Q105" s="413"/>
      <c r="R105" s="458"/>
      <c r="U105" s="19"/>
    </row>
    <row r="106" spans="1:21">
      <c r="A106" s="671" t="s">
        <v>9</v>
      </c>
      <c r="B106" s="672" t="s">
        <v>62</v>
      </c>
      <c r="C106" s="673" t="s">
        <v>64</v>
      </c>
      <c r="D106" s="724" t="s">
        <v>110</v>
      </c>
      <c r="E106" s="785" t="s">
        <v>203</v>
      </c>
      <c r="F106" s="713" t="s">
        <v>56</v>
      </c>
      <c r="G106" s="681" t="s">
        <v>189</v>
      </c>
      <c r="H106" s="27" t="s">
        <v>51</v>
      </c>
      <c r="I106" s="42">
        <f>J106+L106</f>
        <v>233.3</v>
      </c>
      <c r="J106" s="43">
        <v>233.3</v>
      </c>
      <c r="K106" s="43"/>
      <c r="L106" s="44"/>
      <c r="M106" s="45">
        <v>221.7</v>
      </c>
      <c r="N106" s="45">
        <v>221.7</v>
      </c>
      <c r="O106" s="23" t="s">
        <v>126</v>
      </c>
      <c r="P106" s="88">
        <v>18</v>
      </c>
      <c r="Q106" s="88">
        <v>18</v>
      </c>
      <c r="R106" s="89">
        <v>18</v>
      </c>
      <c r="U106" s="19"/>
    </row>
    <row r="107" spans="1:21" ht="13.5" thickBot="1">
      <c r="A107" s="652"/>
      <c r="B107" s="654"/>
      <c r="C107" s="656"/>
      <c r="D107" s="726"/>
      <c r="E107" s="786"/>
      <c r="F107" s="715"/>
      <c r="G107" s="666"/>
      <c r="H107" s="20" t="s">
        <v>10</v>
      </c>
      <c r="I107" s="61">
        <f t="shared" ref="I107:N107" si="16">SUM(I106:I106)</f>
        <v>233.3</v>
      </c>
      <c r="J107" s="62">
        <f t="shared" si="16"/>
        <v>233.3</v>
      </c>
      <c r="K107" s="62">
        <f t="shared" si="16"/>
        <v>0</v>
      </c>
      <c r="L107" s="62">
        <f t="shared" si="16"/>
        <v>0</v>
      </c>
      <c r="M107" s="64">
        <f t="shared" si="16"/>
        <v>221.7</v>
      </c>
      <c r="N107" s="64">
        <f t="shared" si="16"/>
        <v>221.7</v>
      </c>
      <c r="O107" s="26"/>
      <c r="P107" s="85"/>
      <c r="Q107" s="85"/>
      <c r="R107" s="458"/>
      <c r="U107" s="19"/>
    </row>
    <row r="108" spans="1:21">
      <c r="A108" s="671" t="s">
        <v>9</v>
      </c>
      <c r="B108" s="672" t="s">
        <v>62</v>
      </c>
      <c r="C108" s="673" t="s">
        <v>66</v>
      </c>
      <c r="D108" s="774" t="s">
        <v>136</v>
      </c>
      <c r="E108" s="739" t="s">
        <v>102</v>
      </c>
      <c r="F108" s="713" t="s">
        <v>56</v>
      </c>
      <c r="G108" s="681" t="s">
        <v>94</v>
      </c>
      <c r="H108" s="27" t="s">
        <v>70</v>
      </c>
      <c r="I108" s="42">
        <f>J108+L108</f>
        <v>250</v>
      </c>
      <c r="J108" s="43"/>
      <c r="K108" s="43"/>
      <c r="L108" s="44">
        <v>250</v>
      </c>
      <c r="M108" s="45">
        <v>150</v>
      </c>
      <c r="N108" s="45">
        <v>206</v>
      </c>
      <c r="O108" s="23" t="s">
        <v>174</v>
      </c>
      <c r="P108" s="88">
        <v>10</v>
      </c>
      <c r="Q108" s="88">
        <v>6</v>
      </c>
      <c r="R108" s="89">
        <v>8</v>
      </c>
      <c r="U108" s="19"/>
    </row>
    <row r="109" spans="1:21">
      <c r="A109" s="651"/>
      <c r="B109" s="653"/>
      <c r="C109" s="655"/>
      <c r="D109" s="775"/>
      <c r="E109" s="670"/>
      <c r="F109" s="714"/>
      <c r="G109" s="665"/>
      <c r="H109" s="226" t="s">
        <v>51</v>
      </c>
      <c r="I109" s="50">
        <f>J109+L109</f>
        <v>0</v>
      </c>
      <c r="J109" s="51"/>
      <c r="K109" s="51"/>
      <c r="L109" s="52"/>
      <c r="M109" s="53"/>
      <c r="N109" s="53"/>
      <c r="O109" s="25"/>
      <c r="P109" s="83"/>
      <c r="Q109" s="83"/>
      <c r="R109" s="84"/>
      <c r="U109" s="19"/>
    </row>
    <row r="110" spans="1:21" ht="13.5" thickBot="1">
      <c r="A110" s="652"/>
      <c r="B110" s="654"/>
      <c r="C110" s="656"/>
      <c r="D110" s="776"/>
      <c r="E110" s="740"/>
      <c r="F110" s="715"/>
      <c r="G110" s="666"/>
      <c r="H110" s="20" t="s">
        <v>10</v>
      </c>
      <c r="I110" s="61">
        <f t="shared" ref="I110:N110" si="17">SUM(I108:I109)</f>
        <v>250</v>
      </c>
      <c r="J110" s="62">
        <f t="shared" si="17"/>
        <v>0</v>
      </c>
      <c r="K110" s="62">
        <f t="shared" si="17"/>
        <v>0</v>
      </c>
      <c r="L110" s="62">
        <f t="shared" si="17"/>
        <v>250</v>
      </c>
      <c r="M110" s="64">
        <f t="shared" si="17"/>
        <v>150</v>
      </c>
      <c r="N110" s="64">
        <f t="shared" si="17"/>
        <v>206</v>
      </c>
      <c r="O110" s="26"/>
      <c r="P110" s="85"/>
      <c r="Q110" s="85"/>
      <c r="R110" s="458"/>
      <c r="U110" s="19"/>
    </row>
    <row r="111" spans="1:21">
      <c r="A111" s="671" t="s">
        <v>9</v>
      </c>
      <c r="B111" s="672" t="s">
        <v>62</v>
      </c>
      <c r="C111" s="673" t="s">
        <v>67</v>
      </c>
      <c r="D111" s="774" t="s">
        <v>109</v>
      </c>
      <c r="E111" s="721" t="s">
        <v>102</v>
      </c>
      <c r="F111" s="713" t="s">
        <v>62</v>
      </c>
      <c r="G111" s="681" t="s">
        <v>94</v>
      </c>
      <c r="H111" s="27" t="s">
        <v>51</v>
      </c>
      <c r="I111" s="42">
        <f>J111+L111</f>
        <v>0</v>
      </c>
      <c r="J111" s="43"/>
      <c r="K111" s="43"/>
      <c r="L111" s="44"/>
      <c r="M111" s="45"/>
      <c r="N111" s="45"/>
      <c r="O111" s="716" t="s">
        <v>173</v>
      </c>
      <c r="P111" s="88"/>
      <c r="Q111" s="88"/>
      <c r="R111" s="89"/>
      <c r="U111" s="19"/>
    </row>
    <row r="112" spans="1:21">
      <c r="A112" s="651"/>
      <c r="B112" s="653"/>
      <c r="C112" s="655"/>
      <c r="D112" s="775"/>
      <c r="E112" s="722"/>
      <c r="F112" s="714"/>
      <c r="G112" s="665"/>
      <c r="H112" s="28" t="s">
        <v>97</v>
      </c>
      <c r="I112" s="57">
        <f>J112+L112</f>
        <v>0</v>
      </c>
      <c r="J112" s="58"/>
      <c r="K112" s="58"/>
      <c r="L112" s="59"/>
      <c r="M112" s="278">
        <v>440</v>
      </c>
      <c r="N112" s="278">
        <v>4000</v>
      </c>
      <c r="O112" s="638"/>
      <c r="P112" s="83"/>
      <c r="Q112" s="83">
        <v>1</v>
      </c>
      <c r="R112" s="84"/>
      <c r="U112" s="19"/>
    </row>
    <row r="113" spans="1:21" ht="13.5" thickBot="1">
      <c r="A113" s="652"/>
      <c r="B113" s="654"/>
      <c r="C113" s="656"/>
      <c r="D113" s="776"/>
      <c r="E113" s="723"/>
      <c r="F113" s="715"/>
      <c r="G113" s="666"/>
      <c r="H113" s="20" t="s">
        <v>10</v>
      </c>
      <c r="I113" s="61">
        <f t="shared" ref="I113:N113" si="18">SUM(I111:I112)</f>
        <v>0</v>
      </c>
      <c r="J113" s="62">
        <f t="shared" si="18"/>
        <v>0</v>
      </c>
      <c r="K113" s="62">
        <f t="shared" si="18"/>
        <v>0</v>
      </c>
      <c r="L113" s="62">
        <f t="shared" si="18"/>
        <v>0</v>
      </c>
      <c r="M113" s="64">
        <f t="shared" si="18"/>
        <v>440</v>
      </c>
      <c r="N113" s="64">
        <f t="shared" si="18"/>
        <v>4000</v>
      </c>
      <c r="O113" s="717"/>
      <c r="P113" s="85"/>
      <c r="Q113" s="85"/>
      <c r="R113" s="458">
        <v>42</v>
      </c>
      <c r="U113" s="19"/>
    </row>
    <row r="114" spans="1:21" ht="13.5" customHeight="1">
      <c r="A114" s="671" t="s">
        <v>9</v>
      </c>
      <c r="B114" s="672" t="s">
        <v>62</v>
      </c>
      <c r="C114" s="673" t="s">
        <v>128</v>
      </c>
      <c r="D114" s="795" t="s">
        <v>204</v>
      </c>
      <c r="E114" s="793"/>
      <c r="F114" s="641"/>
      <c r="G114" s="681" t="s">
        <v>69</v>
      </c>
      <c r="H114" s="421" t="s">
        <v>70</v>
      </c>
      <c r="I114" s="461">
        <f>J114+L114</f>
        <v>46.7</v>
      </c>
      <c r="J114" s="462">
        <v>46.7</v>
      </c>
      <c r="K114" s="462"/>
      <c r="L114" s="468"/>
      <c r="M114" s="469">
        <v>70</v>
      </c>
      <c r="N114" s="426">
        <v>116.7</v>
      </c>
      <c r="O114" s="466" t="s">
        <v>248</v>
      </c>
      <c r="P114" s="467">
        <v>2</v>
      </c>
      <c r="Q114" s="467">
        <v>3</v>
      </c>
      <c r="R114" s="89">
        <v>5</v>
      </c>
      <c r="U114" s="19"/>
    </row>
    <row r="115" spans="1:21" ht="13.5" thickBot="1">
      <c r="A115" s="652"/>
      <c r="B115" s="654"/>
      <c r="C115" s="656"/>
      <c r="D115" s="796"/>
      <c r="E115" s="794"/>
      <c r="F115" s="643"/>
      <c r="G115" s="666"/>
      <c r="H115" s="422" t="s">
        <v>10</v>
      </c>
      <c r="I115" s="222">
        <f>I114</f>
        <v>46.7</v>
      </c>
      <c r="J115" s="61">
        <f>J114</f>
        <v>46.7</v>
      </c>
      <c r="K115" s="61"/>
      <c r="L115" s="322"/>
      <c r="M115" s="64">
        <v>70</v>
      </c>
      <c r="N115" s="322">
        <v>116.7</v>
      </c>
      <c r="O115" s="216"/>
      <c r="P115" s="456"/>
      <c r="Q115" s="456"/>
      <c r="R115" s="458"/>
      <c r="U115" s="19"/>
    </row>
    <row r="116" spans="1:21" ht="13.5" thickBot="1">
      <c r="A116" s="29" t="s">
        <v>9</v>
      </c>
      <c r="B116" s="14" t="s">
        <v>62</v>
      </c>
      <c r="C116" s="682" t="s">
        <v>12</v>
      </c>
      <c r="D116" s="682"/>
      <c r="E116" s="682"/>
      <c r="F116" s="682"/>
      <c r="G116" s="682"/>
      <c r="H116" s="683"/>
      <c r="I116" s="65">
        <f t="shared" ref="I116:N116" si="19">I113+I110+I107+I105+I99+I96+I90+I115</f>
        <v>3046.2099999999996</v>
      </c>
      <c r="J116" s="65">
        <f t="shared" si="19"/>
        <v>2626.2099999999996</v>
      </c>
      <c r="K116" s="65">
        <f t="shared" si="19"/>
        <v>19.100000000000001</v>
      </c>
      <c r="L116" s="65">
        <f t="shared" si="19"/>
        <v>420</v>
      </c>
      <c r="M116" s="65">
        <f t="shared" si="19"/>
        <v>4327.5</v>
      </c>
      <c r="N116" s="65">
        <f t="shared" si="19"/>
        <v>8771.3000000000011</v>
      </c>
      <c r="O116" s="692"/>
      <c r="P116" s="693"/>
      <c r="Q116" s="693"/>
      <c r="R116" s="694"/>
    </row>
    <row r="117" spans="1:21" ht="13.5" thickBot="1">
      <c r="A117" s="13" t="s">
        <v>9</v>
      </c>
      <c r="B117" s="14" t="s">
        <v>64</v>
      </c>
      <c r="C117" s="695" t="s">
        <v>65</v>
      </c>
      <c r="D117" s="696"/>
      <c r="E117" s="696"/>
      <c r="F117" s="696"/>
      <c r="G117" s="696"/>
      <c r="H117" s="696"/>
      <c r="I117" s="696"/>
      <c r="J117" s="696"/>
      <c r="K117" s="696"/>
      <c r="L117" s="696"/>
      <c r="M117" s="696"/>
      <c r="N117" s="696"/>
      <c r="O117" s="696"/>
      <c r="P117" s="696"/>
      <c r="Q117" s="696"/>
      <c r="R117" s="697"/>
    </row>
    <row r="118" spans="1:21">
      <c r="A118" s="671" t="s">
        <v>9</v>
      </c>
      <c r="B118" s="672" t="s">
        <v>64</v>
      </c>
      <c r="C118" s="673" t="s">
        <v>9</v>
      </c>
      <c r="D118" s="724" t="s">
        <v>74</v>
      </c>
      <c r="E118" s="710"/>
      <c r="F118" s="713" t="s">
        <v>62</v>
      </c>
      <c r="G118" s="681" t="s">
        <v>69</v>
      </c>
      <c r="H118" s="27" t="s">
        <v>51</v>
      </c>
      <c r="I118" s="42">
        <f>J118+L118</f>
        <v>0</v>
      </c>
      <c r="J118" s="43"/>
      <c r="K118" s="43"/>
      <c r="L118" s="44"/>
      <c r="M118" s="45"/>
      <c r="N118" s="45"/>
      <c r="O118" s="716" t="s">
        <v>75</v>
      </c>
      <c r="P118" s="107">
        <v>1.1000000000000001</v>
      </c>
      <c r="Q118" s="107">
        <v>2.2000000000000002</v>
      </c>
      <c r="R118" s="108">
        <v>2.2000000000000002</v>
      </c>
      <c r="U118" s="19"/>
    </row>
    <row r="119" spans="1:21">
      <c r="A119" s="651"/>
      <c r="B119" s="653"/>
      <c r="C119" s="655"/>
      <c r="D119" s="725"/>
      <c r="E119" s="711"/>
      <c r="F119" s="714"/>
      <c r="G119" s="665"/>
      <c r="H119" s="68" t="s">
        <v>70</v>
      </c>
      <c r="I119" s="50">
        <f>J119+L119</f>
        <v>0</v>
      </c>
      <c r="J119" s="51"/>
      <c r="K119" s="51"/>
      <c r="L119" s="52"/>
      <c r="M119" s="53">
        <v>1000</v>
      </c>
      <c r="N119" s="53">
        <v>1000</v>
      </c>
      <c r="O119" s="638"/>
      <c r="P119" s="83"/>
      <c r="Q119" s="83"/>
      <c r="R119" s="84"/>
      <c r="U119" s="19"/>
    </row>
    <row r="120" spans="1:21">
      <c r="A120" s="651"/>
      <c r="B120" s="653"/>
      <c r="C120" s="655"/>
      <c r="D120" s="725"/>
      <c r="E120" s="711"/>
      <c r="F120" s="714"/>
      <c r="G120" s="665"/>
      <c r="H120" s="28"/>
      <c r="I120" s="57">
        <f>J120+L120</f>
        <v>0</v>
      </c>
      <c r="J120" s="58"/>
      <c r="K120" s="58"/>
      <c r="L120" s="59"/>
      <c r="M120" s="60"/>
      <c r="N120" s="60"/>
      <c r="O120" s="25"/>
      <c r="P120" s="83"/>
      <c r="Q120" s="83"/>
      <c r="R120" s="84"/>
      <c r="U120" s="19"/>
    </row>
    <row r="121" spans="1:21" ht="13.5" thickBot="1">
      <c r="A121" s="652"/>
      <c r="B121" s="654"/>
      <c r="C121" s="656"/>
      <c r="D121" s="726"/>
      <c r="E121" s="712"/>
      <c r="F121" s="715"/>
      <c r="G121" s="666"/>
      <c r="H121" s="20" t="s">
        <v>10</v>
      </c>
      <c r="I121" s="61">
        <f t="shared" ref="I121:N121" si="20">SUM(I118:I120)</f>
        <v>0</v>
      </c>
      <c r="J121" s="62">
        <f t="shared" si="20"/>
        <v>0</v>
      </c>
      <c r="K121" s="62">
        <f t="shared" si="20"/>
        <v>0</v>
      </c>
      <c r="L121" s="62">
        <f t="shared" si="20"/>
        <v>0</v>
      </c>
      <c r="M121" s="64">
        <f t="shared" si="20"/>
        <v>1000</v>
      </c>
      <c r="N121" s="64">
        <f t="shared" si="20"/>
        <v>1000</v>
      </c>
      <c r="O121" s="26"/>
      <c r="P121" s="85"/>
      <c r="Q121" s="85"/>
      <c r="R121" s="458"/>
      <c r="U121" s="19"/>
    </row>
    <row r="122" spans="1:21">
      <c r="A122" s="671" t="s">
        <v>9</v>
      </c>
      <c r="B122" s="672" t="s">
        <v>64</v>
      </c>
      <c r="C122" s="673" t="s">
        <v>11</v>
      </c>
      <c r="D122" s="803" t="s">
        <v>132</v>
      </c>
      <c r="E122" s="710"/>
      <c r="F122" s="713" t="s">
        <v>62</v>
      </c>
      <c r="G122" s="681" t="s">
        <v>69</v>
      </c>
      <c r="H122" s="259"/>
      <c r="I122" s="264"/>
      <c r="J122" s="265"/>
      <c r="K122" s="265"/>
      <c r="L122" s="266"/>
      <c r="M122" s="267"/>
      <c r="N122" s="267"/>
      <c r="O122" s="777" t="s">
        <v>83</v>
      </c>
      <c r="P122" s="105">
        <v>0.8</v>
      </c>
      <c r="Q122" s="105">
        <v>0.8</v>
      </c>
      <c r="R122" s="106">
        <v>0.8</v>
      </c>
      <c r="U122" s="19"/>
    </row>
    <row r="123" spans="1:21">
      <c r="A123" s="651"/>
      <c r="B123" s="653"/>
      <c r="C123" s="655"/>
      <c r="D123" s="804"/>
      <c r="E123" s="711"/>
      <c r="F123" s="714"/>
      <c r="G123" s="665"/>
      <c r="H123" s="16"/>
      <c r="I123" s="273"/>
      <c r="J123" s="274"/>
      <c r="K123" s="274"/>
      <c r="L123" s="275"/>
      <c r="M123" s="276"/>
      <c r="N123" s="276"/>
      <c r="O123" s="777"/>
      <c r="P123" s="83"/>
      <c r="Q123" s="83"/>
      <c r="R123" s="84"/>
      <c r="U123" s="19"/>
    </row>
    <row r="124" spans="1:21">
      <c r="A124" s="651"/>
      <c r="B124" s="653"/>
      <c r="C124" s="655"/>
      <c r="D124" s="804"/>
      <c r="E124" s="711"/>
      <c r="F124" s="714"/>
      <c r="G124" s="665"/>
      <c r="H124" s="250"/>
      <c r="I124" s="254"/>
      <c r="J124" s="51"/>
      <c r="K124" s="51"/>
      <c r="L124" s="52"/>
      <c r="M124" s="53"/>
      <c r="N124" s="53"/>
      <c r="O124" s="777" t="s">
        <v>80</v>
      </c>
      <c r="P124" s="105">
        <v>2</v>
      </c>
      <c r="Q124" s="105">
        <v>1.7</v>
      </c>
      <c r="R124" s="106">
        <v>1.7</v>
      </c>
    </row>
    <row r="125" spans="1:21">
      <c r="A125" s="651"/>
      <c r="B125" s="653"/>
      <c r="C125" s="655"/>
      <c r="D125" s="804"/>
      <c r="E125" s="711"/>
      <c r="F125" s="714"/>
      <c r="G125" s="665"/>
      <c r="H125" s="236"/>
      <c r="I125" s="57"/>
      <c r="J125" s="96"/>
      <c r="K125" s="96"/>
      <c r="L125" s="97"/>
      <c r="M125" s="98"/>
      <c r="N125" s="98"/>
      <c r="O125" s="777"/>
      <c r="P125" s="83"/>
      <c r="Q125" s="83"/>
      <c r="R125" s="84"/>
    </row>
    <row r="126" spans="1:21">
      <c r="A126" s="651"/>
      <c r="B126" s="653"/>
      <c r="C126" s="655"/>
      <c r="D126" s="755" t="s">
        <v>246</v>
      </c>
      <c r="E126" s="711"/>
      <c r="F126" s="714"/>
      <c r="G126" s="665"/>
      <c r="H126" s="241" t="s">
        <v>70</v>
      </c>
      <c r="I126" s="249">
        <f>J126+L126</f>
        <v>0</v>
      </c>
      <c r="J126" s="58"/>
      <c r="K126" s="58"/>
      <c r="L126" s="59"/>
      <c r="M126" s="245">
        <v>1206</v>
      </c>
      <c r="N126" s="245">
        <v>1206</v>
      </c>
      <c r="O126" s="777" t="s">
        <v>81</v>
      </c>
      <c r="P126" s="83">
        <v>0.95</v>
      </c>
      <c r="Q126" s="83">
        <v>0.95</v>
      </c>
      <c r="R126" s="84">
        <v>0.95</v>
      </c>
    </row>
    <row r="127" spans="1:21">
      <c r="A127" s="651"/>
      <c r="B127" s="653"/>
      <c r="C127" s="655"/>
      <c r="D127" s="755"/>
      <c r="E127" s="711"/>
      <c r="F127" s="714"/>
      <c r="G127" s="665"/>
      <c r="H127" s="250"/>
      <c r="I127" s="254"/>
      <c r="J127" s="51"/>
      <c r="K127" s="51"/>
      <c r="L127" s="52"/>
      <c r="M127" s="53"/>
      <c r="N127" s="53"/>
      <c r="O127" s="777"/>
      <c r="P127" s="83"/>
      <c r="Q127" s="83"/>
      <c r="R127" s="84"/>
    </row>
    <row r="128" spans="1:21">
      <c r="A128" s="651"/>
      <c r="B128" s="653"/>
      <c r="C128" s="655"/>
      <c r="D128" s="755"/>
      <c r="E128" s="711"/>
      <c r="F128" s="714"/>
      <c r="G128" s="665"/>
      <c r="H128" s="250"/>
      <c r="I128" s="254"/>
      <c r="J128" s="51"/>
      <c r="K128" s="51"/>
      <c r="L128" s="52"/>
      <c r="M128" s="53"/>
      <c r="N128" s="53"/>
      <c r="O128" s="777" t="s">
        <v>239</v>
      </c>
      <c r="P128" s="83">
        <v>5</v>
      </c>
      <c r="Q128" s="83">
        <v>5</v>
      </c>
      <c r="R128" s="84">
        <v>5</v>
      </c>
    </row>
    <row r="129" spans="1:21">
      <c r="A129" s="651"/>
      <c r="B129" s="653"/>
      <c r="C129" s="655"/>
      <c r="D129" s="433"/>
      <c r="E129" s="711"/>
      <c r="F129" s="714"/>
      <c r="G129" s="665"/>
      <c r="H129" s="250"/>
      <c r="I129" s="254"/>
      <c r="J129" s="51"/>
      <c r="K129" s="51"/>
      <c r="L129" s="52"/>
      <c r="M129" s="53"/>
      <c r="N129" s="53"/>
      <c r="O129" s="777"/>
      <c r="P129" s="83"/>
      <c r="Q129" s="83"/>
      <c r="R129" s="84"/>
    </row>
    <row r="130" spans="1:21">
      <c r="A130" s="651"/>
      <c r="B130" s="653"/>
      <c r="C130" s="655"/>
      <c r="D130" s="755" t="s">
        <v>130</v>
      </c>
      <c r="E130" s="711"/>
      <c r="F130" s="714"/>
      <c r="G130" s="665"/>
      <c r="H130" s="241" t="s">
        <v>51</v>
      </c>
      <c r="I130" s="249">
        <f>J130+L130</f>
        <v>150</v>
      </c>
      <c r="J130" s="58">
        <v>150</v>
      </c>
      <c r="K130" s="58"/>
      <c r="L130" s="59"/>
      <c r="M130" s="245">
        <v>150</v>
      </c>
      <c r="N130" s="245">
        <v>150</v>
      </c>
      <c r="O130" s="797" t="s">
        <v>79</v>
      </c>
      <c r="P130" s="255">
        <v>0.74</v>
      </c>
      <c r="Q130" s="255">
        <v>0.74</v>
      </c>
      <c r="R130" s="256">
        <v>0.74</v>
      </c>
    </row>
    <row r="131" spans="1:21">
      <c r="A131" s="651"/>
      <c r="B131" s="653"/>
      <c r="C131" s="655"/>
      <c r="D131" s="755"/>
      <c r="E131" s="711"/>
      <c r="F131" s="714"/>
      <c r="G131" s="665"/>
      <c r="H131" s="94"/>
      <c r="I131" s="57"/>
      <c r="J131" s="96"/>
      <c r="K131" s="96"/>
      <c r="L131" s="97"/>
      <c r="M131" s="98"/>
      <c r="N131" s="98"/>
      <c r="O131" s="700"/>
      <c r="P131" s="83"/>
      <c r="Q131" s="83"/>
      <c r="R131" s="84"/>
    </row>
    <row r="132" spans="1:21">
      <c r="A132" s="651"/>
      <c r="B132" s="653"/>
      <c r="C132" s="655"/>
      <c r="D132" s="755" t="s">
        <v>129</v>
      </c>
      <c r="E132" s="711"/>
      <c r="F132" s="714"/>
      <c r="G132" s="665"/>
      <c r="H132" s="241"/>
      <c r="I132" s="249"/>
      <c r="J132" s="58"/>
      <c r="K132" s="58"/>
      <c r="L132" s="59"/>
      <c r="M132" s="245"/>
      <c r="N132" s="257"/>
      <c r="O132" s="798" t="s">
        <v>92</v>
      </c>
      <c r="P132" s="706">
        <v>0.3</v>
      </c>
      <c r="Q132" s="706">
        <v>0.5</v>
      </c>
      <c r="R132" s="708">
        <v>0.5</v>
      </c>
      <c r="U132" s="19"/>
    </row>
    <row r="133" spans="1:21" ht="13.5" thickBot="1">
      <c r="A133" s="652"/>
      <c r="B133" s="654"/>
      <c r="C133" s="656"/>
      <c r="D133" s="763"/>
      <c r="E133" s="712"/>
      <c r="F133" s="715"/>
      <c r="G133" s="666"/>
      <c r="H133" s="20" t="s">
        <v>10</v>
      </c>
      <c r="I133" s="61">
        <f t="shared" ref="I133:N133" si="21">SUM(I122:I132)</f>
        <v>150</v>
      </c>
      <c r="J133" s="62">
        <f t="shared" si="21"/>
        <v>150</v>
      </c>
      <c r="K133" s="62">
        <f t="shared" si="21"/>
        <v>0</v>
      </c>
      <c r="L133" s="248">
        <f t="shared" si="21"/>
        <v>0</v>
      </c>
      <c r="M133" s="64">
        <f t="shared" si="21"/>
        <v>1356</v>
      </c>
      <c r="N133" s="258">
        <f t="shared" si="21"/>
        <v>1356</v>
      </c>
      <c r="O133" s="799"/>
      <c r="P133" s="707"/>
      <c r="Q133" s="707"/>
      <c r="R133" s="709"/>
      <c r="U133" s="19"/>
    </row>
    <row r="134" spans="1:21">
      <c r="A134" s="671" t="s">
        <v>9</v>
      </c>
      <c r="B134" s="672" t="s">
        <v>64</v>
      </c>
      <c r="C134" s="673" t="s">
        <v>56</v>
      </c>
      <c r="D134" s="729" t="s">
        <v>235</v>
      </c>
      <c r="E134" s="710"/>
      <c r="F134" s="713" t="s">
        <v>62</v>
      </c>
      <c r="G134" s="681" t="s">
        <v>69</v>
      </c>
      <c r="H134" s="27" t="s">
        <v>51</v>
      </c>
      <c r="I134" s="42">
        <f>J134+L134</f>
        <v>0</v>
      </c>
      <c r="J134" s="43"/>
      <c r="K134" s="43"/>
      <c r="L134" s="44"/>
      <c r="M134" s="45">
        <v>50</v>
      </c>
      <c r="N134" s="45">
        <v>50</v>
      </c>
      <c r="O134" s="727" t="s">
        <v>240</v>
      </c>
      <c r="P134" s="301">
        <v>8</v>
      </c>
      <c r="Q134" s="302">
        <v>4</v>
      </c>
      <c r="R134" s="303">
        <v>4</v>
      </c>
      <c r="U134" s="19"/>
    </row>
    <row r="135" spans="1:21">
      <c r="A135" s="651"/>
      <c r="B135" s="653"/>
      <c r="C135" s="655"/>
      <c r="D135" s="730"/>
      <c r="E135" s="711"/>
      <c r="F135" s="714"/>
      <c r="G135" s="665"/>
      <c r="H135" s="68"/>
      <c r="I135" s="50">
        <f>J135+L135</f>
        <v>0</v>
      </c>
      <c r="J135" s="51"/>
      <c r="K135" s="51"/>
      <c r="L135" s="52"/>
      <c r="M135" s="53"/>
      <c r="N135" s="53"/>
      <c r="O135" s="728"/>
      <c r="P135" s="31"/>
      <c r="Q135" s="304"/>
      <c r="R135" s="305"/>
      <c r="U135" s="19"/>
    </row>
    <row r="136" spans="1:21" ht="13.5" thickBot="1">
      <c r="A136" s="652"/>
      <c r="B136" s="654"/>
      <c r="C136" s="656"/>
      <c r="D136" s="731"/>
      <c r="E136" s="712"/>
      <c r="F136" s="715"/>
      <c r="G136" s="666"/>
      <c r="H136" s="20" t="s">
        <v>10</v>
      </c>
      <c r="I136" s="61">
        <f t="shared" ref="I136:N136" si="22">SUM(I134:I135)</f>
        <v>0</v>
      </c>
      <c r="J136" s="62">
        <f t="shared" si="22"/>
        <v>0</v>
      </c>
      <c r="K136" s="62">
        <f t="shared" si="22"/>
        <v>0</v>
      </c>
      <c r="L136" s="62">
        <f t="shared" si="22"/>
        <v>0</v>
      </c>
      <c r="M136" s="64">
        <f t="shared" si="22"/>
        <v>50</v>
      </c>
      <c r="N136" s="64">
        <f t="shared" si="22"/>
        <v>50</v>
      </c>
      <c r="O136" s="26"/>
      <c r="P136" s="85"/>
      <c r="Q136" s="85"/>
      <c r="R136" s="458"/>
      <c r="U136" s="19"/>
    </row>
    <row r="137" spans="1:21">
      <c r="A137" s="671" t="s">
        <v>9</v>
      </c>
      <c r="B137" s="672" t="s">
        <v>64</v>
      </c>
      <c r="C137" s="673" t="s">
        <v>62</v>
      </c>
      <c r="D137" s="724" t="s">
        <v>236</v>
      </c>
      <c r="E137" s="710"/>
      <c r="F137" s="713" t="s">
        <v>62</v>
      </c>
      <c r="G137" s="681" t="s">
        <v>69</v>
      </c>
      <c r="H137" s="27" t="s">
        <v>51</v>
      </c>
      <c r="I137" s="42">
        <f>J137+L137</f>
        <v>45</v>
      </c>
      <c r="J137" s="43">
        <v>45</v>
      </c>
      <c r="K137" s="43"/>
      <c r="L137" s="44"/>
      <c r="M137" s="45">
        <v>45</v>
      </c>
      <c r="N137" s="45">
        <v>45</v>
      </c>
      <c r="O137" s="716" t="s">
        <v>78</v>
      </c>
      <c r="P137" s="107">
        <v>0.38</v>
      </c>
      <c r="Q137" s="107">
        <v>0.38</v>
      </c>
      <c r="R137" s="108">
        <v>0.38</v>
      </c>
      <c r="U137" s="19"/>
    </row>
    <row r="138" spans="1:21">
      <c r="A138" s="651"/>
      <c r="B138" s="653"/>
      <c r="C138" s="655"/>
      <c r="D138" s="725"/>
      <c r="E138" s="711"/>
      <c r="F138" s="714"/>
      <c r="G138" s="665"/>
      <c r="H138" s="68" t="s">
        <v>70</v>
      </c>
      <c r="I138" s="50">
        <f>J138+L138</f>
        <v>0</v>
      </c>
      <c r="J138" s="51"/>
      <c r="K138" s="51"/>
      <c r="L138" s="52"/>
      <c r="M138" s="53">
        <v>250</v>
      </c>
      <c r="N138" s="53">
        <v>250</v>
      </c>
      <c r="O138" s="638"/>
      <c r="P138" s="83"/>
      <c r="Q138" s="83"/>
      <c r="R138" s="84"/>
      <c r="U138" s="19"/>
    </row>
    <row r="139" spans="1:21">
      <c r="A139" s="651"/>
      <c r="B139" s="653"/>
      <c r="C139" s="655"/>
      <c r="D139" s="725"/>
      <c r="E139" s="711"/>
      <c r="F139" s="714"/>
      <c r="G139" s="665"/>
      <c r="H139" s="28"/>
      <c r="I139" s="57">
        <f>J139+L139</f>
        <v>0</v>
      </c>
      <c r="J139" s="58"/>
      <c r="K139" s="58"/>
      <c r="L139" s="59"/>
      <c r="M139" s="60"/>
      <c r="N139" s="60"/>
      <c r="O139" s="25"/>
      <c r="P139" s="83"/>
      <c r="Q139" s="83"/>
      <c r="R139" s="84"/>
      <c r="U139" s="19"/>
    </row>
    <row r="140" spans="1:21" ht="13.5" thickBot="1">
      <c r="A140" s="652"/>
      <c r="B140" s="654"/>
      <c r="C140" s="656"/>
      <c r="D140" s="726"/>
      <c r="E140" s="712"/>
      <c r="F140" s="715"/>
      <c r="G140" s="666"/>
      <c r="H140" s="20" t="s">
        <v>10</v>
      </c>
      <c r="I140" s="61">
        <f t="shared" ref="I140:N140" si="23">SUM(I137:I139)</f>
        <v>45</v>
      </c>
      <c r="J140" s="62">
        <f t="shared" si="23"/>
        <v>45</v>
      </c>
      <c r="K140" s="62">
        <f t="shared" si="23"/>
        <v>0</v>
      </c>
      <c r="L140" s="62">
        <f t="shared" si="23"/>
        <v>0</v>
      </c>
      <c r="M140" s="64">
        <f t="shared" si="23"/>
        <v>295</v>
      </c>
      <c r="N140" s="64">
        <f t="shared" si="23"/>
        <v>295</v>
      </c>
      <c r="O140" s="26"/>
      <c r="P140" s="85"/>
      <c r="Q140" s="85"/>
      <c r="R140" s="458"/>
      <c r="U140" s="19"/>
    </row>
    <row r="141" spans="1:21">
      <c r="A141" s="671" t="s">
        <v>9</v>
      </c>
      <c r="B141" s="672" t="s">
        <v>64</v>
      </c>
      <c r="C141" s="673" t="s">
        <v>64</v>
      </c>
      <c r="D141" s="724" t="s">
        <v>77</v>
      </c>
      <c r="E141" s="710"/>
      <c r="F141" s="713" t="s">
        <v>62</v>
      </c>
      <c r="G141" s="681" t="s">
        <v>69</v>
      </c>
      <c r="H141" s="27" t="s">
        <v>51</v>
      </c>
      <c r="I141" s="42">
        <f>J141+L141</f>
        <v>0</v>
      </c>
      <c r="J141" s="43"/>
      <c r="K141" s="43"/>
      <c r="L141" s="44"/>
      <c r="M141" s="45"/>
      <c r="N141" s="45"/>
      <c r="O141" s="716" t="s">
        <v>147</v>
      </c>
      <c r="P141" s="88">
        <v>14</v>
      </c>
      <c r="Q141" s="88">
        <v>14</v>
      </c>
      <c r="R141" s="89">
        <v>14</v>
      </c>
      <c r="U141" s="19"/>
    </row>
    <row r="142" spans="1:21">
      <c r="A142" s="651"/>
      <c r="B142" s="653"/>
      <c r="C142" s="655"/>
      <c r="D142" s="725"/>
      <c r="E142" s="711"/>
      <c r="F142" s="714"/>
      <c r="G142" s="665"/>
      <c r="H142" s="68" t="s">
        <v>70</v>
      </c>
      <c r="I142" s="50">
        <f>J142+L142</f>
        <v>0</v>
      </c>
      <c r="J142" s="51"/>
      <c r="K142" s="51"/>
      <c r="L142" s="52"/>
      <c r="M142" s="53">
        <v>321.3</v>
      </c>
      <c r="N142" s="53">
        <v>321.3</v>
      </c>
      <c r="O142" s="638"/>
      <c r="P142" s="83"/>
      <c r="Q142" s="83"/>
      <c r="R142" s="84"/>
      <c r="U142" s="19"/>
    </row>
    <row r="143" spans="1:21">
      <c r="A143" s="651"/>
      <c r="B143" s="653"/>
      <c r="C143" s="655"/>
      <c r="D143" s="725"/>
      <c r="E143" s="711"/>
      <c r="F143" s="714"/>
      <c r="G143" s="665"/>
      <c r="H143" s="28"/>
      <c r="I143" s="57">
        <f>J143+L143</f>
        <v>0</v>
      </c>
      <c r="J143" s="58"/>
      <c r="K143" s="58"/>
      <c r="L143" s="59"/>
      <c r="M143" s="60"/>
      <c r="N143" s="60"/>
      <c r="O143" s="25"/>
      <c r="P143" s="83"/>
      <c r="Q143" s="83"/>
      <c r="R143" s="84"/>
      <c r="U143" s="19"/>
    </row>
    <row r="144" spans="1:21" ht="14.25" customHeight="1" thickBot="1">
      <c r="A144" s="652"/>
      <c r="B144" s="654"/>
      <c r="C144" s="656"/>
      <c r="D144" s="726"/>
      <c r="E144" s="712"/>
      <c r="F144" s="715"/>
      <c r="G144" s="666"/>
      <c r="H144" s="20" t="s">
        <v>10</v>
      </c>
      <c r="I144" s="61">
        <f t="shared" ref="I144:N144" si="24">SUM(I141:I143)</f>
        <v>0</v>
      </c>
      <c r="J144" s="62">
        <f t="shared" si="24"/>
        <v>0</v>
      </c>
      <c r="K144" s="62">
        <f t="shared" si="24"/>
        <v>0</v>
      </c>
      <c r="L144" s="62">
        <f t="shared" si="24"/>
        <v>0</v>
      </c>
      <c r="M144" s="64">
        <f t="shared" si="24"/>
        <v>321.3</v>
      </c>
      <c r="N144" s="64">
        <f t="shared" si="24"/>
        <v>321.3</v>
      </c>
      <c r="O144" s="26"/>
      <c r="P144" s="85"/>
      <c r="Q144" s="85"/>
      <c r="R144" s="458"/>
      <c r="U144" s="19"/>
    </row>
    <row r="145" spans="1:40" ht="14.25" customHeight="1" thickBot="1">
      <c r="A145" s="29" t="s">
        <v>9</v>
      </c>
      <c r="B145" s="14" t="s">
        <v>64</v>
      </c>
      <c r="C145" s="682" t="s">
        <v>12</v>
      </c>
      <c r="D145" s="682"/>
      <c r="E145" s="682"/>
      <c r="F145" s="682"/>
      <c r="G145" s="682"/>
      <c r="H145" s="683"/>
      <c r="I145" s="65">
        <f>SUM(I144,I140,I133,I121)</f>
        <v>195</v>
      </c>
      <c r="J145" s="65">
        <f>SUM(J144,J140,J133,J121)</f>
        <v>195</v>
      </c>
      <c r="K145" s="65">
        <f>SUM(K144,K140,K133,K121)</f>
        <v>0</v>
      </c>
      <c r="L145" s="66">
        <f>SUM(L144,L140,L133,L121)</f>
        <v>0</v>
      </c>
      <c r="M145" s="66">
        <f>SUM(M144,M140,M133,M121,M136)</f>
        <v>3022.3</v>
      </c>
      <c r="N145" s="65">
        <f>SUM(N144,N140,N133,N121,N136)</f>
        <v>3022.3</v>
      </c>
      <c r="O145" s="692"/>
      <c r="P145" s="693"/>
      <c r="Q145" s="693"/>
      <c r="R145" s="694"/>
    </row>
    <row r="146" spans="1:40" ht="14.25" customHeight="1" thickBot="1">
      <c r="A146" s="29" t="s">
        <v>9</v>
      </c>
      <c r="B146" s="811" t="s">
        <v>13</v>
      </c>
      <c r="C146" s="812"/>
      <c r="D146" s="812"/>
      <c r="E146" s="812"/>
      <c r="F146" s="812"/>
      <c r="G146" s="812"/>
      <c r="H146" s="813"/>
      <c r="I146" s="36">
        <f t="shared" ref="I146:N146" si="25">SUM(I52,I62,I82,I116,I145)</f>
        <v>66483.41</v>
      </c>
      <c r="J146" s="36">
        <f t="shared" si="25"/>
        <v>18258.009999999998</v>
      </c>
      <c r="K146" s="36">
        <f t="shared" si="25"/>
        <v>19.100000000000001</v>
      </c>
      <c r="L146" s="37">
        <f t="shared" si="25"/>
        <v>48225.399999999994</v>
      </c>
      <c r="M146" s="37">
        <f t="shared" si="25"/>
        <v>56990.600000000006</v>
      </c>
      <c r="N146" s="36">
        <f t="shared" si="25"/>
        <v>48249.200000000004</v>
      </c>
      <c r="O146" s="814"/>
      <c r="P146" s="815"/>
      <c r="Q146" s="815"/>
      <c r="R146" s="816"/>
    </row>
    <row r="147" spans="1:40" ht="14.25" customHeight="1" thickBot="1">
      <c r="A147" s="33" t="s">
        <v>9</v>
      </c>
      <c r="B147" s="817" t="s">
        <v>197</v>
      </c>
      <c r="C147" s="818"/>
      <c r="D147" s="818"/>
      <c r="E147" s="818"/>
      <c r="F147" s="818"/>
      <c r="G147" s="818"/>
      <c r="H147" s="819"/>
      <c r="I147" s="71">
        <f t="shared" ref="I147:N147" si="26">SUM(I146)</f>
        <v>66483.41</v>
      </c>
      <c r="J147" s="72">
        <f t="shared" si="26"/>
        <v>18258.009999999998</v>
      </c>
      <c r="K147" s="72">
        <f t="shared" si="26"/>
        <v>19.100000000000001</v>
      </c>
      <c r="L147" s="70">
        <f t="shared" si="26"/>
        <v>48225.399999999994</v>
      </c>
      <c r="M147" s="69">
        <f t="shared" si="26"/>
        <v>56990.600000000006</v>
      </c>
      <c r="N147" s="69">
        <f t="shared" si="26"/>
        <v>48249.200000000004</v>
      </c>
      <c r="O147" s="820"/>
      <c r="P147" s="821"/>
      <c r="Q147" s="821"/>
      <c r="R147" s="822"/>
    </row>
    <row r="148" spans="1:40" s="35" customFormat="1" ht="29.25" customHeight="1">
      <c r="A148" s="823" t="s">
        <v>152</v>
      </c>
      <c r="B148" s="823"/>
      <c r="C148" s="823"/>
      <c r="D148" s="823"/>
      <c r="E148" s="823"/>
      <c r="F148" s="823"/>
      <c r="G148" s="823"/>
      <c r="H148" s="823"/>
      <c r="I148" s="823"/>
      <c r="J148" s="823"/>
      <c r="K148" s="823"/>
      <c r="L148" s="823"/>
      <c r="M148" s="823"/>
      <c r="N148" s="823"/>
      <c r="O148" s="823"/>
      <c r="P148" s="823"/>
      <c r="Q148" s="823"/>
      <c r="R148" s="823"/>
      <c r="S148" s="34"/>
      <c r="T148" s="34"/>
      <c r="U148" s="34"/>
      <c r="V148" s="34"/>
      <c r="W148" s="34"/>
      <c r="X148" s="34"/>
      <c r="Y148" s="34"/>
      <c r="Z148" s="34"/>
      <c r="AA148" s="34"/>
      <c r="AB148" s="34"/>
      <c r="AC148" s="34"/>
      <c r="AD148" s="34"/>
      <c r="AE148" s="34"/>
      <c r="AF148" s="34"/>
      <c r="AG148" s="34"/>
      <c r="AH148" s="34"/>
      <c r="AI148" s="34"/>
      <c r="AJ148" s="34"/>
      <c r="AK148" s="34"/>
      <c r="AL148" s="34"/>
      <c r="AM148" s="34"/>
      <c r="AN148" s="34"/>
    </row>
    <row r="149" spans="1:40" s="35" customFormat="1" ht="14.25" customHeight="1">
      <c r="A149" s="824"/>
      <c r="B149" s="824"/>
      <c r="C149" s="824"/>
      <c r="D149" s="824"/>
      <c r="E149" s="824"/>
      <c r="F149" s="824"/>
      <c r="G149" s="824"/>
      <c r="H149" s="824"/>
      <c r="I149" s="824"/>
      <c r="J149" s="824"/>
      <c r="K149" s="824"/>
      <c r="L149" s="824"/>
      <c r="M149" s="824"/>
      <c r="N149" s="824"/>
      <c r="O149" s="824"/>
      <c r="P149" s="824"/>
      <c r="Q149" s="824"/>
      <c r="R149" s="824"/>
      <c r="S149" s="356"/>
      <c r="T149" s="34"/>
      <c r="U149" s="34"/>
      <c r="V149" s="34"/>
      <c r="W149" s="34"/>
      <c r="X149" s="34"/>
      <c r="Y149" s="34"/>
      <c r="Z149" s="34"/>
      <c r="AA149" s="34"/>
      <c r="AB149" s="34"/>
      <c r="AC149" s="34"/>
      <c r="AD149" s="34"/>
      <c r="AE149" s="34"/>
      <c r="AF149" s="34"/>
      <c r="AG149" s="34"/>
      <c r="AH149" s="34"/>
      <c r="AI149" s="34"/>
      <c r="AJ149" s="34"/>
      <c r="AK149" s="34"/>
      <c r="AL149" s="34"/>
      <c r="AM149" s="34"/>
      <c r="AN149" s="34"/>
    </row>
    <row r="150" spans="1:40" s="35" customFormat="1" ht="14.25" customHeight="1" thickBot="1">
      <c r="A150" s="825" t="s">
        <v>18</v>
      </c>
      <c r="B150" s="825"/>
      <c r="C150" s="825"/>
      <c r="D150" s="825"/>
      <c r="E150" s="825"/>
      <c r="F150" s="825"/>
      <c r="G150" s="825"/>
      <c r="H150" s="825"/>
      <c r="I150" s="825"/>
      <c r="J150" s="825"/>
      <c r="K150" s="825"/>
      <c r="L150" s="825"/>
      <c r="M150" s="825"/>
      <c r="N150" s="825"/>
      <c r="O150" s="5"/>
      <c r="P150" s="5"/>
      <c r="Q150" s="5"/>
      <c r="R150" s="5"/>
      <c r="S150" s="34"/>
      <c r="T150" s="34"/>
      <c r="U150" s="34"/>
      <c r="V150" s="34"/>
      <c r="W150" s="34"/>
      <c r="X150" s="34"/>
      <c r="Y150" s="34"/>
      <c r="Z150" s="34"/>
      <c r="AA150" s="34"/>
      <c r="AB150" s="34"/>
      <c r="AC150" s="34"/>
      <c r="AD150" s="34"/>
      <c r="AE150" s="34"/>
      <c r="AF150" s="34"/>
      <c r="AG150" s="34"/>
      <c r="AH150" s="34"/>
      <c r="AI150" s="34"/>
      <c r="AJ150" s="34"/>
      <c r="AK150" s="34"/>
      <c r="AL150" s="34"/>
      <c r="AM150" s="34"/>
      <c r="AN150" s="34"/>
    </row>
    <row r="151" spans="1:40" ht="45" customHeight="1" thickBot="1">
      <c r="A151" s="800" t="s">
        <v>14</v>
      </c>
      <c r="B151" s="801"/>
      <c r="C151" s="801"/>
      <c r="D151" s="801"/>
      <c r="E151" s="801"/>
      <c r="F151" s="801"/>
      <c r="G151" s="801"/>
      <c r="H151" s="802"/>
      <c r="I151" s="800" t="s">
        <v>35</v>
      </c>
      <c r="J151" s="801"/>
      <c r="K151" s="801"/>
      <c r="L151" s="802"/>
      <c r="M151" s="74" t="s">
        <v>36</v>
      </c>
      <c r="N151" s="74" t="s">
        <v>36</v>
      </c>
    </row>
    <row r="152" spans="1:40" ht="14.25" customHeight="1">
      <c r="A152" s="732" t="s">
        <v>19</v>
      </c>
      <c r="B152" s="733"/>
      <c r="C152" s="733"/>
      <c r="D152" s="733"/>
      <c r="E152" s="733"/>
      <c r="F152" s="733"/>
      <c r="G152" s="733"/>
      <c r="H152" s="734"/>
      <c r="I152" s="735">
        <f>SUM(I153:L154)</f>
        <v>18832.509999999998</v>
      </c>
      <c r="J152" s="736"/>
      <c r="K152" s="736"/>
      <c r="L152" s="737"/>
      <c r="M152" s="77">
        <f>SUM(M153:M154)</f>
        <v>19212.000000000004</v>
      </c>
      <c r="N152" s="77">
        <f>SUM(N153:N154)</f>
        <v>19114.500000000004</v>
      </c>
    </row>
    <row r="153" spans="1:40" ht="14.25" customHeight="1">
      <c r="A153" s="838" t="s">
        <v>38</v>
      </c>
      <c r="B153" s="839"/>
      <c r="C153" s="839"/>
      <c r="D153" s="839"/>
      <c r="E153" s="839"/>
      <c r="F153" s="839"/>
      <c r="G153" s="839"/>
      <c r="H153" s="840"/>
      <c r="I153" s="826">
        <f>SUMIF(H12:H147,"SB",I12:I147)</f>
        <v>16421.309999999998</v>
      </c>
      <c r="J153" s="827"/>
      <c r="K153" s="827"/>
      <c r="L153" s="828"/>
      <c r="M153" s="75">
        <f>SUMIF(H12:H147,"SB",M12:M147)</f>
        <v>19156.800000000003</v>
      </c>
      <c r="N153" s="75">
        <f>SUMIF(H12:H147,"SB",N12:N147)</f>
        <v>19066.800000000003</v>
      </c>
    </row>
    <row r="154" spans="1:40" ht="14.25" customHeight="1">
      <c r="A154" s="841" t="s">
        <v>39</v>
      </c>
      <c r="B154" s="842"/>
      <c r="C154" s="842"/>
      <c r="D154" s="842"/>
      <c r="E154" s="842"/>
      <c r="F154" s="842"/>
      <c r="G154" s="842"/>
      <c r="H154" s="843"/>
      <c r="I154" s="826">
        <f>SUMIF(H12:H147,"SB(P)",I12:I147)</f>
        <v>2411.1999999999998</v>
      </c>
      <c r="J154" s="827"/>
      <c r="K154" s="827"/>
      <c r="L154" s="828"/>
      <c r="M154" s="75">
        <f>SUMIF(H12:H147,"SB(P)",M12:M147)</f>
        <v>55.2</v>
      </c>
      <c r="N154" s="75">
        <f>SUMIF(H12:H147,"SB(P)",N12:N147)</f>
        <v>47.7</v>
      </c>
    </row>
    <row r="155" spans="1:40" ht="14.25" customHeight="1">
      <c r="A155" s="805" t="s">
        <v>227</v>
      </c>
      <c r="B155" s="806"/>
      <c r="C155" s="806"/>
      <c r="D155" s="806"/>
      <c r="E155" s="806"/>
      <c r="F155" s="806"/>
      <c r="G155" s="806"/>
      <c r="H155" s="807"/>
      <c r="I155" s="808">
        <f>SUMIF(H12:H142,"sb(l)",I12:I143)</f>
        <v>1742.8</v>
      </c>
      <c r="J155" s="809"/>
      <c r="K155" s="809"/>
      <c r="L155" s="810"/>
      <c r="M155" s="519"/>
      <c r="N155" s="519"/>
    </row>
    <row r="156" spans="1:40" ht="14.25" customHeight="1">
      <c r="A156" s="829" t="s">
        <v>20</v>
      </c>
      <c r="B156" s="830"/>
      <c r="C156" s="830"/>
      <c r="D156" s="830"/>
      <c r="E156" s="830"/>
      <c r="F156" s="830"/>
      <c r="G156" s="830"/>
      <c r="H156" s="831"/>
      <c r="I156" s="832">
        <f>SUM(I157:L161)</f>
        <v>45908.099999999991</v>
      </c>
      <c r="J156" s="833"/>
      <c r="K156" s="833"/>
      <c r="L156" s="834"/>
      <c r="M156" s="78">
        <f>SUM(M157:M161)</f>
        <v>37778.6</v>
      </c>
      <c r="N156" s="78">
        <f>SUM(N157:N161)</f>
        <v>29134.700000000004</v>
      </c>
    </row>
    <row r="157" spans="1:40" ht="14.25" customHeight="1">
      <c r="A157" s="835" t="s">
        <v>40</v>
      </c>
      <c r="B157" s="836"/>
      <c r="C157" s="836"/>
      <c r="D157" s="836"/>
      <c r="E157" s="836"/>
      <c r="F157" s="836"/>
      <c r="G157" s="836"/>
      <c r="H157" s="837"/>
      <c r="I157" s="826">
        <f>SUMIF(H12:H147,"ES",I12:I147)</f>
        <v>24261.8</v>
      </c>
      <c r="J157" s="827"/>
      <c r="K157" s="827"/>
      <c r="L157" s="828"/>
      <c r="M157" s="75">
        <f>SUMIF(H12:H147,"ES",M12:M147)</f>
        <v>11390.6</v>
      </c>
      <c r="N157" s="75">
        <f>SUMIF(H12:H147,"ES",N12:N147)</f>
        <v>900.7</v>
      </c>
    </row>
    <row r="158" spans="1:40" ht="14.25" customHeight="1">
      <c r="A158" s="805" t="s">
        <v>41</v>
      </c>
      <c r="B158" s="806"/>
      <c r="C158" s="806"/>
      <c r="D158" s="806"/>
      <c r="E158" s="806"/>
      <c r="F158" s="806"/>
      <c r="G158" s="806"/>
      <c r="H158" s="807"/>
      <c r="I158" s="826">
        <f>SUMIF(H12:H147,"KPP",I12:I147)</f>
        <v>9279.4000000000015</v>
      </c>
      <c r="J158" s="827"/>
      <c r="K158" s="827"/>
      <c r="L158" s="828"/>
      <c r="M158" s="75">
        <f>SUMIF(H12:H147,"KPP",M12:M147)</f>
        <v>14946.099999999999</v>
      </c>
      <c r="N158" s="75">
        <f>SUMIF(H12:H147,"KPP",N12:N147)</f>
        <v>14906.699999999999</v>
      </c>
    </row>
    <row r="159" spans="1:40">
      <c r="A159" s="805" t="s">
        <v>42</v>
      </c>
      <c r="B159" s="806"/>
      <c r="C159" s="806"/>
      <c r="D159" s="806"/>
      <c r="E159" s="806"/>
      <c r="F159" s="806"/>
      <c r="G159" s="806"/>
      <c r="H159" s="807"/>
      <c r="I159" s="826">
        <f>SUMIF(H12:H147,"KVJUD",I12:I147)</f>
        <v>7371.1</v>
      </c>
      <c r="J159" s="827"/>
      <c r="K159" s="827"/>
      <c r="L159" s="828"/>
      <c r="M159" s="75">
        <f>SUMIF(H12:H147,"KVJUD",M12:M147)</f>
        <v>4500</v>
      </c>
      <c r="N159" s="75">
        <f>SUMIF(H12:H147,"KVJUD",N12:N147)</f>
        <v>1000</v>
      </c>
      <c r="O159" s="6"/>
      <c r="P159" s="6"/>
      <c r="Q159" s="6"/>
      <c r="R159" s="6"/>
    </row>
    <row r="160" spans="1:40">
      <c r="A160" s="841" t="s">
        <v>43</v>
      </c>
      <c r="B160" s="842"/>
      <c r="C160" s="842"/>
      <c r="D160" s="842"/>
      <c r="E160" s="842"/>
      <c r="F160" s="842"/>
      <c r="G160" s="842"/>
      <c r="H160" s="843"/>
      <c r="I160" s="826">
        <f>SUMIF(H12:H147,"LRVB",I12:I147)</f>
        <v>1153.2</v>
      </c>
      <c r="J160" s="827"/>
      <c r="K160" s="827"/>
      <c r="L160" s="828"/>
      <c r="M160" s="75">
        <f>SUMIF(H12:H147,"LRVB",M12:M147)</f>
        <v>201.89999999999998</v>
      </c>
      <c r="N160" s="75">
        <f>SUMIF(H12:H147,"LRVB",N12:N147)</f>
        <v>111.2</v>
      </c>
      <c r="O160" s="6"/>
      <c r="P160" s="6"/>
      <c r="Q160" s="6"/>
      <c r="R160" s="6"/>
    </row>
    <row r="161" spans="1:18">
      <c r="A161" s="841" t="s">
        <v>44</v>
      </c>
      <c r="B161" s="842"/>
      <c r="C161" s="842"/>
      <c r="D161" s="842"/>
      <c r="E161" s="842"/>
      <c r="F161" s="842"/>
      <c r="G161" s="842"/>
      <c r="H161" s="843"/>
      <c r="I161" s="826">
        <f>SUMIF(H12:H147,"Kt",I12:I147)</f>
        <v>3842.6</v>
      </c>
      <c r="J161" s="827"/>
      <c r="K161" s="827"/>
      <c r="L161" s="828"/>
      <c r="M161" s="75">
        <f>SUMIF(H12:H147,"Kt",M12:M147)</f>
        <v>6740</v>
      </c>
      <c r="N161" s="75">
        <f>SUMIF(H12:H147,"Kt",N12:N147)</f>
        <v>12216.1</v>
      </c>
      <c r="O161" s="6"/>
      <c r="P161" s="6"/>
      <c r="Q161" s="6"/>
      <c r="R161" s="6"/>
    </row>
    <row r="162" spans="1:18" ht="13.5" thickBot="1">
      <c r="A162" s="844" t="s">
        <v>21</v>
      </c>
      <c r="B162" s="845"/>
      <c r="C162" s="845"/>
      <c r="D162" s="845"/>
      <c r="E162" s="845"/>
      <c r="F162" s="845"/>
      <c r="G162" s="845"/>
      <c r="H162" s="846"/>
      <c r="I162" s="847">
        <f>SUM(I152,I156+I155)</f>
        <v>66483.409999999989</v>
      </c>
      <c r="J162" s="848"/>
      <c r="K162" s="848"/>
      <c r="L162" s="849"/>
      <c r="M162" s="76">
        <f>SUM(M152,M156)</f>
        <v>56990.600000000006</v>
      </c>
      <c r="N162" s="76">
        <f>SUM(N152,N156)</f>
        <v>48249.200000000012</v>
      </c>
      <c r="O162" s="6"/>
      <c r="P162" s="6"/>
      <c r="Q162" s="6"/>
      <c r="R162" s="6"/>
    </row>
    <row r="164" spans="1:18">
      <c r="H164" s="423"/>
      <c r="I164" s="419"/>
      <c r="J164" s="419"/>
      <c r="L164" s="419"/>
    </row>
    <row r="165" spans="1:18">
      <c r="H165" s="423"/>
    </row>
  </sheetData>
  <mergeCells count="333">
    <mergeCell ref="A162:H162"/>
    <mergeCell ref="I162:L162"/>
    <mergeCell ref="A160:H160"/>
    <mergeCell ref="A153:H153"/>
    <mergeCell ref="I153:L153"/>
    <mergeCell ref="A154:H154"/>
    <mergeCell ref="I154:L154"/>
    <mergeCell ref="I160:L160"/>
    <mergeCell ref="A161:H161"/>
    <mergeCell ref="I161:L161"/>
    <mergeCell ref="A149:R149"/>
    <mergeCell ref="A150:N150"/>
    <mergeCell ref="A158:H158"/>
    <mergeCell ref="I158:L158"/>
    <mergeCell ref="A159:H159"/>
    <mergeCell ref="I159:L159"/>
    <mergeCell ref="A156:H156"/>
    <mergeCell ref="I156:L156"/>
    <mergeCell ref="A157:H157"/>
    <mergeCell ref="I157:L157"/>
    <mergeCell ref="F122:F133"/>
    <mergeCell ref="G122:G133"/>
    <mergeCell ref="A155:H155"/>
    <mergeCell ref="I155:L155"/>
    <mergeCell ref="O145:R145"/>
    <mergeCell ref="B146:H146"/>
    <mergeCell ref="O146:R146"/>
    <mergeCell ref="B147:H147"/>
    <mergeCell ref="O147:R147"/>
    <mergeCell ref="A148:R148"/>
    <mergeCell ref="O128:O129"/>
    <mergeCell ref="O124:O125"/>
    <mergeCell ref="A151:H151"/>
    <mergeCell ref="I151:L151"/>
    <mergeCell ref="O118:O119"/>
    <mergeCell ref="A122:A133"/>
    <mergeCell ref="B122:B133"/>
    <mergeCell ref="C122:C133"/>
    <mergeCell ref="D122:D125"/>
    <mergeCell ref="E122:E133"/>
    <mergeCell ref="B111:B113"/>
    <mergeCell ref="C111:C113"/>
    <mergeCell ref="D111:D113"/>
    <mergeCell ref="D130:D131"/>
    <mergeCell ref="O130:O131"/>
    <mergeCell ref="D132:D133"/>
    <mergeCell ref="O132:O133"/>
    <mergeCell ref="O122:O123"/>
    <mergeCell ref="D126:D128"/>
    <mergeCell ref="O126:O127"/>
    <mergeCell ref="F111:F113"/>
    <mergeCell ref="G111:G113"/>
    <mergeCell ref="A118:A121"/>
    <mergeCell ref="B118:B121"/>
    <mergeCell ref="C118:C121"/>
    <mergeCell ref="D118:D121"/>
    <mergeCell ref="E118:E121"/>
    <mergeCell ref="F118:F121"/>
    <mergeCell ref="G118:G121"/>
    <mergeCell ref="A111:A113"/>
    <mergeCell ref="G108:G110"/>
    <mergeCell ref="E114:E115"/>
    <mergeCell ref="F114:F115"/>
    <mergeCell ref="G114:G115"/>
    <mergeCell ref="G106:G107"/>
    <mergeCell ref="A114:A115"/>
    <mergeCell ref="B114:B115"/>
    <mergeCell ref="C114:C115"/>
    <mergeCell ref="D114:D115"/>
    <mergeCell ref="E111:E113"/>
    <mergeCell ref="C106:C107"/>
    <mergeCell ref="F101:F105"/>
    <mergeCell ref="G101:G105"/>
    <mergeCell ref="E101:E105"/>
    <mergeCell ref="A108:A110"/>
    <mergeCell ref="B108:B110"/>
    <mergeCell ref="C108:C110"/>
    <mergeCell ref="D108:D110"/>
    <mergeCell ref="E108:E110"/>
    <mergeCell ref="F108:F110"/>
    <mergeCell ref="D106:D107"/>
    <mergeCell ref="E106:E107"/>
    <mergeCell ref="F106:F107"/>
    <mergeCell ref="D101:D102"/>
    <mergeCell ref="D103:D105"/>
    <mergeCell ref="A104:A105"/>
    <mergeCell ref="B104:B105"/>
    <mergeCell ref="C104:C105"/>
    <mergeCell ref="A106:A107"/>
    <mergeCell ref="B106:B107"/>
    <mergeCell ref="E91:E96"/>
    <mergeCell ref="F91:F96"/>
    <mergeCell ref="G91:G96"/>
    <mergeCell ref="O93:O94"/>
    <mergeCell ref="O95:O96"/>
    <mergeCell ref="A91:A96"/>
    <mergeCell ref="B91:B96"/>
    <mergeCell ref="C91:C96"/>
    <mergeCell ref="D91:D96"/>
    <mergeCell ref="P88:P89"/>
    <mergeCell ref="E84:E90"/>
    <mergeCell ref="F84:F90"/>
    <mergeCell ref="G84:G90"/>
    <mergeCell ref="O84:O85"/>
    <mergeCell ref="A84:A90"/>
    <mergeCell ref="B84:B90"/>
    <mergeCell ref="C84:C90"/>
    <mergeCell ref="D84:D90"/>
    <mergeCell ref="A79:A81"/>
    <mergeCell ref="B79:B81"/>
    <mergeCell ref="C79:C81"/>
    <mergeCell ref="D79:D81"/>
    <mergeCell ref="P84:P85"/>
    <mergeCell ref="O86:O87"/>
    <mergeCell ref="E79:E81"/>
    <mergeCell ref="F79:F81"/>
    <mergeCell ref="G79:G81"/>
    <mergeCell ref="P69:P70"/>
    <mergeCell ref="F76:F78"/>
    <mergeCell ref="G76:G78"/>
    <mergeCell ref="O76:O77"/>
    <mergeCell ref="B76:B78"/>
    <mergeCell ref="C76:C78"/>
    <mergeCell ref="D69:D70"/>
    <mergeCell ref="E69:E70"/>
    <mergeCell ref="F69:F70"/>
    <mergeCell ref="D76:D78"/>
    <mergeCell ref="E76:E78"/>
    <mergeCell ref="G71:G72"/>
    <mergeCell ref="O71:O72"/>
    <mergeCell ref="C69:C70"/>
    <mergeCell ref="Q69:Q70"/>
    <mergeCell ref="G73:G75"/>
    <mergeCell ref="O73:O74"/>
    <mergeCell ref="A71:A72"/>
    <mergeCell ref="B71:B72"/>
    <mergeCell ref="C71:C72"/>
    <mergeCell ref="D71:D72"/>
    <mergeCell ref="E71:E72"/>
    <mergeCell ref="F71:F72"/>
    <mergeCell ref="O41:O42"/>
    <mergeCell ref="A41:A43"/>
    <mergeCell ref="B41:B43"/>
    <mergeCell ref="C41:C43"/>
    <mergeCell ref="D41:D43"/>
    <mergeCell ref="R69:R70"/>
    <mergeCell ref="E45:E51"/>
    <mergeCell ref="F45:F51"/>
    <mergeCell ref="G45:G51"/>
    <mergeCell ref="D48:D49"/>
    <mergeCell ref="D50:D51"/>
    <mergeCell ref="E41:E43"/>
    <mergeCell ref="F41:F43"/>
    <mergeCell ref="G41:G43"/>
    <mergeCell ref="O37:O38"/>
    <mergeCell ref="O54:O57"/>
    <mergeCell ref="O58:O61"/>
    <mergeCell ref="O62:R62"/>
    <mergeCell ref="O50:O51"/>
    <mergeCell ref="A48:A51"/>
    <mergeCell ref="B48:B51"/>
    <mergeCell ref="A45:A47"/>
    <mergeCell ref="B45:B47"/>
    <mergeCell ref="O45:O47"/>
    <mergeCell ref="E58:E61"/>
    <mergeCell ref="C52:H52"/>
    <mergeCell ref="C53:R53"/>
    <mergeCell ref="F54:F57"/>
    <mergeCell ref="G54:G57"/>
    <mergeCell ref="F58:F61"/>
    <mergeCell ref="F33:F34"/>
    <mergeCell ref="G33:G34"/>
    <mergeCell ref="C35:C36"/>
    <mergeCell ref="D35:D36"/>
    <mergeCell ref="E35:E36"/>
    <mergeCell ref="F35:F36"/>
    <mergeCell ref="G35:G36"/>
    <mergeCell ref="F141:F144"/>
    <mergeCell ref="G141:G144"/>
    <mergeCell ref="C145:H145"/>
    <mergeCell ref="O35:O36"/>
    <mergeCell ref="F37:F40"/>
    <mergeCell ref="G37:G40"/>
    <mergeCell ref="C63:R63"/>
    <mergeCell ref="C48:C51"/>
    <mergeCell ref="D45:D47"/>
    <mergeCell ref="C45:C47"/>
    <mergeCell ref="E134:E136"/>
    <mergeCell ref="F134:F136"/>
    <mergeCell ref="G134:G136"/>
    <mergeCell ref="A152:H152"/>
    <mergeCell ref="I152:L152"/>
    <mergeCell ref="A141:A144"/>
    <mergeCell ref="B141:B144"/>
    <mergeCell ref="C141:C144"/>
    <mergeCell ref="D141:D144"/>
    <mergeCell ref="E141:E144"/>
    <mergeCell ref="E97:E99"/>
    <mergeCell ref="F97:F99"/>
    <mergeCell ref="G97:G99"/>
    <mergeCell ref="A137:A140"/>
    <mergeCell ref="B137:B140"/>
    <mergeCell ref="C137:C140"/>
    <mergeCell ref="D137:D140"/>
    <mergeCell ref="G137:G140"/>
    <mergeCell ref="A134:A136"/>
    <mergeCell ref="B134:B136"/>
    <mergeCell ref="A101:A102"/>
    <mergeCell ref="B101:B102"/>
    <mergeCell ref="C101:C102"/>
    <mergeCell ref="O101:O102"/>
    <mergeCell ref="A76:A78"/>
    <mergeCell ref="O141:O142"/>
    <mergeCell ref="A97:A99"/>
    <mergeCell ref="B97:B99"/>
    <mergeCell ref="C97:C99"/>
    <mergeCell ref="D97:D99"/>
    <mergeCell ref="E137:E140"/>
    <mergeCell ref="F137:F140"/>
    <mergeCell ref="O111:O113"/>
    <mergeCell ref="C116:H116"/>
    <mergeCell ref="O116:R116"/>
    <mergeCell ref="C117:R117"/>
    <mergeCell ref="O137:O138"/>
    <mergeCell ref="O134:O135"/>
    <mergeCell ref="C134:C136"/>
    <mergeCell ref="D134:D136"/>
    <mergeCell ref="R84:R85"/>
    <mergeCell ref="O104:O105"/>
    <mergeCell ref="P95:P96"/>
    <mergeCell ref="Q95:Q96"/>
    <mergeCell ref="R95:R96"/>
    <mergeCell ref="P132:P133"/>
    <mergeCell ref="Q132:Q133"/>
    <mergeCell ref="R132:R133"/>
    <mergeCell ref="O97:O99"/>
    <mergeCell ref="O88:O89"/>
    <mergeCell ref="G69:G70"/>
    <mergeCell ref="O69:O70"/>
    <mergeCell ref="Q88:Q89"/>
    <mergeCell ref="R88:R89"/>
    <mergeCell ref="O66:O67"/>
    <mergeCell ref="E73:E75"/>
    <mergeCell ref="C82:H82"/>
    <mergeCell ref="O82:R82"/>
    <mergeCell ref="C83:R83"/>
    <mergeCell ref="Q84:Q85"/>
    <mergeCell ref="D58:D61"/>
    <mergeCell ref="A54:A57"/>
    <mergeCell ref="B54:B57"/>
    <mergeCell ref="C54:C57"/>
    <mergeCell ref="D54:D57"/>
    <mergeCell ref="A69:A70"/>
    <mergeCell ref="B69:B70"/>
    <mergeCell ref="G58:G61"/>
    <mergeCell ref="C62:H62"/>
    <mergeCell ref="A73:A75"/>
    <mergeCell ref="B73:B75"/>
    <mergeCell ref="C73:C75"/>
    <mergeCell ref="D73:D75"/>
    <mergeCell ref="F73:F75"/>
    <mergeCell ref="A58:A61"/>
    <mergeCell ref="B58:B61"/>
    <mergeCell ref="C58:C61"/>
    <mergeCell ref="E20:E21"/>
    <mergeCell ref="A12:A16"/>
    <mergeCell ref="B12:B16"/>
    <mergeCell ref="C12:C16"/>
    <mergeCell ref="A19:A21"/>
    <mergeCell ref="B19:B21"/>
    <mergeCell ref="C19:C21"/>
    <mergeCell ref="E33:E34"/>
    <mergeCell ref="C28:C29"/>
    <mergeCell ref="A37:A40"/>
    <mergeCell ref="B37:B40"/>
    <mergeCell ref="C37:C40"/>
    <mergeCell ref="D37:D40"/>
    <mergeCell ref="A35:A36"/>
    <mergeCell ref="B35:B36"/>
    <mergeCell ref="D28:D29"/>
    <mergeCell ref="A28:A29"/>
    <mergeCell ref="B28:B29"/>
    <mergeCell ref="E37:E40"/>
    <mergeCell ref="A26:A27"/>
    <mergeCell ref="B26:B27"/>
    <mergeCell ref="C26:C27"/>
    <mergeCell ref="D26:D27"/>
    <mergeCell ref="A33:A34"/>
    <mergeCell ref="B33:B34"/>
    <mergeCell ref="C33:C34"/>
    <mergeCell ref="A30:A31"/>
    <mergeCell ref="B30:B31"/>
    <mergeCell ref="C30:C31"/>
    <mergeCell ref="D30:D31"/>
    <mergeCell ref="G19:G21"/>
    <mergeCell ref="A9:R9"/>
    <mergeCell ref="B10:R10"/>
    <mergeCell ref="A23:A25"/>
    <mergeCell ref="B23:B25"/>
    <mergeCell ref="C23:C25"/>
    <mergeCell ref="C11:R11"/>
    <mergeCell ref="O26:O27"/>
    <mergeCell ref="O28:O29"/>
    <mergeCell ref="O30:O31"/>
    <mergeCell ref="F12:F17"/>
    <mergeCell ref="G12:G17"/>
    <mergeCell ref="E13:E17"/>
    <mergeCell ref="F19:F21"/>
    <mergeCell ref="F23:F31"/>
    <mergeCell ref="G23:G31"/>
    <mergeCell ref="P6:R6"/>
    <mergeCell ref="O6:O7"/>
    <mergeCell ref="A1:R1"/>
    <mergeCell ref="A2:R2"/>
    <mergeCell ref="A3:R3"/>
    <mergeCell ref="P4:R4"/>
    <mergeCell ref="F5:F7"/>
    <mergeCell ref="I6:I7"/>
    <mergeCell ref="D5:D7"/>
    <mergeCell ref="E5:E7"/>
    <mergeCell ref="C5:C7"/>
    <mergeCell ref="G5:G7"/>
    <mergeCell ref="H5:H7"/>
    <mergeCell ref="A5:A7"/>
    <mergeCell ref="B5:B7"/>
    <mergeCell ref="J6:K6"/>
    <mergeCell ref="L6:L7"/>
    <mergeCell ref="E54:E57"/>
    <mergeCell ref="A8:R8"/>
    <mergeCell ref="I5:L5"/>
    <mergeCell ref="M5:M7"/>
    <mergeCell ref="N5:N7"/>
    <mergeCell ref="O5:R5"/>
  </mergeCells>
  <phoneticPr fontId="17" type="noConversion"/>
  <printOptions horizontalCentered="1"/>
  <pageMargins left="0" right="0" top="0" bottom="0" header="0.31496062992125984" footer="0.31496062992125984"/>
  <pageSetup paperSize="9" orientation="landscape" r:id="rId1"/>
  <rowBreaks count="6" manualBreakCount="6">
    <brk id="21" max="17" man="1"/>
    <brk id="43" max="17" man="1"/>
    <brk id="62" max="17" man="1"/>
    <brk id="90" max="17" man="1"/>
    <brk id="121" max="17" man="1"/>
    <brk id="162" max="17" man="1"/>
  </rowBreaks>
</worksheet>
</file>

<file path=xl/worksheets/sheet2.xml><?xml version="1.0" encoding="utf-8"?>
<worksheet xmlns="http://schemas.openxmlformats.org/spreadsheetml/2006/main" xmlns:r="http://schemas.openxmlformats.org/officeDocument/2006/relationships">
  <dimension ref="A1:AW226"/>
  <sheetViews>
    <sheetView topLeftCell="H1" zoomScaleNormal="100" zoomScaleSheetLayoutView="80" workbookViewId="0">
      <selection activeCell="H162" sqref="H162:H165"/>
    </sheetView>
  </sheetViews>
  <sheetFormatPr defaultRowHeight="12.75"/>
  <cols>
    <col min="1" max="4" width="2.7109375" style="11" customWidth="1"/>
    <col min="5" max="5" width="30.7109375" style="11" customWidth="1"/>
    <col min="6" max="6" width="2.7109375" style="145" customWidth="1"/>
    <col min="7" max="7" width="2.7109375" style="11" customWidth="1"/>
    <col min="8" max="8" width="2.7109375" style="323" customWidth="1"/>
    <col min="9" max="9" width="7.7109375" style="12" customWidth="1"/>
    <col min="10" max="23" width="7.7109375" style="11" customWidth="1"/>
    <col min="24" max="24" width="23" style="11" customWidth="1"/>
    <col min="25" max="27" width="3.7109375" style="11" customWidth="1"/>
    <col min="28" max="16384" width="9.140625" style="6"/>
  </cols>
  <sheetData>
    <row r="1" spans="1:31" ht="18" customHeight="1">
      <c r="A1" s="631" t="s">
        <v>140</v>
      </c>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row>
    <row r="2" spans="1:31" ht="18" customHeight="1">
      <c r="A2" s="632" t="s">
        <v>57</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row>
    <row r="3" spans="1:31" ht="18" customHeight="1">
      <c r="A3" s="633" t="s">
        <v>31</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4"/>
      <c r="AC3" s="4"/>
      <c r="AD3" s="4"/>
      <c r="AE3" s="4"/>
    </row>
    <row r="4" spans="1:31" ht="15" customHeight="1" thickBot="1">
      <c r="Y4" s="634" t="s">
        <v>0</v>
      </c>
      <c r="Z4" s="634"/>
      <c r="AA4" s="634"/>
    </row>
    <row r="5" spans="1:31" ht="30" customHeight="1">
      <c r="A5" s="592" t="s">
        <v>32</v>
      </c>
      <c r="B5" s="595" t="s">
        <v>1</v>
      </c>
      <c r="C5" s="595" t="s">
        <v>2</v>
      </c>
      <c r="D5" s="595" t="s">
        <v>55</v>
      </c>
      <c r="E5" s="618" t="s">
        <v>16</v>
      </c>
      <c r="F5" s="621" t="s">
        <v>3</v>
      </c>
      <c r="G5" s="595" t="s">
        <v>47</v>
      </c>
      <c r="H5" s="624" t="s">
        <v>4</v>
      </c>
      <c r="I5" s="611" t="s">
        <v>5</v>
      </c>
      <c r="J5" s="608" t="s">
        <v>124</v>
      </c>
      <c r="K5" s="609"/>
      <c r="L5" s="609"/>
      <c r="M5" s="610"/>
      <c r="N5" s="608" t="s">
        <v>52</v>
      </c>
      <c r="O5" s="609"/>
      <c r="P5" s="609"/>
      <c r="Q5" s="610"/>
      <c r="R5" s="608" t="s">
        <v>35</v>
      </c>
      <c r="S5" s="609"/>
      <c r="T5" s="609"/>
      <c r="U5" s="610"/>
      <c r="V5" s="611" t="s">
        <v>45</v>
      </c>
      <c r="W5" s="611" t="s">
        <v>46</v>
      </c>
      <c r="X5" s="614" t="s">
        <v>15</v>
      </c>
      <c r="Y5" s="615"/>
      <c r="Z5" s="615"/>
      <c r="AA5" s="616"/>
    </row>
    <row r="6" spans="1:31" ht="14.25" customHeight="1">
      <c r="A6" s="593"/>
      <c r="B6" s="596"/>
      <c r="C6" s="596"/>
      <c r="D6" s="596"/>
      <c r="E6" s="619"/>
      <c r="F6" s="622"/>
      <c r="G6" s="596"/>
      <c r="H6" s="625"/>
      <c r="I6" s="612"/>
      <c r="J6" s="617" t="s">
        <v>6</v>
      </c>
      <c r="K6" s="598" t="s">
        <v>7</v>
      </c>
      <c r="L6" s="599"/>
      <c r="M6" s="600" t="s">
        <v>23</v>
      </c>
      <c r="N6" s="617" t="s">
        <v>6</v>
      </c>
      <c r="O6" s="598" t="s">
        <v>7</v>
      </c>
      <c r="P6" s="599"/>
      <c r="Q6" s="600" t="s">
        <v>23</v>
      </c>
      <c r="R6" s="617" t="s">
        <v>6</v>
      </c>
      <c r="S6" s="598" t="s">
        <v>7</v>
      </c>
      <c r="T6" s="599"/>
      <c r="U6" s="600" t="s">
        <v>23</v>
      </c>
      <c r="V6" s="612"/>
      <c r="W6" s="612"/>
      <c r="X6" s="629" t="s">
        <v>16</v>
      </c>
      <c r="Y6" s="598" t="s">
        <v>8</v>
      </c>
      <c r="Z6" s="627"/>
      <c r="AA6" s="628"/>
    </row>
    <row r="7" spans="1:31" ht="99" customHeight="1" thickBot="1">
      <c r="A7" s="594"/>
      <c r="B7" s="597"/>
      <c r="C7" s="597"/>
      <c r="D7" s="597"/>
      <c r="E7" s="620"/>
      <c r="F7" s="623"/>
      <c r="G7" s="597"/>
      <c r="H7" s="626"/>
      <c r="I7" s="613"/>
      <c r="J7" s="594"/>
      <c r="K7" s="8" t="s">
        <v>6</v>
      </c>
      <c r="L7" s="7" t="s">
        <v>17</v>
      </c>
      <c r="M7" s="601"/>
      <c r="N7" s="594"/>
      <c r="O7" s="8" t="s">
        <v>6</v>
      </c>
      <c r="P7" s="7" t="s">
        <v>17</v>
      </c>
      <c r="Q7" s="601"/>
      <c r="R7" s="594"/>
      <c r="S7" s="8" t="s">
        <v>6</v>
      </c>
      <c r="T7" s="7" t="s">
        <v>17</v>
      </c>
      <c r="U7" s="601"/>
      <c r="V7" s="613"/>
      <c r="W7" s="613"/>
      <c r="X7" s="630"/>
      <c r="Y7" s="9" t="s">
        <v>48</v>
      </c>
      <c r="Z7" s="9" t="s">
        <v>49</v>
      </c>
      <c r="AA7" s="10" t="s">
        <v>50</v>
      </c>
    </row>
    <row r="8" spans="1:31" s="296" customFormat="1" ht="14.25" customHeight="1">
      <c r="A8" s="866" t="s">
        <v>54</v>
      </c>
      <c r="B8" s="867"/>
      <c r="C8" s="867"/>
      <c r="D8" s="867"/>
      <c r="E8" s="867"/>
      <c r="F8" s="867"/>
      <c r="G8" s="867"/>
      <c r="H8" s="867"/>
      <c r="I8" s="867"/>
      <c r="J8" s="867"/>
      <c r="K8" s="867"/>
      <c r="L8" s="867"/>
      <c r="M8" s="867"/>
      <c r="N8" s="867"/>
      <c r="O8" s="867"/>
      <c r="P8" s="867"/>
      <c r="Q8" s="867"/>
      <c r="R8" s="867"/>
      <c r="S8" s="867"/>
      <c r="T8" s="867"/>
      <c r="U8" s="867"/>
      <c r="V8" s="867"/>
      <c r="W8" s="867"/>
      <c r="X8" s="867"/>
      <c r="Y8" s="867"/>
      <c r="Z8" s="867"/>
      <c r="AA8" s="868"/>
    </row>
    <row r="9" spans="1:31" s="296" customFormat="1" ht="14.25" customHeight="1">
      <c r="A9" s="869" t="s">
        <v>53</v>
      </c>
      <c r="B9" s="870"/>
      <c r="C9" s="870"/>
      <c r="D9" s="870"/>
      <c r="E9" s="870"/>
      <c r="F9" s="870"/>
      <c r="G9" s="870"/>
      <c r="H9" s="870"/>
      <c r="I9" s="870"/>
      <c r="J9" s="870"/>
      <c r="K9" s="870"/>
      <c r="L9" s="870"/>
      <c r="M9" s="870"/>
      <c r="N9" s="870"/>
      <c r="O9" s="870"/>
      <c r="P9" s="870"/>
      <c r="Q9" s="870"/>
      <c r="R9" s="870"/>
      <c r="S9" s="870"/>
      <c r="T9" s="870"/>
      <c r="U9" s="870"/>
      <c r="V9" s="870"/>
      <c r="W9" s="870"/>
      <c r="X9" s="870"/>
      <c r="Y9" s="870"/>
      <c r="Z9" s="870"/>
      <c r="AA9" s="871"/>
    </row>
    <row r="10" spans="1:31" ht="14.25" customHeight="1" thickBot="1">
      <c r="A10" s="30" t="s">
        <v>9</v>
      </c>
      <c r="B10" s="662" t="s">
        <v>58</v>
      </c>
      <c r="C10" s="663"/>
      <c r="D10" s="663"/>
      <c r="E10" s="663"/>
      <c r="F10" s="663"/>
      <c r="G10" s="663"/>
      <c r="H10" s="663"/>
      <c r="I10" s="663"/>
      <c r="J10" s="663"/>
      <c r="K10" s="663"/>
      <c r="L10" s="663"/>
      <c r="M10" s="663"/>
      <c r="N10" s="663"/>
      <c r="O10" s="663"/>
      <c r="P10" s="663"/>
      <c r="Q10" s="663"/>
      <c r="R10" s="663"/>
      <c r="S10" s="663"/>
      <c r="T10" s="663"/>
      <c r="U10" s="663"/>
      <c r="V10" s="663"/>
      <c r="W10" s="663"/>
      <c r="X10" s="663"/>
      <c r="Y10" s="663"/>
      <c r="Z10" s="663"/>
      <c r="AA10" s="664"/>
    </row>
    <row r="11" spans="1:31" ht="14.25" customHeight="1" thickBot="1">
      <c r="A11" s="13" t="s">
        <v>9</v>
      </c>
      <c r="B11" s="14" t="s">
        <v>9</v>
      </c>
      <c r="C11" s="635" t="s">
        <v>59</v>
      </c>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7"/>
    </row>
    <row r="12" spans="1:31" ht="28.5" customHeight="1">
      <c r="A12" s="671" t="s">
        <v>9</v>
      </c>
      <c r="B12" s="672" t="s">
        <v>9</v>
      </c>
      <c r="C12" s="673" t="s">
        <v>9</v>
      </c>
      <c r="D12" s="171"/>
      <c r="E12" s="129" t="s">
        <v>114</v>
      </c>
      <c r="F12" s="282"/>
      <c r="G12" s="713" t="s">
        <v>62</v>
      </c>
      <c r="H12" s="681" t="s">
        <v>94</v>
      </c>
      <c r="I12" s="16"/>
      <c r="J12" s="242"/>
      <c r="K12" s="47"/>
      <c r="L12" s="47"/>
      <c r="M12" s="244"/>
      <c r="N12" s="242"/>
      <c r="O12" s="47"/>
      <c r="P12" s="47"/>
      <c r="Q12" s="252"/>
      <c r="R12" s="309"/>
      <c r="S12" s="265"/>
      <c r="T12" s="265"/>
      <c r="U12" s="310"/>
      <c r="V12" s="53"/>
      <c r="W12" s="53"/>
      <c r="X12" s="224"/>
      <c r="Y12" s="225"/>
      <c r="Z12" s="79"/>
      <c r="AA12" s="80"/>
    </row>
    <row r="13" spans="1:31" ht="28.5" customHeight="1">
      <c r="A13" s="651"/>
      <c r="B13" s="653"/>
      <c r="C13" s="655"/>
      <c r="D13" s="861" t="s">
        <v>9</v>
      </c>
      <c r="E13" s="872" t="s">
        <v>115</v>
      </c>
      <c r="F13" s="873" t="s">
        <v>102</v>
      </c>
      <c r="G13" s="714"/>
      <c r="H13" s="665"/>
      <c r="I13" s="169" t="s">
        <v>100</v>
      </c>
      <c r="J13" s="46">
        <f>K13+M13</f>
        <v>513.5</v>
      </c>
      <c r="K13" s="101"/>
      <c r="L13" s="101"/>
      <c r="M13" s="48">
        <v>513.5</v>
      </c>
      <c r="N13" s="46">
        <f>O13+Q13</f>
        <v>977.8</v>
      </c>
      <c r="O13" s="101"/>
      <c r="P13" s="101"/>
      <c r="Q13" s="384">
        <v>977.8</v>
      </c>
      <c r="R13" s="50">
        <f>S13+U13</f>
        <v>977.8</v>
      </c>
      <c r="S13" s="102"/>
      <c r="T13" s="102"/>
      <c r="U13" s="383">
        <v>977.8</v>
      </c>
      <c r="V13" s="104"/>
      <c r="W13" s="104"/>
      <c r="X13" s="311" t="s">
        <v>153</v>
      </c>
      <c r="Y13" s="312">
        <v>100</v>
      </c>
      <c r="Z13" s="127"/>
      <c r="AA13" s="128"/>
      <c r="AB13" s="116"/>
    </row>
    <row r="14" spans="1:31" ht="15" customHeight="1">
      <c r="A14" s="651"/>
      <c r="B14" s="653"/>
      <c r="C14" s="655"/>
      <c r="D14" s="862"/>
      <c r="E14" s="755"/>
      <c r="F14" s="670"/>
      <c r="G14" s="714"/>
      <c r="H14" s="665"/>
      <c r="I14" s="18" t="s">
        <v>96</v>
      </c>
      <c r="J14" s="54">
        <f>K14+M14</f>
        <v>1385.4</v>
      </c>
      <c r="K14" s="55"/>
      <c r="L14" s="55"/>
      <c r="M14" s="48">
        <v>1385.4</v>
      </c>
      <c r="N14" s="54">
        <f>O14+Q14</f>
        <v>1674.5</v>
      </c>
      <c r="O14" s="55"/>
      <c r="P14" s="55"/>
      <c r="Q14" s="385">
        <v>1674.5</v>
      </c>
      <c r="R14" s="100">
        <f>S14+U14</f>
        <v>1674.5</v>
      </c>
      <c r="S14" s="58"/>
      <c r="T14" s="58"/>
      <c r="U14" s="370">
        <v>1674.5</v>
      </c>
      <c r="V14" s="60"/>
      <c r="W14" s="60"/>
      <c r="X14" s="17"/>
      <c r="Y14" s="81"/>
      <c r="Z14" s="81"/>
      <c r="AA14" s="82"/>
    </row>
    <row r="15" spans="1:31" ht="14.25" customHeight="1">
      <c r="A15" s="651"/>
      <c r="B15" s="653"/>
      <c r="C15" s="655"/>
      <c r="D15" s="172"/>
      <c r="E15" s="755"/>
      <c r="F15" s="670"/>
      <c r="G15" s="714"/>
      <c r="H15" s="665"/>
      <c r="I15" s="18" t="s">
        <v>101</v>
      </c>
      <c r="J15" s="54">
        <f>K15+M15</f>
        <v>171.1</v>
      </c>
      <c r="K15" s="55"/>
      <c r="L15" s="55"/>
      <c r="M15" s="48">
        <v>171.1</v>
      </c>
      <c r="N15" s="54">
        <f>O15+Q15</f>
        <v>206.8</v>
      </c>
      <c r="O15" s="55"/>
      <c r="P15" s="55"/>
      <c r="Q15" s="385">
        <v>206.8</v>
      </c>
      <c r="R15" s="100">
        <f>S15+U15</f>
        <v>206.8</v>
      </c>
      <c r="S15" s="58"/>
      <c r="T15" s="58"/>
      <c r="U15" s="370">
        <v>206.8</v>
      </c>
      <c r="V15" s="60"/>
      <c r="W15" s="60"/>
      <c r="X15" s="17"/>
      <c r="Y15" s="81"/>
      <c r="Z15" s="81"/>
      <c r="AA15" s="82"/>
    </row>
    <row r="16" spans="1:31" ht="14.25" customHeight="1">
      <c r="A16" s="651"/>
      <c r="B16" s="653"/>
      <c r="C16" s="655"/>
      <c r="D16" s="280"/>
      <c r="E16" s="756"/>
      <c r="F16" s="874"/>
      <c r="G16" s="714"/>
      <c r="H16" s="665"/>
      <c r="I16" s="147" t="s">
        <v>10</v>
      </c>
      <c r="J16" s="151">
        <f t="shared" ref="J16:W16" si="0">SUM(J12:J15)</f>
        <v>2070</v>
      </c>
      <c r="K16" s="121">
        <f t="shared" si="0"/>
        <v>0</v>
      </c>
      <c r="L16" s="121">
        <f t="shared" si="0"/>
        <v>0</v>
      </c>
      <c r="M16" s="148">
        <f t="shared" si="0"/>
        <v>2070</v>
      </c>
      <c r="N16" s="151">
        <f t="shared" si="0"/>
        <v>2859.1000000000004</v>
      </c>
      <c r="O16" s="121">
        <f t="shared" si="0"/>
        <v>0</v>
      </c>
      <c r="P16" s="121">
        <f t="shared" si="0"/>
        <v>0</v>
      </c>
      <c r="Q16" s="122">
        <f>SUM(Q12:Q15)</f>
        <v>2859.1000000000004</v>
      </c>
      <c r="R16" s="200">
        <f t="shared" si="0"/>
        <v>2859.1000000000004</v>
      </c>
      <c r="S16" s="121">
        <f t="shared" si="0"/>
        <v>0</v>
      </c>
      <c r="T16" s="121">
        <f t="shared" si="0"/>
        <v>0</v>
      </c>
      <c r="U16" s="148">
        <f t="shared" si="0"/>
        <v>2859.1000000000004</v>
      </c>
      <c r="V16" s="149">
        <f t="shared" si="0"/>
        <v>0</v>
      </c>
      <c r="W16" s="149">
        <f t="shared" si="0"/>
        <v>0</v>
      </c>
      <c r="X16" s="166"/>
      <c r="Y16" s="167"/>
      <c r="Z16" s="167"/>
      <c r="AA16" s="168"/>
      <c r="AD16" s="19"/>
    </row>
    <row r="17" spans="1:30" ht="12.75" customHeight="1">
      <c r="A17" s="651"/>
      <c r="B17" s="653"/>
      <c r="C17" s="655"/>
      <c r="D17" s="861" t="s">
        <v>11</v>
      </c>
      <c r="E17" s="872" t="s">
        <v>104</v>
      </c>
      <c r="F17" s="474" t="s">
        <v>102</v>
      </c>
      <c r="G17" s="865" t="s">
        <v>62</v>
      </c>
      <c r="H17" s="789" t="s">
        <v>94</v>
      </c>
      <c r="I17" s="169" t="s">
        <v>100</v>
      </c>
      <c r="J17" s="46">
        <f>K17+M17</f>
        <v>451.4</v>
      </c>
      <c r="K17" s="101"/>
      <c r="L17" s="101"/>
      <c r="M17" s="48">
        <v>451.4</v>
      </c>
      <c r="N17" s="46">
        <f>O17+Q17</f>
        <v>1427</v>
      </c>
      <c r="O17" s="101"/>
      <c r="P17" s="101"/>
      <c r="Q17" s="384">
        <v>1427</v>
      </c>
      <c r="R17" s="50">
        <f>S17+U17</f>
        <v>1427</v>
      </c>
      <c r="S17" s="102"/>
      <c r="T17" s="102"/>
      <c r="U17" s="103">
        <v>1427</v>
      </c>
      <c r="V17" s="104"/>
      <c r="W17" s="104"/>
      <c r="X17" s="893" t="s">
        <v>161</v>
      </c>
      <c r="Y17" s="314">
        <v>100</v>
      </c>
      <c r="Z17" s="164"/>
      <c r="AA17" s="165"/>
    </row>
    <row r="18" spans="1:30" ht="12.75" customHeight="1">
      <c r="A18" s="651"/>
      <c r="B18" s="653"/>
      <c r="C18" s="655"/>
      <c r="D18" s="862"/>
      <c r="E18" s="755"/>
      <c r="F18" s="875"/>
      <c r="G18" s="649"/>
      <c r="H18" s="665"/>
      <c r="I18" s="18" t="s">
        <v>96</v>
      </c>
      <c r="J18" s="99">
        <f>K18+M18</f>
        <v>3743.2</v>
      </c>
      <c r="K18" s="47"/>
      <c r="L18" s="47"/>
      <c r="M18" s="91">
        <v>3743.2</v>
      </c>
      <c r="N18" s="99">
        <f>O18+Q18</f>
        <v>6884.8</v>
      </c>
      <c r="O18" s="47"/>
      <c r="P18" s="47"/>
      <c r="Q18" s="384">
        <v>6884.8</v>
      </c>
      <c r="R18" s="50">
        <f>S18+U18</f>
        <v>6884.8</v>
      </c>
      <c r="S18" s="102"/>
      <c r="T18" s="102"/>
      <c r="U18" s="103">
        <v>6884.8</v>
      </c>
      <c r="V18" s="104"/>
      <c r="W18" s="104"/>
      <c r="X18" s="638"/>
      <c r="Y18" s="86"/>
      <c r="Z18" s="86"/>
      <c r="AA18" s="87"/>
    </row>
    <row r="19" spans="1:30" ht="12.75" customHeight="1">
      <c r="A19" s="651"/>
      <c r="B19" s="653"/>
      <c r="C19" s="655"/>
      <c r="D19" s="862"/>
      <c r="E19" s="755"/>
      <c r="F19" s="875"/>
      <c r="G19" s="649"/>
      <c r="H19" s="665"/>
      <c r="I19" s="18" t="s">
        <v>101</v>
      </c>
      <c r="J19" s="54">
        <f>K19+M19</f>
        <v>462.4</v>
      </c>
      <c r="K19" s="55"/>
      <c r="L19" s="55"/>
      <c r="M19" s="48">
        <v>462.4</v>
      </c>
      <c r="N19" s="54">
        <f>O19+Q19</f>
        <v>850.5</v>
      </c>
      <c r="O19" s="55"/>
      <c r="P19" s="55"/>
      <c r="Q19" s="386">
        <v>850.5</v>
      </c>
      <c r="R19" s="100">
        <f>S19+U19</f>
        <v>850.5</v>
      </c>
      <c r="S19" s="51"/>
      <c r="T19" s="51"/>
      <c r="U19" s="52">
        <v>850.5</v>
      </c>
      <c r="V19" s="53"/>
      <c r="W19" s="53"/>
      <c r="X19" s="638"/>
      <c r="Y19" s="86"/>
      <c r="Z19" s="86"/>
      <c r="AA19" s="87"/>
    </row>
    <row r="20" spans="1:30" ht="12.75" customHeight="1">
      <c r="A20" s="651"/>
      <c r="B20" s="653"/>
      <c r="C20" s="655"/>
      <c r="D20" s="862"/>
      <c r="E20" s="755"/>
      <c r="F20" s="875"/>
      <c r="G20" s="649"/>
      <c r="H20" s="665"/>
      <c r="I20" s="147" t="s">
        <v>10</v>
      </c>
      <c r="J20" s="151">
        <f t="shared" ref="J20:W20" si="1">SUM(J17:J19)</f>
        <v>4656.9999999999991</v>
      </c>
      <c r="K20" s="121">
        <f t="shared" si="1"/>
        <v>0</v>
      </c>
      <c r="L20" s="121">
        <f t="shared" si="1"/>
        <v>0</v>
      </c>
      <c r="M20" s="148">
        <f t="shared" si="1"/>
        <v>4656.9999999999991</v>
      </c>
      <c r="N20" s="151">
        <f t="shared" si="1"/>
        <v>9162.2999999999993</v>
      </c>
      <c r="O20" s="121">
        <f t="shared" si="1"/>
        <v>0</v>
      </c>
      <c r="P20" s="121">
        <f t="shared" si="1"/>
        <v>0</v>
      </c>
      <c r="Q20" s="122">
        <f>SUM(Q17:Q19)</f>
        <v>9162.2999999999993</v>
      </c>
      <c r="R20" s="200">
        <f t="shared" si="1"/>
        <v>9162.2999999999993</v>
      </c>
      <c r="S20" s="121">
        <f t="shared" si="1"/>
        <v>0</v>
      </c>
      <c r="T20" s="121">
        <f t="shared" si="1"/>
        <v>0</v>
      </c>
      <c r="U20" s="148">
        <f t="shared" si="1"/>
        <v>9162.2999999999993</v>
      </c>
      <c r="V20" s="149">
        <f t="shared" si="1"/>
        <v>0</v>
      </c>
      <c r="W20" s="149">
        <f t="shared" si="1"/>
        <v>0</v>
      </c>
      <c r="X20" s="638"/>
      <c r="Y20" s="86"/>
      <c r="Z20" s="86"/>
      <c r="AA20" s="87"/>
    </row>
    <row r="21" spans="1:30" ht="14.25" customHeight="1">
      <c r="A21" s="651"/>
      <c r="B21" s="653"/>
      <c r="C21" s="655"/>
      <c r="D21" s="861" t="s">
        <v>56</v>
      </c>
      <c r="E21" s="872" t="s">
        <v>154</v>
      </c>
      <c r="F21" s="873"/>
      <c r="G21" s="865" t="s">
        <v>62</v>
      </c>
      <c r="H21" s="789" t="s">
        <v>94</v>
      </c>
      <c r="I21" s="18" t="s">
        <v>97</v>
      </c>
      <c r="J21" s="124">
        <f>K21+M21</f>
        <v>200</v>
      </c>
      <c r="K21" s="55"/>
      <c r="L21" s="55"/>
      <c r="M21" s="48">
        <v>200</v>
      </c>
      <c r="N21" s="124">
        <f>O21+Q21</f>
        <v>188</v>
      </c>
      <c r="O21" s="55"/>
      <c r="P21" s="55"/>
      <c r="Q21" s="294">
        <v>188</v>
      </c>
      <c r="R21" s="50">
        <f>S21+U21</f>
        <v>188</v>
      </c>
      <c r="S21" s="58"/>
      <c r="T21" s="58"/>
      <c r="U21" s="211">
        <v>188</v>
      </c>
      <c r="V21" s="104"/>
      <c r="W21" s="104"/>
      <c r="X21" s="893" t="s">
        <v>155</v>
      </c>
      <c r="Y21" s="164">
        <v>1</v>
      </c>
      <c r="Z21" s="164"/>
      <c r="AA21" s="165"/>
    </row>
    <row r="22" spans="1:30" ht="14.25" customHeight="1">
      <c r="A22" s="651"/>
      <c r="B22" s="653"/>
      <c r="C22" s="655"/>
      <c r="D22" s="862"/>
      <c r="E22" s="755"/>
      <c r="F22" s="670"/>
      <c r="G22" s="649"/>
      <c r="H22" s="665"/>
      <c r="I22" s="67" t="s">
        <v>100</v>
      </c>
      <c r="J22" s="46">
        <f>K22+M22</f>
        <v>0</v>
      </c>
      <c r="K22" s="101"/>
      <c r="L22" s="101"/>
      <c r="M22" s="48"/>
      <c r="N22" s="46">
        <f>O22+Q22</f>
        <v>0</v>
      </c>
      <c r="O22" s="101"/>
      <c r="P22" s="101"/>
      <c r="Q22" s="133"/>
      <c r="R22" s="50">
        <f>S22+U22</f>
        <v>0</v>
      </c>
      <c r="S22" s="102"/>
      <c r="T22" s="102"/>
      <c r="U22" s="209"/>
      <c r="V22" s="104"/>
      <c r="W22" s="104"/>
      <c r="X22" s="638"/>
      <c r="Y22" s="86"/>
      <c r="Z22" s="86"/>
      <c r="AA22" s="87"/>
    </row>
    <row r="23" spans="1:30" ht="14.25" customHeight="1">
      <c r="A23" s="651"/>
      <c r="B23" s="653"/>
      <c r="C23" s="655"/>
      <c r="D23" s="863"/>
      <c r="E23" s="756"/>
      <c r="F23" s="874"/>
      <c r="G23" s="752"/>
      <c r="H23" s="864"/>
      <c r="I23" s="134" t="s">
        <v>10</v>
      </c>
      <c r="J23" s="135">
        <f t="shared" ref="J23:W23" si="2">SUM(J21:J22)</f>
        <v>200</v>
      </c>
      <c r="K23" s="136">
        <f t="shared" si="2"/>
        <v>0</v>
      </c>
      <c r="L23" s="136">
        <f t="shared" si="2"/>
        <v>0</v>
      </c>
      <c r="M23" s="137">
        <f t="shared" si="2"/>
        <v>200</v>
      </c>
      <c r="N23" s="135">
        <f t="shared" si="2"/>
        <v>188</v>
      </c>
      <c r="O23" s="136">
        <f t="shared" si="2"/>
        <v>0</v>
      </c>
      <c r="P23" s="136">
        <f t="shared" si="2"/>
        <v>0</v>
      </c>
      <c r="Q23" s="202">
        <f t="shared" si="2"/>
        <v>188</v>
      </c>
      <c r="R23" s="203">
        <f t="shared" si="2"/>
        <v>188</v>
      </c>
      <c r="S23" s="136">
        <f t="shared" si="2"/>
        <v>0</v>
      </c>
      <c r="T23" s="136">
        <f t="shared" si="2"/>
        <v>0</v>
      </c>
      <c r="U23" s="137">
        <f t="shared" si="2"/>
        <v>188</v>
      </c>
      <c r="V23" s="138">
        <f t="shared" si="2"/>
        <v>0</v>
      </c>
      <c r="W23" s="138">
        <f t="shared" si="2"/>
        <v>0</v>
      </c>
      <c r="X23" s="139"/>
      <c r="Y23" s="140"/>
      <c r="Z23" s="140"/>
      <c r="AA23" s="141"/>
    </row>
    <row r="24" spans="1:30" ht="15" customHeight="1">
      <c r="A24" s="651"/>
      <c r="B24" s="653"/>
      <c r="C24" s="655"/>
      <c r="D24" s="861" t="s">
        <v>62</v>
      </c>
      <c r="E24" s="872" t="s">
        <v>211</v>
      </c>
      <c r="F24" s="873" t="s">
        <v>102</v>
      </c>
      <c r="G24" s="865" t="s">
        <v>62</v>
      </c>
      <c r="H24" s="789" t="s">
        <v>94</v>
      </c>
      <c r="I24" s="73" t="s">
        <v>100</v>
      </c>
      <c r="J24" s="313"/>
      <c r="K24" s="90"/>
      <c r="L24" s="90"/>
      <c r="M24" s="49"/>
      <c r="N24" s="313">
        <f>O24+Q24</f>
        <v>27.6</v>
      </c>
      <c r="O24" s="90"/>
      <c r="P24" s="90"/>
      <c r="Q24" s="295">
        <v>27.6</v>
      </c>
      <c r="R24" s="407">
        <f>S24+U24</f>
        <v>6.4</v>
      </c>
      <c r="S24" s="51"/>
      <c r="T24" s="51"/>
      <c r="U24" s="210">
        <v>6.4</v>
      </c>
      <c r="V24" s="93">
        <v>55.2</v>
      </c>
      <c r="W24" s="289">
        <v>9.1999999999999993</v>
      </c>
      <c r="X24" s="893" t="s">
        <v>207</v>
      </c>
      <c r="Y24" s="472">
        <v>30</v>
      </c>
      <c r="Z24" s="472">
        <v>90</v>
      </c>
      <c r="AA24" s="473">
        <v>100</v>
      </c>
      <c r="AB24" s="476"/>
    </row>
    <row r="25" spans="1:30" ht="15" customHeight="1">
      <c r="A25" s="651"/>
      <c r="B25" s="653"/>
      <c r="C25" s="655"/>
      <c r="D25" s="862"/>
      <c r="E25" s="755"/>
      <c r="F25" s="670"/>
      <c r="G25" s="649"/>
      <c r="H25" s="665"/>
      <c r="I25" s="67" t="s">
        <v>96</v>
      </c>
      <c r="J25" s="246"/>
      <c r="K25" s="55"/>
      <c r="L25" s="55"/>
      <c r="M25" s="244"/>
      <c r="N25" s="246">
        <f>O25+Q25</f>
        <v>522</v>
      </c>
      <c r="O25" s="55"/>
      <c r="P25" s="55"/>
      <c r="Q25" s="293">
        <v>522</v>
      </c>
      <c r="R25" s="281">
        <f>S25+U25</f>
        <v>522</v>
      </c>
      <c r="S25" s="58"/>
      <c r="T25" s="58"/>
      <c r="U25" s="211">
        <v>522</v>
      </c>
      <c r="V25" s="60">
        <v>1042</v>
      </c>
      <c r="W25" s="278">
        <v>173.4</v>
      </c>
      <c r="X25" s="638"/>
      <c r="Y25" s="86"/>
      <c r="Z25" s="86"/>
      <c r="AA25" s="87"/>
      <c r="AB25" s="476"/>
    </row>
    <row r="26" spans="1:30" ht="15" customHeight="1">
      <c r="A26" s="651"/>
      <c r="B26" s="653"/>
      <c r="C26" s="655"/>
      <c r="D26" s="862"/>
      <c r="E26" s="755"/>
      <c r="F26" s="670"/>
      <c r="G26" s="649"/>
      <c r="H26" s="665"/>
      <c r="I26" s="18" t="s">
        <v>101</v>
      </c>
      <c r="J26" s="246"/>
      <c r="K26" s="55"/>
      <c r="L26" s="55"/>
      <c r="M26" s="244"/>
      <c r="N26" s="246">
        <f>O26+Q26</f>
        <v>64.5</v>
      </c>
      <c r="O26" s="55"/>
      <c r="P26" s="55"/>
      <c r="Q26" s="293">
        <v>64.5</v>
      </c>
      <c r="R26" s="281">
        <f>S26+U26</f>
        <v>64.5</v>
      </c>
      <c r="S26" s="58"/>
      <c r="T26" s="58"/>
      <c r="U26" s="211">
        <v>64.5</v>
      </c>
      <c r="V26" s="60">
        <v>128.69999999999999</v>
      </c>
      <c r="W26" s="278">
        <v>21.4</v>
      </c>
      <c r="X26" s="25"/>
      <c r="Y26" s="86"/>
      <c r="Z26" s="86"/>
      <c r="AA26" s="87"/>
      <c r="AB26" s="476"/>
    </row>
    <row r="27" spans="1:30" ht="14.25" customHeight="1">
      <c r="A27" s="651"/>
      <c r="B27" s="653"/>
      <c r="C27" s="655"/>
      <c r="D27" s="862"/>
      <c r="E27" s="755"/>
      <c r="F27" s="670"/>
      <c r="G27" s="649"/>
      <c r="H27" s="665"/>
      <c r="I27" s="147" t="s">
        <v>10</v>
      </c>
      <c r="J27" s="151">
        <f>SUM(J24:J24)</f>
        <v>0</v>
      </c>
      <c r="K27" s="121">
        <f>SUM(K24:K24)</f>
        <v>0</v>
      </c>
      <c r="L27" s="121">
        <f>SUM(L24:L24)</f>
        <v>0</v>
      </c>
      <c r="M27" s="148">
        <f>SUM(M24:M24)</f>
        <v>0</v>
      </c>
      <c r="N27" s="151">
        <f t="shared" ref="N27:W27" si="3">SUM(N24:N26)</f>
        <v>614.1</v>
      </c>
      <c r="O27" s="151">
        <f t="shared" si="3"/>
        <v>0</v>
      </c>
      <c r="P27" s="151">
        <f t="shared" si="3"/>
        <v>0</v>
      </c>
      <c r="Q27" s="151">
        <f t="shared" si="3"/>
        <v>614.1</v>
      </c>
      <c r="R27" s="471">
        <f t="shared" si="3"/>
        <v>592.9</v>
      </c>
      <c r="S27" s="136">
        <f t="shared" si="3"/>
        <v>0</v>
      </c>
      <c r="T27" s="136">
        <f t="shared" si="3"/>
        <v>0</v>
      </c>
      <c r="U27" s="151">
        <f t="shared" si="3"/>
        <v>592.9</v>
      </c>
      <c r="V27" s="149">
        <f t="shared" si="3"/>
        <v>1225.9000000000001</v>
      </c>
      <c r="W27" s="149">
        <f t="shared" si="3"/>
        <v>204</v>
      </c>
      <c r="X27" s="139"/>
      <c r="Y27" s="86"/>
      <c r="Z27" s="86"/>
      <c r="AA27" s="87"/>
    </row>
    <row r="28" spans="1:30" ht="13.5" customHeight="1">
      <c r="A28" s="651"/>
      <c r="B28" s="653"/>
      <c r="C28" s="655"/>
      <c r="D28" s="861" t="s">
        <v>64</v>
      </c>
      <c r="E28" s="872" t="s">
        <v>208</v>
      </c>
      <c r="F28" s="474" t="s">
        <v>102</v>
      </c>
      <c r="G28" s="859" t="s">
        <v>62</v>
      </c>
      <c r="H28" s="789" t="s">
        <v>94</v>
      </c>
      <c r="I28" s="169" t="s">
        <v>51</v>
      </c>
      <c r="J28" s="46">
        <f>K28+M28</f>
        <v>0</v>
      </c>
      <c r="K28" s="101"/>
      <c r="L28" s="101"/>
      <c r="M28" s="133"/>
      <c r="N28" s="46">
        <f>O28+Q28</f>
        <v>100</v>
      </c>
      <c r="O28" s="101">
        <v>100</v>
      </c>
      <c r="P28" s="101"/>
      <c r="Q28" s="133"/>
      <c r="R28" s="50">
        <f>S28+U28</f>
        <v>0</v>
      </c>
      <c r="S28" s="102"/>
      <c r="T28" s="102"/>
      <c r="U28" s="209"/>
      <c r="V28" s="104"/>
      <c r="W28" s="104"/>
      <c r="X28" s="856" t="s">
        <v>254</v>
      </c>
      <c r="Y28" s="127">
        <v>1</v>
      </c>
      <c r="Z28" s="127"/>
      <c r="AA28" s="128"/>
    </row>
    <row r="29" spans="1:30" ht="13.5" customHeight="1">
      <c r="A29" s="651"/>
      <c r="B29" s="653"/>
      <c r="C29" s="655"/>
      <c r="D29" s="862"/>
      <c r="E29" s="755"/>
      <c r="F29" s="677"/>
      <c r="G29" s="714"/>
      <c r="H29" s="665"/>
      <c r="I29" s="16" t="s">
        <v>100</v>
      </c>
      <c r="J29" s="46">
        <f>K29+M29</f>
        <v>0</v>
      </c>
      <c r="K29" s="47"/>
      <c r="L29" s="47"/>
      <c r="M29" s="48"/>
      <c r="N29" s="46"/>
      <c r="O29" s="47"/>
      <c r="P29" s="47"/>
      <c r="Q29" s="252"/>
      <c r="R29" s="50">
        <f>S29+U29</f>
        <v>0</v>
      </c>
      <c r="S29" s="51"/>
      <c r="T29" s="51"/>
      <c r="U29" s="210"/>
      <c r="W29" s="53">
        <v>38.5</v>
      </c>
      <c r="X29" s="639"/>
      <c r="Y29" s="81"/>
      <c r="Z29" s="81"/>
      <c r="AA29" s="82"/>
    </row>
    <row r="30" spans="1:30" ht="13.5" customHeight="1">
      <c r="A30" s="651"/>
      <c r="B30" s="653"/>
      <c r="C30" s="655"/>
      <c r="D30" s="862"/>
      <c r="E30" s="755"/>
      <c r="F30" s="677"/>
      <c r="G30" s="714"/>
      <c r="H30" s="665"/>
      <c r="I30" s="18" t="s">
        <v>96</v>
      </c>
      <c r="J30" s="54">
        <f>K30+M30</f>
        <v>932.3</v>
      </c>
      <c r="K30" s="55"/>
      <c r="L30" s="55"/>
      <c r="M30" s="48">
        <v>932.3</v>
      </c>
      <c r="N30" s="54"/>
      <c r="O30" s="55"/>
      <c r="P30" s="55"/>
      <c r="Q30" s="294"/>
      <c r="R30" s="100"/>
      <c r="S30" s="58"/>
      <c r="T30" s="58"/>
      <c r="U30" s="211"/>
      <c r="V30" s="332"/>
      <c r="W30" s="278">
        <v>727.3</v>
      </c>
      <c r="X30" s="639"/>
      <c r="Y30" s="83"/>
      <c r="Z30" s="83"/>
      <c r="AA30" s="84"/>
      <c r="AD30" s="19"/>
    </row>
    <row r="31" spans="1:30" ht="13.5" customHeight="1">
      <c r="A31" s="651"/>
      <c r="B31" s="653"/>
      <c r="C31" s="655"/>
      <c r="D31" s="862"/>
      <c r="E31" s="755"/>
      <c r="F31" s="677"/>
      <c r="G31" s="714"/>
      <c r="H31" s="665"/>
      <c r="I31" s="18" t="s">
        <v>101</v>
      </c>
      <c r="J31" s="54">
        <f>K31+M31</f>
        <v>0</v>
      </c>
      <c r="K31" s="55"/>
      <c r="L31" s="55"/>
      <c r="M31" s="48"/>
      <c r="N31" s="54"/>
      <c r="O31" s="55"/>
      <c r="P31" s="55"/>
      <c r="Q31" s="294"/>
      <c r="R31" s="100"/>
      <c r="S31" s="58"/>
      <c r="T31" s="58"/>
      <c r="U31" s="211"/>
      <c r="W31" s="278">
        <v>89.8</v>
      </c>
      <c r="X31" s="639"/>
      <c r="Y31" s="83"/>
      <c r="Z31" s="504"/>
      <c r="AA31" s="505"/>
      <c r="AD31" s="19"/>
    </row>
    <row r="32" spans="1:30" ht="13.5" customHeight="1">
      <c r="A32" s="651"/>
      <c r="B32" s="653"/>
      <c r="C32" s="655"/>
      <c r="D32" s="863"/>
      <c r="E32" s="756"/>
      <c r="F32" s="876"/>
      <c r="G32" s="860"/>
      <c r="H32" s="864"/>
      <c r="I32" s="134" t="s">
        <v>10</v>
      </c>
      <c r="J32" s="135">
        <f>SUM(J28:J31)</f>
        <v>932.3</v>
      </c>
      <c r="K32" s="136">
        <f t="shared" ref="K32:V32" si="4">SUM(K28:K31)</f>
        <v>0</v>
      </c>
      <c r="L32" s="136">
        <f t="shared" si="4"/>
        <v>0</v>
      </c>
      <c r="M32" s="137">
        <f t="shared" si="4"/>
        <v>932.3</v>
      </c>
      <c r="N32" s="135">
        <f t="shared" si="4"/>
        <v>100</v>
      </c>
      <c r="O32" s="136">
        <f t="shared" si="4"/>
        <v>100</v>
      </c>
      <c r="P32" s="136">
        <f t="shared" si="4"/>
        <v>0</v>
      </c>
      <c r="Q32" s="202">
        <f>SUM(Q28:Q31)</f>
        <v>0</v>
      </c>
      <c r="R32" s="203">
        <f t="shared" si="4"/>
        <v>0</v>
      </c>
      <c r="S32" s="136">
        <f t="shared" si="4"/>
        <v>0</v>
      </c>
      <c r="T32" s="136">
        <f t="shared" si="4"/>
        <v>0</v>
      </c>
      <c r="U32" s="137">
        <f t="shared" si="4"/>
        <v>0</v>
      </c>
      <c r="V32" s="138">
        <f t="shared" si="4"/>
        <v>0</v>
      </c>
      <c r="W32" s="138">
        <f>SUM(W28:W31)</f>
        <v>855.59999999999991</v>
      </c>
      <c r="X32" s="166" t="s">
        <v>209</v>
      </c>
      <c r="Y32" s="167"/>
      <c r="Z32" s="506"/>
      <c r="AA32" s="507">
        <v>60</v>
      </c>
      <c r="AB32" s="22"/>
      <c r="AD32" s="19"/>
    </row>
    <row r="33" spans="1:30" ht="14.25" customHeight="1" thickBot="1">
      <c r="A33" s="429"/>
      <c r="B33" s="430"/>
      <c r="C33" s="431"/>
      <c r="D33" s="530"/>
      <c r="E33" s="890"/>
      <c r="F33" s="890"/>
      <c r="G33" s="890"/>
      <c r="H33" s="890"/>
      <c r="I33" s="173" t="s">
        <v>10</v>
      </c>
      <c r="J33" s="174">
        <f>K33+M33</f>
        <v>7859.2999999999993</v>
      </c>
      <c r="K33" s="175">
        <f>K27+K23+K32+K20+K16</f>
        <v>0</v>
      </c>
      <c r="L33" s="175">
        <f>L27+L23+L32+L20+L16</f>
        <v>0</v>
      </c>
      <c r="M33" s="176">
        <f>M27+M23+M32+M20+M16</f>
        <v>7859.2999999999993</v>
      </c>
      <c r="N33" s="174">
        <f>O33+Q33</f>
        <v>12923.5</v>
      </c>
      <c r="O33" s="175">
        <f>O27+O23+O32+O20+O16</f>
        <v>100</v>
      </c>
      <c r="P33" s="175">
        <f>P27+P23+P32+P20+P16</f>
        <v>0</v>
      </c>
      <c r="Q33" s="177">
        <f>Q27+Q23+Q32+Q20+Q16</f>
        <v>12823.5</v>
      </c>
      <c r="R33" s="197">
        <f>S33+U33</f>
        <v>12802.3</v>
      </c>
      <c r="S33" s="175">
        <f>S27+S23+S32+S20+S16</f>
        <v>0</v>
      </c>
      <c r="T33" s="175">
        <f>T27+T23+T32+T20+T16</f>
        <v>0</v>
      </c>
      <c r="U33" s="176">
        <f>U27+U23+U32+U20+U16</f>
        <v>12802.3</v>
      </c>
      <c r="V33" s="178">
        <f>V27+V23+V32+V20+V16</f>
        <v>1225.9000000000001</v>
      </c>
      <c r="W33" s="178">
        <f>W27+W23+W32+W20+W16</f>
        <v>1059.5999999999999</v>
      </c>
      <c r="X33" s="179"/>
      <c r="Y33" s="180"/>
      <c r="Z33" s="508"/>
      <c r="AA33" s="509"/>
    </row>
    <row r="34" spans="1:30" ht="31.5" customHeight="1">
      <c r="A34" s="438" t="s">
        <v>9</v>
      </c>
      <c r="B34" s="439" t="s">
        <v>9</v>
      </c>
      <c r="C34" s="440" t="s">
        <v>11</v>
      </c>
      <c r="D34" s="181"/>
      <c r="E34" s="503" t="s">
        <v>116</v>
      </c>
      <c r="F34" s="277"/>
      <c r="G34" s="443"/>
      <c r="H34" s="445"/>
      <c r="I34" s="158"/>
      <c r="J34" s="159"/>
      <c r="K34" s="143"/>
      <c r="L34" s="143"/>
      <c r="M34" s="144"/>
      <c r="N34" s="159"/>
      <c r="O34" s="143"/>
      <c r="P34" s="143"/>
      <c r="Q34" s="144"/>
      <c r="R34" s="160"/>
      <c r="S34" s="161"/>
      <c r="T34" s="161"/>
      <c r="U34" s="162"/>
      <c r="V34" s="163"/>
      <c r="W34" s="163"/>
      <c r="X34" s="15"/>
      <c r="Y34" s="88"/>
      <c r="Z34" s="510"/>
      <c r="AA34" s="511"/>
      <c r="AB34" s="22"/>
      <c r="AD34" s="19"/>
    </row>
    <row r="35" spans="1:30" ht="20.25" customHeight="1">
      <c r="A35" s="679"/>
      <c r="B35" s="653"/>
      <c r="C35" s="655"/>
      <c r="D35" s="861" t="s">
        <v>9</v>
      </c>
      <c r="E35" s="853" t="s">
        <v>212</v>
      </c>
      <c r="F35" s="475" t="s">
        <v>102</v>
      </c>
      <c r="G35" s="865" t="s">
        <v>62</v>
      </c>
      <c r="H35" s="789" t="s">
        <v>94</v>
      </c>
      <c r="I35" s="67" t="s">
        <v>51</v>
      </c>
      <c r="J35" s="46">
        <f>K35+M35</f>
        <v>0</v>
      </c>
      <c r="K35" s="101"/>
      <c r="L35" s="101"/>
      <c r="M35" s="133"/>
      <c r="N35" s="46">
        <f>O35+Q35</f>
        <v>0</v>
      </c>
      <c r="O35" s="101"/>
      <c r="P35" s="101"/>
      <c r="Q35" s="48"/>
      <c r="R35" s="50">
        <f>S35+U35</f>
        <v>0</v>
      </c>
      <c r="S35" s="102"/>
      <c r="T35" s="102"/>
      <c r="U35" s="103"/>
      <c r="V35" s="104"/>
      <c r="W35" s="104"/>
      <c r="X35" s="893" t="s">
        <v>158</v>
      </c>
      <c r="Y35" s="314">
        <v>1</v>
      </c>
      <c r="Z35" s="314"/>
      <c r="AA35" s="318"/>
    </row>
    <row r="36" spans="1:30" ht="20.25" customHeight="1">
      <c r="A36" s="679"/>
      <c r="B36" s="653"/>
      <c r="C36" s="655"/>
      <c r="D36" s="862"/>
      <c r="E36" s="657"/>
      <c r="F36" s="677"/>
      <c r="G36" s="649"/>
      <c r="H36" s="665"/>
      <c r="I36" s="67" t="s">
        <v>100</v>
      </c>
      <c r="J36" s="46">
        <f>K36+M36</f>
        <v>0</v>
      </c>
      <c r="K36" s="101"/>
      <c r="L36" s="101"/>
      <c r="M36" s="48"/>
      <c r="N36" s="46">
        <f>O36+Q36</f>
        <v>0</v>
      </c>
      <c r="O36" s="101"/>
      <c r="P36" s="101"/>
      <c r="Q36" s="48"/>
      <c r="R36" s="50">
        <f>S36+U36</f>
        <v>0</v>
      </c>
      <c r="S36" s="102"/>
      <c r="T36" s="102"/>
      <c r="U36" s="103"/>
      <c r="V36" s="104"/>
      <c r="W36" s="104"/>
      <c r="X36" s="638"/>
      <c r="Y36" s="315"/>
      <c r="Z36" s="315"/>
      <c r="AA36" s="319"/>
    </row>
    <row r="37" spans="1:30" ht="20.25" customHeight="1">
      <c r="A37" s="679"/>
      <c r="B37" s="653"/>
      <c r="C37" s="655"/>
      <c r="D37" s="862"/>
      <c r="E37" s="657"/>
      <c r="F37" s="677"/>
      <c r="G37" s="649"/>
      <c r="H37" s="665"/>
      <c r="I37" s="73" t="s">
        <v>70</v>
      </c>
      <c r="J37" s="99">
        <f>K37+M37</f>
        <v>100</v>
      </c>
      <c r="K37" s="47"/>
      <c r="L37" s="47"/>
      <c r="M37" s="91">
        <v>100</v>
      </c>
      <c r="N37" s="99">
        <f>O37+Q37</f>
        <v>100</v>
      </c>
      <c r="O37" s="47"/>
      <c r="P37" s="47"/>
      <c r="Q37" s="117">
        <v>100</v>
      </c>
      <c r="R37" s="100">
        <f>S37+U37</f>
        <v>100</v>
      </c>
      <c r="S37" s="51"/>
      <c r="T37" s="51"/>
      <c r="U37" s="52">
        <v>100</v>
      </c>
      <c r="V37" s="53">
        <v>1000</v>
      </c>
      <c r="W37" s="53">
        <v>3222</v>
      </c>
      <c r="X37" s="638"/>
      <c r="Y37" s="315"/>
      <c r="Z37" s="315"/>
      <c r="AA37" s="319"/>
    </row>
    <row r="38" spans="1:30" ht="20.25" customHeight="1">
      <c r="A38" s="679"/>
      <c r="B38" s="653"/>
      <c r="C38" s="655"/>
      <c r="D38" s="863"/>
      <c r="E38" s="854"/>
      <c r="F38" s="876"/>
      <c r="G38" s="752"/>
      <c r="H38" s="864"/>
      <c r="I38" s="134" t="s">
        <v>10</v>
      </c>
      <c r="J38" s="135">
        <f t="shared" ref="J38:W38" si="5">SUM(J35:J37)</f>
        <v>100</v>
      </c>
      <c r="K38" s="136">
        <f t="shared" si="5"/>
        <v>0</v>
      </c>
      <c r="L38" s="136">
        <f t="shared" si="5"/>
        <v>0</v>
      </c>
      <c r="M38" s="137">
        <f t="shared" si="5"/>
        <v>100</v>
      </c>
      <c r="N38" s="135">
        <f t="shared" si="5"/>
        <v>100</v>
      </c>
      <c r="O38" s="136">
        <f t="shared" si="5"/>
        <v>0</v>
      </c>
      <c r="P38" s="136">
        <f t="shared" si="5"/>
        <v>0</v>
      </c>
      <c r="Q38" s="137">
        <f t="shared" si="5"/>
        <v>100</v>
      </c>
      <c r="R38" s="135">
        <f t="shared" si="5"/>
        <v>100</v>
      </c>
      <c r="S38" s="136">
        <f t="shared" si="5"/>
        <v>0</v>
      </c>
      <c r="T38" s="136">
        <f t="shared" si="5"/>
        <v>0</v>
      </c>
      <c r="U38" s="136">
        <f t="shared" si="5"/>
        <v>100</v>
      </c>
      <c r="V38" s="138">
        <f t="shared" si="5"/>
        <v>1000</v>
      </c>
      <c r="W38" s="138">
        <f t="shared" si="5"/>
        <v>3222</v>
      </c>
      <c r="X38" s="894"/>
      <c r="Y38" s="316"/>
      <c r="Z38" s="316">
        <v>25</v>
      </c>
      <c r="AA38" s="329">
        <v>100</v>
      </c>
    </row>
    <row r="39" spans="1:30" ht="14.25" customHeight="1">
      <c r="A39" s="651"/>
      <c r="B39" s="653"/>
      <c r="C39" s="655"/>
      <c r="D39" s="861" t="s">
        <v>11</v>
      </c>
      <c r="E39" s="853" t="s">
        <v>213</v>
      </c>
      <c r="F39" s="873" t="s">
        <v>102</v>
      </c>
      <c r="G39" s="859" t="s">
        <v>62</v>
      </c>
      <c r="H39" s="789" t="s">
        <v>94</v>
      </c>
      <c r="I39" s="18" t="s">
        <v>70</v>
      </c>
      <c r="J39" s="124">
        <f>K39+M39</f>
        <v>0</v>
      </c>
      <c r="K39" s="55"/>
      <c r="L39" s="55"/>
      <c r="M39" s="48"/>
      <c r="N39" s="124">
        <f>O39+Q39</f>
        <v>0</v>
      </c>
      <c r="O39" s="55"/>
      <c r="P39" s="55"/>
      <c r="Q39" s="56"/>
      <c r="R39" s="125">
        <f>S39+U39</f>
        <v>0</v>
      </c>
      <c r="S39" s="58"/>
      <c r="T39" s="58"/>
      <c r="U39" s="59"/>
      <c r="V39" s="60"/>
      <c r="W39" s="60">
        <v>50</v>
      </c>
      <c r="X39" s="856" t="s">
        <v>168</v>
      </c>
      <c r="Y39" s="127"/>
      <c r="Z39" s="312"/>
      <c r="AA39" s="512">
        <v>1</v>
      </c>
    </row>
    <row r="40" spans="1:30" ht="14.25" customHeight="1" thickBot="1">
      <c r="A40" s="652"/>
      <c r="B40" s="654"/>
      <c r="C40" s="656"/>
      <c r="D40" s="877"/>
      <c r="E40" s="658"/>
      <c r="F40" s="740"/>
      <c r="G40" s="715"/>
      <c r="H40" s="666"/>
      <c r="I40" s="20" t="s">
        <v>10</v>
      </c>
      <c r="J40" s="61">
        <f t="shared" ref="J40:W40" si="6">SUM(J39:J39)</f>
        <v>0</v>
      </c>
      <c r="K40" s="62">
        <f t="shared" si="6"/>
        <v>0</v>
      </c>
      <c r="L40" s="62">
        <f t="shared" si="6"/>
        <v>0</v>
      </c>
      <c r="M40" s="63">
        <f t="shared" si="6"/>
        <v>0</v>
      </c>
      <c r="N40" s="61">
        <f t="shared" si="6"/>
        <v>0</v>
      </c>
      <c r="O40" s="62">
        <f t="shared" si="6"/>
        <v>0</v>
      </c>
      <c r="P40" s="62">
        <f t="shared" si="6"/>
        <v>0</v>
      </c>
      <c r="Q40" s="63">
        <f t="shared" si="6"/>
        <v>0</v>
      </c>
      <c r="R40" s="61">
        <f t="shared" si="6"/>
        <v>0</v>
      </c>
      <c r="S40" s="62">
        <f t="shared" si="6"/>
        <v>0</v>
      </c>
      <c r="T40" s="62">
        <f t="shared" si="6"/>
        <v>0</v>
      </c>
      <c r="U40" s="62">
        <f t="shared" si="6"/>
        <v>0</v>
      </c>
      <c r="V40" s="64">
        <f t="shared" si="6"/>
        <v>0</v>
      </c>
      <c r="W40" s="64">
        <f t="shared" si="6"/>
        <v>50</v>
      </c>
      <c r="X40" s="640"/>
      <c r="Y40" s="85"/>
      <c r="Z40" s="85"/>
      <c r="AA40" s="458"/>
      <c r="AB40" s="22"/>
      <c r="AD40" s="19"/>
    </row>
    <row r="41" spans="1:30" ht="37.5" customHeight="1">
      <c r="A41" s="651"/>
      <c r="B41" s="653"/>
      <c r="C41" s="655"/>
      <c r="D41" s="862" t="s">
        <v>56</v>
      </c>
      <c r="E41" s="657" t="s">
        <v>214</v>
      </c>
      <c r="F41" s="722" t="s">
        <v>102</v>
      </c>
      <c r="G41" s="714" t="s">
        <v>62</v>
      </c>
      <c r="H41" s="665" t="s">
        <v>94</v>
      </c>
      <c r="I41" s="24" t="s">
        <v>103</v>
      </c>
      <c r="J41" s="54">
        <f>K41+M41</f>
        <v>0</v>
      </c>
      <c r="K41" s="90"/>
      <c r="L41" s="90"/>
      <c r="M41" s="91"/>
      <c r="N41" s="54">
        <f>O41+Q41</f>
        <v>0</v>
      </c>
      <c r="O41" s="90"/>
      <c r="P41" s="90"/>
      <c r="Q41" s="92"/>
      <c r="R41" s="57">
        <f>S41+U41</f>
        <v>0</v>
      </c>
      <c r="S41" s="51"/>
      <c r="T41" s="51"/>
      <c r="U41" s="52"/>
      <c r="V41" s="289">
        <v>1000</v>
      </c>
      <c r="W41" s="289">
        <v>1000</v>
      </c>
      <c r="X41" s="639" t="s">
        <v>170</v>
      </c>
      <c r="Y41" s="81"/>
      <c r="Z41" s="81"/>
      <c r="AA41" s="82"/>
    </row>
    <row r="42" spans="1:30" ht="17.25" customHeight="1">
      <c r="A42" s="651"/>
      <c r="B42" s="653"/>
      <c r="C42" s="655"/>
      <c r="D42" s="862"/>
      <c r="E42" s="657"/>
      <c r="F42" s="722"/>
      <c r="G42" s="714"/>
      <c r="H42" s="665"/>
      <c r="I42" s="147" t="s">
        <v>10</v>
      </c>
      <c r="J42" s="151">
        <f t="shared" ref="J42:W42" si="7">SUM(J41:J41)</f>
        <v>0</v>
      </c>
      <c r="K42" s="121">
        <f t="shared" si="7"/>
        <v>0</v>
      </c>
      <c r="L42" s="121">
        <f t="shared" si="7"/>
        <v>0</v>
      </c>
      <c r="M42" s="148">
        <f t="shared" si="7"/>
        <v>0</v>
      </c>
      <c r="N42" s="151">
        <f t="shared" si="7"/>
        <v>0</v>
      </c>
      <c r="O42" s="121">
        <f t="shared" si="7"/>
        <v>0</v>
      </c>
      <c r="P42" s="121">
        <f t="shared" si="7"/>
        <v>0</v>
      </c>
      <c r="Q42" s="148">
        <f t="shared" si="7"/>
        <v>0</v>
      </c>
      <c r="R42" s="151">
        <f t="shared" si="7"/>
        <v>0</v>
      </c>
      <c r="S42" s="121">
        <f t="shared" si="7"/>
        <v>0</v>
      </c>
      <c r="T42" s="121">
        <f t="shared" si="7"/>
        <v>0</v>
      </c>
      <c r="U42" s="121">
        <f t="shared" si="7"/>
        <v>0</v>
      </c>
      <c r="V42" s="149">
        <f t="shared" si="7"/>
        <v>1000</v>
      </c>
      <c r="W42" s="149">
        <f t="shared" si="7"/>
        <v>1000</v>
      </c>
      <c r="X42" s="639"/>
      <c r="Y42" s="83"/>
      <c r="Z42" s="83">
        <v>21</v>
      </c>
      <c r="AA42" s="84">
        <v>43</v>
      </c>
      <c r="AB42" s="22"/>
      <c r="AD42" s="19"/>
    </row>
    <row r="43" spans="1:30" ht="14.25" customHeight="1">
      <c r="A43" s="679"/>
      <c r="B43" s="653"/>
      <c r="C43" s="655"/>
      <c r="D43" s="861" t="s">
        <v>62</v>
      </c>
      <c r="E43" s="853" t="s">
        <v>215</v>
      </c>
      <c r="F43" s="892"/>
      <c r="G43" s="865" t="s">
        <v>62</v>
      </c>
      <c r="H43" s="789" t="s">
        <v>94</v>
      </c>
      <c r="I43" s="67" t="s">
        <v>70</v>
      </c>
      <c r="J43" s="124">
        <f>K43+M43</f>
        <v>20</v>
      </c>
      <c r="K43" s="55"/>
      <c r="L43" s="55"/>
      <c r="M43" s="244">
        <v>20</v>
      </c>
      <c r="N43" s="246">
        <f>O43+Q43</f>
        <v>0</v>
      </c>
      <c r="O43" s="55"/>
      <c r="P43" s="55"/>
      <c r="Q43" s="118"/>
      <c r="R43" s="249">
        <f>S43+U43</f>
        <v>0</v>
      </c>
      <c r="S43" s="58"/>
      <c r="T43" s="58"/>
      <c r="U43" s="59"/>
      <c r="V43" s="60">
        <v>100</v>
      </c>
      <c r="W43" s="60">
        <v>100</v>
      </c>
      <c r="X43" s="893" t="s">
        <v>157</v>
      </c>
      <c r="Y43" s="164"/>
      <c r="Z43" s="164">
        <v>1</v>
      </c>
      <c r="AA43" s="165">
        <v>1</v>
      </c>
    </row>
    <row r="44" spans="1:30" ht="14.25" customHeight="1">
      <c r="A44" s="679"/>
      <c r="B44" s="653"/>
      <c r="C44" s="655"/>
      <c r="D44" s="862"/>
      <c r="E44" s="657"/>
      <c r="F44" s="677"/>
      <c r="G44" s="649"/>
      <c r="H44" s="665"/>
      <c r="I44" s="67" t="s">
        <v>100</v>
      </c>
      <c r="J44" s="46">
        <f>K44+M44</f>
        <v>0</v>
      </c>
      <c r="K44" s="101"/>
      <c r="L44" s="101"/>
      <c r="M44" s="48"/>
      <c r="N44" s="46">
        <f>O44+Q44</f>
        <v>0</v>
      </c>
      <c r="O44" s="101"/>
      <c r="P44" s="101"/>
      <c r="Q44" s="288"/>
      <c r="R44" s="50">
        <f>S44+U44</f>
        <v>0</v>
      </c>
      <c r="S44" s="102"/>
      <c r="T44" s="102"/>
      <c r="U44" s="103"/>
      <c r="V44" s="104"/>
      <c r="W44" s="104"/>
      <c r="X44" s="638"/>
      <c r="Y44" s="86"/>
      <c r="Z44" s="86"/>
      <c r="AA44" s="87"/>
    </row>
    <row r="45" spans="1:30" ht="14.25" customHeight="1">
      <c r="A45" s="679"/>
      <c r="B45" s="653"/>
      <c r="C45" s="655"/>
      <c r="D45" s="863"/>
      <c r="E45" s="854"/>
      <c r="F45" s="876"/>
      <c r="G45" s="752"/>
      <c r="H45" s="864"/>
      <c r="I45" s="134" t="s">
        <v>10</v>
      </c>
      <c r="J45" s="135">
        <f t="shared" ref="J45:W45" si="8">SUM(J43:J44)</f>
        <v>20</v>
      </c>
      <c r="K45" s="136">
        <f t="shared" si="8"/>
        <v>0</v>
      </c>
      <c r="L45" s="136">
        <f t="shared" si="8"/>
        <v>0</v>
      </c>
      <c r="M45" s="137">
        <f t="shared" si="8"/>
        <v>20</v>
      </c>
      <c r="N45" s="135">
        <f t="shared" si="8"/>
        <v>0</v>
      </c>
      <c r="O45" s="136">
        <f t="shared" si="8"/>
        <v>0</v>
      </c>
      <c r="P45" s="136">
        <f t="shared" si="8"/>
        <v>0</v>
      </c>
      <c r="Q45" s="137">
        <f t="shared" si="8"/>
        <v>0</v>
      </c>
      <c r="R45" s="135">
        <f t="shared" si="8"/>
        <v>0</v>
      </c>
      <c r="S45" s="136">
        <f t="shared" si="8"/>
        <v>0</v>
      </c>
      <c r="T45" s="136">
        <f t="shared" si="8"/>
        <v>0</v>
      </c>
      <c r="U45" s="136">
        <f t="shared" si="8"/>
        <v>0</v>
      </c>
      <c r="V45" s="138">
        <f t="shared" si="8"/>
        <v>100</v>
      </c>
      <c r="W45" s="138">
        <f t="shared" si="8"/>
        <v>100</v>
      </c>
      <c r="X45" s="139"/>
      <c r="Y45" s="140"/>
      <c r="Z45" s="140"/>
      <c r="AA45" s="141"/>
    </row>
    <row r="46" spans="1:30" ht="14.25" customHeight="1">
      <c r="A46" s="651"/>
      <c r="B46" s="653"/>
      <c r="C46" s="655"/>
      <c r="D46" s="862" t="s">
        <v>64</v>
      </c>
      <c r="E46" s="755" t="s">
        <v>144</v>
      </c>
      <c r="F46" s="888"/>
      <c r="G46" s="649" t="s">
        <v>62</v>
      </c>
      <c r="H46" s="665" t="s">
        <v>94</v>
      </c>
      <c r="I46" s="73" t="s">
        <v>51</v>
      </c>
      <c r="J46" s="99">
        <f>K46+M46</f>
        <v>0</v>
      </c>
      <c r="K46" s="95"/>
      <c r="L46" s="95"/>
      <c r="M46" s="119"/>
      <c r="N46" s="99">
        <f>O46+Q46</f>
        <v>0</v>
      </c>
      <c r="O46" s="95"/>
      <c r="P46" s="95"/>
      <c r="Q46" s="91"/>
      <c r="R46" s="100">
        <f>S46+U46</f>
        <v>0</v>
      </c>
      <c r="S46" s="96"/>
      <c r="T46" s="96"/>
      <c r="U46" s="97"/>
      <c r="V46" s="98"/>
      <c r="W46" s="98"/>
      <c r="X46" s="420"/>
      <c r="Y46" s="315"/>
      <c r="Z46" s="315"/>
      <c r="AA46" s="87"/>
    </row>
    <row r="47" spans="1:30" ht="14.25" customHeight="1">
      <c r="A47" s="651"/>
      <c r="B47" s="653"/>
      <c r="C47" s="655"/>
      <c r="D47" s="862"/>
      <c r="E47" s="755"/>
      <c r="F47" s="888"/>
      <c r="G47" s="649"/>
      <c r="H47" s="665"/>
      <c r="I47" s="67" t="s">
        <v>100</v>
      </c>
      <c r="J47" s="46">
        <f>K47+M47</f>
        <v>0</v>
      </c>
      <c r="K47" s="101"/>
      <c r="L47" s="101"/>
      <c r="M47" s="48"/>
      <c r="N47" s="46">
        <f>O47+Q47</f>
        <v>0</v>
      </c>
      <c r="O47" s="101"/>
      <c r="P47" s="101"/>
      <c r="Q47" s="48"/>
      <c r="R47" s="50">
        <f>S47+U47</f>
        <v>0</v>
      </c>
      <c r="S47" s="102"/>
      <c r="T47" s="102"/>
      <c r="U47" s="103"/>
      <c r="V47" s="104"/>
      <c r="W47" s="104"/>
      <c r="X47" s="639"/>
      <c r="Y47" s="315"/>
      <c r="Z47" s="315"/>
      <c r="AA47" s="87"/>
    </row>
    <row r="48" spans="1:30" ht="14.25" customHeight="1">
      <c r="A48" s="651"/>
      <c r="B48" s="653"/>
      <c r="C48" s="655"/>
      <c r="D48" s="862"/>
      <c r="E48" s="755"/>
      <c r="F48" s="888"/>
      <c r="G48" s="649"/>
      <c r="H48" s="665"/>
      <c r="I48" s="73" t="s">
        <v>70</v>
      </c>
      <c r="J48" s="99">
        <f>K48+M48</f>
        <v>350</v>
      </c>
      <c r="K48" s="47"/>
      <c r="L48" s="47"/>
      <c r="M48" s="91">
        <v>350</v>
      </c>
      <c r="N48" s="99">
        <f>O48+Q48</f>
        <v>0</v>
      </c>
      <c r="O48" s="47"/>
      <c r="P48" s="47"/>
      <c r="Q48" s="49"/>
      <c r="R48" s="100">
        <f>S48+U48</f>
        <v>0</v>
      </c>
      <c r="S48" s="51"/>
      <c r="T48" s="51"/>
      <c r="U48" s="52"/>
      <c r="V48" s="53"/>
      <c r="W48" s="53"/>
      <c r="X48" s="639"/>
      <c r="Y48" s="315"/>
      <c r="Z48" s="315"/>
      <c r="AA48" s="87"/>
    </row>
    <row r="49" spans="1:30" ht="14.25" customHeight="1">
      <c r="A49" s="651"/>
      <c r="B49" s="653"/>
      <c r="C49" s="655"/>
      <c r="D49" s="862"/>
      <c r="E49" s="756"/>
      <c r="F49" s="889"/>
      <c r="G49" s="752"/>
      <c r="H49" s="864"/>
      <c r="I49" s="134" t="s">
        <v>10</v>
      </c>
      <c r="J49" s="135">
        <f t="shared" ref="J49:W49" si="9">SUM(J46:J48)</f>
        <v>350</v>
      </c>
      <c r="K49" s="136">
        <f t="shared" si="9"/>
        <v>0</v>
      </c>
      <c r="L49" s="136">
        <f t="shared" si="9"/>
        <v>0</v>
      </c>
      <c r="M49" s="137">
        <f t="shared" si="9"/>
        <v>350</v>
      </c>
      <c r="N49" s="135">
        <f t="shared" si="9"/>
        <v>0</v>
      </c>
      <c r="O49" s="136">
        <f t="shared" si="9"/>
        <v>0</v>
      </c>
      <c r="P49" s="136">
        <f t="shared" si="9"/>
        <v>0</v>
      </c>
      <c r="Q49" s="137">
        <f t="shared" si="9"/>
        <v>0</v>
      </c>
      <c r="R49" s="135">
        <f t="shared" si="9"/>
        <v>0</v>
      </c>
      <c r="S49" s="136">
        <f t="shared" si="9"/>
        <v>0</v>
      </c>
      <c r="T49" s="136">
        <f t="shared" si="9"/>
        <v>0</v>
      </c>
      <c r="U49" s="136">
        <f t="shared" si="9"/>
        <v>0</v>
      </c>
      <c r="V49" s="138">
        <f t="shared" si="9"/>
        <v>0</v>
      </c>
      <c r="W49" s="138">
        <f t="shared" si="9"/>
        <v>0</v>
      </c>
      <c r="X49" s="317"/>
      <c r="Y49" s="316"/>
      <c r="Z49" s="316"/>
      <c r="AA49" s="141"/>
    </row>
    <row r="50" spans="1:30" ht="14.25" customHeight="1" thickBot="1">
      <c r="A50" s="526"/>
      <c r="B50" s="430"/>
      <c r="C50" s="431"/>
      <c r="D50" s="530"/>
      <c r="E50" s="890"/>
      <c r="F50" s="890"/>
      <c r="G50" s="890"/>
      <c r="H50" s="891"/>
      <c r="I50" s="182" t="s">
        <v>10</v>
      </c>
      <c r="J50" s="197">
        <f>K50+M50</f>
        <v>470</v>
      </c>
      <c r="K50" s="175">
        <f>K45+K42+K40+K49+K38</f>
        <v>0</v>
      </c>
      <c r="L50" s="175">
        <f>L45+L42+L40+L49+L38</f>
        <v>0</v>
      </c>
      <c r="M50" s="176">
        <f>M45+M42+M40+M49+M38</f>
        <v>470</v>
      </c>
      <c r="N50" s="183">
        <f>O50+Q50</f>
        <v>100</v>
      </c>
      <c r="O50" s="184">
        <f>O45+O42+O40+O49+O38</f>
        <v>0</v>
      </c>
      <c r="P50" s="184">
        <f>P45+P42+P40+P49+P38</f>
        <v>0</v>
      </c>
      <c r="Q50" s="186">
        <f>Q45+Q42+Q40+Q49+Q38</f>
        <v>100</v>
      </c>
      <c r="R50" s="183">
        <f>S50+U50</f>
        <v>100</v>
      </c>
      <c r="S50" s="184">
        <f>S45+S42+S40+S49+S38</f>
        <v>0</v>
      </c>
      <c r="T50" s="184">
        <f>T45+T42+T40+T49+T38</f>
        <v>0</v>
      </c>
      <c r="U50" s="185">
        <f>U45+U42+U40+U49+U38</f>
        <v>100</v>
      </c>
      <c r="V50" s="187">
        <f>V45+V42+V40+V49+V38</f>
        <v>2100</v>
      </c>
      <c r="W50" s="187">
        <f>W45+W42+W40+W49+W38</f>
        <v>4372</v>
      </c>
      <c r="X50" s="188"/>
      <c r="Y50" s="189"/>
      <c r="Z50" s="189"/>
      <c r="AA50" s="190"/>
    </row>
    <row r="51" spans="1:30" ht="29.25" customHeight="1">
      <c r="A51" s="438" t="s">
        <v>9</v>
      </c>
      <c r="B51" s="439" t="s">
        <v>9</v>
      </c>
      <c r="C51" s="440" t="s">
        <v>56</v>
      </c>
      <c r="D51" s="418"/>
      <c r="E51" s="146" t="s">
        <v>117</v>
      </c>
      <c r="F51" s="192"/>
      <c r="G51" s="193"/>
      <c r="H51" s="324"/>
      <c r="I51" s="158"/>
      <c r="J51" s="159"/>
      <c r="K51" s="143"/>
      <c r="L51" s="143"/>
      <c r="M51" s="194"/>
      <c r="N51" s="142"/>
      <c r="O51" s="143"/>
      <c r="P51" s="143"/>
      <c r="Q51" s="194"/>
      <c r="R51" s="207"/>
      <c r="S51" s="161"/>
      <c r="T51" s="161"/>
      <c r="U51" s="208"/>
      <c r="V51" s="163"/>
      <c r="W51" s="163"/>
      <c r="X51" s="23"/>
      <c r="Y51" s="195"/>
      <c r="Z51" s="195"/>
      <c r="AA51" s="196"/>
    </row>
    <row r="52" spans="1:30" ht="51.75" customHeight="1">
      <c r="A52" s="651"/>
      <c r="B52" s="653"/>
      <c r="C52" s="655"/>
      <c r="D52" s="861" t="s">
        <v>9</v>
      </c>
      <c r="E52" s="872" t="s">
        <v>192</v>
      </c>
      <c r="F52" s="873" t="s">
        <v>102</v>
      </c>
      <c r="G52" s="865" t="s">
        <v>62</v>
      </c>
      <c r="H52" s="789" t="s">
        <v>94</v>
      </c>
      <c r="I52" s="67" t="s">
        <v>51</v>
      </c>
      <c r="J52" s="46">
        <f>K52+M52</f>
        <v>0</v>
      </c>
      <c r="K52" s="101"/>
      <c r="L52" s="101"/>
      <c r="M52" s="133"/>
      <c r="N52" s="46">
        <f>O52+Q52</f>
        <v>0</v>
      </c>
      <c r="O52" s="101"/>
      <c r="P52" s="101"/>
      <c r="Q52" s="133"/>
      <c r="R52" s="50">
        <f>S52+U52</f>
        <v>0</v>
      </c>
      <c r="S52" s="102"/>
      <c r="T52" s="102"/>
      <c r="U52" s="209"/>
      <c r="V52" s="104"/>
      <c r="W52" s="104"/>
      <c r="X52" s="893" t="s">
        <v>194</v>
      </c>
      <c r="Y52" s="314"/>
      <c r="Z52" s="314"/>
      <c r="AA52" s="318"/>
    </row>
    <row r="53" spans="1:30" ht="51.75" customHeight="1">
      <c r="A53" s="651"/>
      <c r="B53" s="653"/>
      <c r="C53" s="655"/>
      <c r="D53" s="862"/>
      <c r="E53" s="755"/>
      <c r="F53" s="670"/>
      <c r="G53" s="649"/>
      <c r="H53" s="665"/>
      <c r="I53" s="73" t="s">
        <v>70</v>
      </c>
      <c r="J53" s="99">
        <f>K53+M53</f>
        <v>0</v>
      </c>
      <c r="K53" s="47"/>
      <c r="L53" s="47"/>
      <c r="M53" s="91"/>
      <c r="N53" s="99">
        <f>O53+Q53</f>
        <v>492.7</v>
      </c>
      <c r="O53" s="47"/>
      <c r="P53" s="47"/>
      <c r="Q53" s="252">
        <v>492.7</v>
      </c>
      <c r="R53" s="100">
        <f>S53+U53</f>
        <v>492.7</v>
      </c>
      <c r="S53" s="51"/>
      <c r="T53" s="51"/>
      <c r="U53" s="210">
        <v>492.7</v>
      </c>
      <c r="V53" s="53">
        <v>752.2</v>
      </c>
      <c r="W53" s="53">
        <v>684.4</v>
      </c>
      <c r="X53" s="638"/>
      <c r="Y53" s="315"/>
      <c r="Z53" s="315"/>
      <c r="AA53" s="319"/>
    </row>
    <row r="54" spans="1:30" ht="14.25" customHeight="1">
      <c r="A54" s="651"/>
      <c r="B54" s="653"/>
      <c r="C54" s="655"/>
      <c r="D54" s="863"/>
      <c r="E54" s="756"/>
      <c r="F54" s="874"/>
      <c r="G54" s="752"/>
      <c r="H54" s="864"/>
      <c r="I54" s="134" t="s">
        <v>10</v>
      </c>
      <c r="J54" s="135">
        <f t="shared" ref="J54:W54" si="10">SUM(J52:J53)</f>
        <v>0</v>
      </c>
      <c r="K54" s="136">
        <f t="shared" si="10"/>
        <v>0</v>
      </c>
      <c r="L54" s="136">
        <f t="shared" si="10"/>
        <v>0</v>
      </c>
      <c r="M54" s="137">
        <f t="shared" si="10"/>
        <v>0</v>
      </c>
      <c r="N54" s="135">
        <f t="shared" si="10"/>
        <v>492.7</v>
      </c>
      <c r="O54" s="136">
        <f t="shared" si="10"/>
        <v>0</v>
      </c>
      <c r="P54" s="136">
        <f t="shared" si="10"/>
        <v>0</v>
      </c>
      <c r="Q54" s="202">
        <f t="shared" si="10"/>
        <v>492.7</v>
      </c>
      <c r="R54" s="203">
        <f t="shared" si="10"/>
        <v>492.7</v>
      </c>
      <c r="S54" s="136">
        <f t="shared" si="10"/>
        <v>0</v>
      </c>
      <c r="T54" s="136">
        <f t="shared" si="10"/>
        <v>0</v>
      </c>
      <c r="U54" s="137">
        <f t="shared" si="10"/>
        <v>492.7</v>
      </c>
      <c r="V54" s="138">
        <f t="shared" si="10"/>
        <v>752.2</v>
      </c>
      <c r="W54" s="138">
        <f t="shared" si="10"/>
        <v>684.4</v>
      </c>
      <c r="X54" s="894"/>
      <c r="Y54" s="316">
        <v>43</v>
      </c>
      <c r="Z54" s="316">
        <v>73</v>
      </c>
      <c r="AA54" s="329">
        <v>100</v>
      </c>
    </row>
    <row r="55" spans="1:30" ht="14.25" customHeight="1">
      <c r="A55" s="651"/>
      <c r="B55" s="653"/>
      <c r="C55" s="655"/>
      <c r="D55" s="862" t="s">
        <v>11</v>
      </c>
      <c r="E55" s="755" t="s">
        <v>159</v>
      </c>
      <c r="F55" s="873" t="s">
        <v>102</v>
      </c>
      <c r="G55" s="649" t="s">
        <v>62</v>
      </c>
      <c r="H55" s="665" t="s">
        <v>94</v>
      </c>
      <c r="I55" s="73" t="s">
        <v>70</v>
      </c>
      <c r="J55" s="99">
        <f>K55+M55</f>
        <v>3963</v>
      </c>
      <c r="K55" s="47"/>
      <c r="L55" s="47"/>
      <c r="M55" s="91">
        <v>3963</v>
      </c>
      <c r="N55" s="99">
        <f>O55+Q55</f>
        <v>0</v>
      </c>
      <c r="O55" s="47"/>
      <c r="P55" s="47"/>
      <c r="Q55" s="291"/>
      <c r="R55" s="100">
        <f>S55+U55</f>
        <v>0</v>
      </c>
      <c r="S55" s="51"/>
      <c r="T55" s="51"/>
      <c r="U55" s="210"/>
      <c r="V55" s="98"/>
      <c r="W55" s="98"/>
      <c r="X55" s="893" t="s">
        <v>160</v>
      </c>
      <c r="Y55" s="315">
        <v>100</v>
      </c>
      <c r="Z55" s="315"/>
      <c r="AA55" s="319"/>
    </row>
    <row r="56" spans="1:30" ht="14.25" customHeight="1">
      <c r="A56" s="651"/>
      <c r="B56" s="653"/>
      <c r="C56" s="655"/>
      <c r="D56" s="862"/>
      <c r="E56" s="755"/>
      <c r="F56" s="670"/>
      <c r="G56" s="649"/>
      <c r="H56" s="665"/>
      <c r="I56" s="24" t="s">
        <v>103</v>
      </c>
      <c r="J56" s="54">
        <f>K56+M56</f>
        <v>7000</v>
      </c>
      <c r="K56" s="55"/>
      <c r="L56" s="55"/>
      <c r="M56" s="48">
        <v>7000</v>
      </c>
      <c r="N56" s="54">
        <f>O56+Q56</f>
        <v>6371.1</v>
      </c>
      <c r="O56" s="55"/>
      <c r="P56" s="55"/>
      <c r="Q56" s="292">
        <v>6371.1</v>
      </c>
      <c r="R56" s="100">
        <f>S56+U56</f>
        <v>6371.1</v>
      </c>
      <c r="S56" s="58"/>
      <c r="T56" s="58"/>
      <c r="U56" s="211">
        <v>6371.1</v>
      </c>
      <c r="V56" s="53"/>
      <c r="W56" s="53"/>
      <c r="X56" s="638"/>
      <c r="Y56" s="86"/>
      <c r="Z56" s="86"/>
      <c r="AA56" s="87"/>
    </row>
    <row r="57" spans="1:30" ht="14.25" customHeight="1">
      <c r="A57" s="651"/>
      <c r="B57" s="653"/>
      <c r="C57" s="655"/>
      <c r="D57" s="862"/>
      <c r="E57" s="755"/>
      <c r="F57" s="874"/>
      <c r="G57" s="649"/>
      <c r="H57" s="665"/>
      <c r="I57" s="147" t="s">
        <v>10</v>
      </c>
      <c r="J57" s="151">
        <f t="shared" ref="J57:W57" si="11">SUM(J55:J56)</f>
        <v>10963</v>
      </c>
      <c r="K57" s="151">
        <f t="shared" si="11"/>
        <v>0</v>
      </c>
      <c r="L57" s="151">
        <f t="shared" si="11"/>
        <v>0</v>
      </c>
      <c r="M57" s="148">
        <f t="shared" si="11"/>
        <v>10963</v>
      </c>
      <c r="N57" s="151">
        <f t="shared" si="11"/>
        <v>6371.1</v>
      </c>
      <c r="O57" s="151">
        <f t="shared" si="11"/>
        <v>0</v>
      </c>
      <c r="P57" s="151">
        <f t="shared" si="11"/>
        <v>0</v>
      </c>
      <c r="Q57" s="122">
        <f t="shared" si="11"/>
        <v>6371.1</v>
      </c>
      <c r="R57" s="200">
        <f t="shared" si="11"/>
        <v>6371.1</v>
      </c>
      <c r="S57" s="151">
        <f t="shared" si="11"/>
        <v>0</v>
      </c>
      <c r="T57" s="151">
        <f t="shared" si="11"/>
        <v>0</v>
      </c>
      <c r="U57" s="148">
        <f t="shared" si="11"/>
        <v>6371.1</v>
      </c>
      <c r="V57" s="148">
        <f t="shared" si="11"/>
        <v>0</v>
      </c>
      <c r="W57" s="151">
        <f t="shared" si="11"/>
        <v>0</v>
      </c>
      <c r="X57" s="894"/>
      <c r="Y57" s="86"/>
      <c r="Z57" s="86"/>
      <c r="AA57" s="87"/>
    </row>
    <row r="58" spans="1:30" ht="21.75" customHeight="1">
      <c r="A58" s="651"/>
      <c r="B58" s="653"/>
      <c r="C58" s="655"/>
      <c r="D58" s="861" t="s">
        <v>56</v>
      </c>
      <c r="E58" s="853" t="s">
        <v>216</v>
      </c>
      <c r="F58" s="884" t="s">
        <v>102</v>
      </c>
      <c r="G58" s="882" t="s">
        <v>62</v>
      </c>
      <c r="H58" s="896" t="s">
        <v>94</v>
      </c>
      <c r="I58" s="169" t="s">
        <v>51</v>
      </c>
      <c r="J58" s="46">
        <f>K58+M58</f>
        <v>0</v>
      </c>
      <c r="K58" s="101"/>
      <c r="L58" s="101"/>
      <c r="M58" s="133"/>
      <c r="N58" s="46">
        <f>O58+Q58</f>
        <v>0</v>
      </c>
      <c r="O58" s="101"/>
      <c r="P58" s="101"/>
      <c r="Q58" s="133"/>
      <c r="R58" s="50">
        <f>S58+U58</f>
        <v>0</v>
      </c>
      <c r="S58" s="102"/>
      <c r="T58" s="102"/>
      <c r="U58" s="209"/>
      <c r="V58" s="104"/>
      <c r="W58" s="104"/>
      <c r="X58" s="856" t="s">
        <v>167</v>
      </c>
      <c r="Y58" s="127"/>
      <c r="Z58" s="127">
        <v>1</v>
      </c>
      <c r="AA58" s="128"/>
    </row>
    <row r="59" spans="1:30" ht="21.75" customHeight="1">
      <c r="A59" s="651"/>
      <c r="B59" s="653"/>
      <c r="C59" s="655"/>
      <c r="D59" s="862"/>
      <c r="E59" s="657"/>
      <c r="F59" s="885"/>
      <c r="G59" s="883"/>
      <c r="H59" s="895"/>
      <c r="I59" s="16" t="s">
        <v>100</v>
      </c>
      <c r="J59" s="46">
        <f>K59+M59</f>
        <v>0</v>
      </c>
      <c r="K59" s="47"/>
      <c r="L59" s="47"/>
      <c r="M59" s="48"/>
      <c r="N59" s="46">
        <f>O59+Q59</f>
        <v>0</v>
      </c>
      <c r="O59" s="47"/>
      <c r="P59" s="47"/>
      <c r="Q59" s="291"/>
      <c r="R59" s="50">
        <f>S59+U59</f>
        <v>0</v>
      </c>
      <c r="S59" s="51"/>
      <c r="T59" s="51"/>
      <c r="U59" s="210"/>
      <c r="V59" s="53"/>
      <c r="W59" s="53"/>
      <c r="X59" s="639"/>
      <c r="Y59" s="81"/>
      <c r="Z59" s="81"/>
      <c r="AA59" s="82"/>
    </row>
    <row r="60" spans="1:30" ht="21.75" customHeight="1">
      <c r="A60" s="651"/>
      <c r="B60" s="653"/>
      <c r="C60" s="655"/>
      <c r="D60" s="862"/>
      <c r="E60" s="657"/>
      <c r="F60" s="885"/>
      <c r="G60" s="883"/>
      <c r="H60" s="895"/>
      <c r="I60" s="18" t="s">
        <v>70</v>
      </c>
      <c r="J60" s="54">
        <f>K60+M60</f>
        <v>0</v>
      </c>
      <c r="K60" s="55"/>
      <c r="L60" s="55"/>
      <c r="M60" s="48"/>
      <c r="N60" s="54">
        <f>O60+Q60</f>
        <v>100</v>
      </c>
      <c r="O60" s="55"/>
      <c r="P60" s="55"/>
      <c r="Q60" s="294">
        <v>100</v>
      </c>
      <c r="R60" s="100">
        <f>S60+U60</f>
        <v>100</v>
      </c>
      <c r="S60" s="58"/>
      <c r="T60" s="58"/>
      <c r="U60" s="211">
        <v>100</v>
      </c>
      <c r="V60" s="278">
        <v>361</v>
      </c>
      <c r="W60" s="278">
        <v>1000</v>
      </c>
      <c r="X60" s="639"/>
      <c r="Y60" s="83"/>
      <c r="Z60" s="83"/>
      <c r="AA60" s="84"/>
      <c r="AD60" s="19"/>
    </row>
    <row r="61" spans="1:30" ht="14.25" customHeight="1">
      <c r="A61" s="651"/>
      <c r="B61" s="653"/>
      <c r="C61" s="655"/>
      <c r="D61" s="863"/>
      <c r="E61" s="854"/>
      <c r="F61" s="886"/>
      <c r="G61" s="887"/>
      <c r="H61" s="920"/>
      <c r="I61" s="134" t="s">
        <v>10</v>
      </c>
      <c r="J61" s="135">
        <f t="shared" ref="J61:W61" si="12">SUM(J58:J60)</f>
        <v>0</v>
      </c>
      <c r="K61" s="136">
        <f t="shared" si="12"/>
        <v>0</v>
      </c>
      <c r="L61" s="136">
        <f t="shared" si="12"/>
        <v>0</v>
      </c>
      <c r="M61" s="137">
        <f t="shared" si="12"/>
        <v>0</v>
      </c>
      <c r="N61" s="135">
        <f t="shared" si="12"/>
        <v>100</v>
      </c>
      <c r="O61" s="136">
        <f t="shared" si="12"/>
        <v>0</v>
      </c>
      <c r="P61" s="136">
        <f t="shared" si="12"/>
        <v>0</v>
      </c>
      <c r="Q61" s="202">
        <f t="shared" si="12"/>
        <v>100</v>
      </c>
      <c r="R61" s="203">
        <f t="shared" si="12"/>
        <v>100</v>
      </c>
      <c r="S61" s="136">
        <f t="shared" si="12"/>
        <v>0</v>
      </c>
      <c r="T61" s="136">
        <f t="shared" si="12"/>
        <v>0</v>
      </c>
      <c r="U61" s="137">
        <f t="shared" si="12"/>
        <v>100</v>
      </c>
      <c r="V61" s="138">
        <f t="shared" si="12"/>
        <v>361</v>
      </c>
      <c r="W61" s="138">
        <f t="shared" si="12"/>
        <v>1000</v>
      </c>
      <c r="X61" s="916"/>
      <c r="Y61" s="167"/>
      <c r="Z61" s="167"/>
      <c r="AA61" s="168">
        <v>10</v>
      </c>
      <c r="AB61" s="22"/>
      <c r="AD61" s="19"/>
    </row>
    <row r="62" spans="1:30" ht="27" customHeight="1">
      <c r="A62" s="651"/>
      <c r="B62" s="653"/>
      <c r="C62" s="655"/>
      <c r="D62" s="862" t="s">
        <v>62</v>
      </c>
      <c r="E62" s="657" t="s">
        <v>108</v>
      </c>
      <c r="F62" s="885" t="s">
        <v>102</v>
      </c>
      <c r="G62" s="883" t="s">
        <v>62</v>
      </c>
      <c r="H62" s="895" t="s">
        <v>94</v>
      </c>
      <c r="I62" s="24" t="s">
        <v>97</v>
      </c>
      <c r="J62" s="54">
        <f>K62+M62</f>
        <v>0</v>
      </c>
      <c r="K62" s="90"/>
      <c r="L62" s="90"/>
      <c r="M62" s="91"/>
      <c r="N62" s="54">
        <f>O62+Q62</f>
        <v>0</v>
      </c>
      <c r="O62" s="90"/>
      <c r="P62" s="90"/>
      <c r="Q62" s="295"/>
      <c r="R62" s="100">
        <f>S62+U62</f>
        <v>0</v>
      </c>
      <c r="S62" s="51"/>
      <c r="T62" s="51"/>
      <c r="U62" s="210"/>
      <c r="V62" s="289">
        <v>6000</v>
      </c>
      <c r="W62" s="289">
        <v>6737.1</v>
      </c>
      <c r="X62" s="856" t="s">
        <v>169</v>
      </c>
      <c r="Y62" s="81"/>
      <c r="Z62" s="81"/>
      <c r="AA62" s="82"/>
    </row>
    <row r="63" spans="1:30" ht="14.25" customHeight="1">
      <c r="A63" s="651"/>
      <c r="B63" s="653"/>
      <c r="C63" s="655"/>
      <c r="D63" s="862"/>
      <c r="E63" s="657"/>
      <c r="F63" s="885"/>
      <c r="G63" s="883"/>
      <c r="H63" s="895"/>
      <c r="I63" s="147" t="s">
        <v>10</v>
      </c>
      <c r="J63" s="151">
        <f t="shared" ref="J63:W63" si="13">SUM(J62:J62)</f>
        <v>0</v>
      </c>
      <c r="K63" s="121">
        <f t="shared" si="13"/>
        <v>0</v>
      </c>
      <c r="L63" s="121">
        <f t="shared" si="13"/>
        <v>0</v>
      </c>
      <c r="M63" s="148">
        <f t="shared" si="13"/>
        <v>0</v>
      </c>
      <c r="N63" s="151">
        <f t="shared" si="13"/>
        <v>0</v>
      </c>
      <c r="O63" s="121">
        <f t="shared" si="13"/>
        <v>0</v>
      </c>
      <c r="P63" s="121">
        <f t="shared" si="13"/>
        <v>0</v>
      </c>
      <c r="Q63" s="122">
        <f t="shared" si="13"/>
        <v>0</v>
      </c>
      <c r="R63" s="200">
        <f t="shared" si="13"/>
        <v>0</v>
      </c>
      <c r="S63" s="121">
        <f t="shared" si="13"/>
        <v>0</v>
      </c>
      <c r="T63" s="121">
        <f t="shared" si="13"/>
        <v>0</v>
      </c>
      <c r="U63" s="148">
        <f t="shared" si="13"/>
        <v>0</v>
      </c>
      <c r="V63" s="149">
        <f t="shared" si="13"/>
        <v>6000</v>
      </c>
      <c r="W63" s="149">
        <f t="shared" si="13"/>
        <v>6737.1</v>
      </c>
      <c r="X63" s="916"/>
      <c r="Y63" s="83"/>
      <c r="Z63" s="83">
        <v>47</v>
      </c>
      <c r="AA63" s="84">
        <v>100</v>
      </c>
      <c r="AB63" s="22"/>
      <c r="AD63" s="19"/>
    </row>
    <row r="64" spans="1:30" ht="14.25" customHeight="1">
      <c r="A64" s="651"/>
      <c r="B64" s="653"/>
      <c r="C64" s="655"/>
      <c r="D64" s="861" t="s">
        <v>64</v>
      </c>
      <c r="E64" s="853" t="s">
        <v>217</v>
      </c>
      <c r="F64" s="884" t="s">
        <v>102</v>
      </c>
      <c r="G64" s="882" t="s">
        <v>62</v>
      </c>
      <c r="H64" s="896" t="s">
        <v>94</v>
      </c>
      <c r="I64" s="18" t="s">
        <v>70</v>
      </c>
      <c r="J64" s="124">
        <f>K64+M64</f>
        <v>0</v>
      </c>
      <c r="K64" s="55"/>
      <c r="L64" s="55"/>
      <c r="M64" s="48"/>
      <c r="N64" s="124">
        <f>O64+Q64</f>
        <v>0</v>
      </c>
      <c r="O64" s="55"/>
      <c r="P64" s="55"/>
      <c r="Q64" s="293"/>
      <c r="R64" s="50">
        <f>S64+U64</f>
        <v>0</v>
      </c>
      <c r="S64" s="58"/>
      <c r="T64" s="58"/>
      <c r="U64" s="211"/>
      <c r="V64" s="60"/>
      <c r="W64" s="278">
        <v>200</v>
      </c>
      <c r="X64" s="856" t="s">
        <v>99</v>
      </c>
      <c r="Y64" s="127"/>
      <c r="Z64" s="127"/>
      <c r="AA64" s="128">
        <v>1</v>
      </c>
    </row>
    <row r="65" spans="1:30" ht="14.25" customHeight="1">
      <c r="A65" s="651"/>
      <c r="B65" s="653"/>
      <c r="C65" s="655"/>
      <c r="D65" s="862"/>
      <c r="E65" s="657"/>
      <c r="F65" s="885"/>
      <c r="G65" s="883"/>
      <c r="H65" s="895"/>
      <c r="I65" s="18" t="s">
        <v>97</v>
      </c>
      <c r="J65" s="54">
        <f>K65+M65</f>
        <v>0</v>
      </c>
      <c r="K65" s="55"/>
      <c r="L65" s="55"/>
      <c r="M65" s="48"/>
      <c r="N65" s="54">
        <f>O65+Q65</f>
        <v>0</v>
      </c>
      <c r="O65" s="55"/>
      <c r="P65" s="55"/>
      <c r="Q65" s="293"/>
      <c r="R65" s="100">
        <f>S65+U65</f>
        <v>0</v>
      </c>
      <c r="S65" s="58"/>
      <c r="T65" s="58"/>
      <c r="U65" s="211"/>
      <c r="V65" s="60"/>
      <c r="W65" s="278">
        <v>110</v>
      </c>
      <c r="X65" s="639"/>
      <c r="Y65" s="83"/>
      <c r="Z65" s="83"/>
      <c r="AA65" s="84"/>
      <c r="AD65" s="19"/>
    </row>
    <row r="66" spans="1:30" ht="14.25" customHeight="1">
      <c r="A66" s="651"/>
      <c r="B66" s="653"/>
      <c r="C66" s="655"/>
      <c r="D66" s="863"/>
      <c r="E66" s="854"/>
      <c r="F66" s="886"/>
      <c r="G66" s="887"/>
      <c r="H66" s="920"/>
      <c r="I66" s="134" t="s">
        <v>10</v>
      </c>
      <c r="J66" s="135">
        <f t="shared" ref="J66:W66" si="14">SUM(J64:J65)</f>
        <v>0</v>
      </c>
      <c r="K66" s="136">
        <f t="shared" si="14"/>
        <v>0</v>
      </c>
      <c r="L66" s="136">
        <f t="shared" si="14"/>
        <v>0</v>
      </c>
      <c r="M66" s="137">
        <f t="shared" si="14"/>
        <v>0</v>
      </c>
      <c r="N66" s="135">
        <f t="shared" si="14"/>
        <v>0</v>
      </c>
      <c r="O66" s="136">
        <f t="shared" si="14"/>
        <v>0</v>
      </c>
      <c r="P66" s="136">
        <f t="shared" si="14"/>
        <v>0</v>
      </c>
      <c r="Q66" s="202">
        <f t="shared" si="14"/>
        <v>0</v>
      </c>
      <c r="R66" s="203">
        <f t="shared" si="14"/>
        <v>0</v>
      </c>
      <c r="S66" s="136">
        <f t="shared" si="14"/>
        <v>0</v>
      </c>
      <c r="T66" s="136">
        <f t="shared" si="14"/>
        <v>0</v>
      </c>
      <c r="U66" s="137">
        <f t="shared" si="14"/>
        <v>0</v>
      </c>
      <c r="V66" s="138">
        <f t="shared" si="14"/>
        <v>0</v>
      </c>
      <c r="W66" s="138">
        <f t="shared" si="14"/>
        <v>310</v>
      </c>
      <c r="X66" s="166"/>
      <c r="Y66" s="167"/>
      <c r="Z66" s="167"/>
      <c r="AA66" s="168"/>
      <c r="AB66" s="22"/>
      <c r="AD66" s="19"/>
    </row>
    <row r="67" spans="1:30" ht="14.25" customHeight="1">
      <c r="A67" s="651"/>
      <c r="B67" s="653"/>
      <c r="C67" s="655"/>
      <c r="D67" s="861" t="s">
        <v>66</v>
      </c>
      <c r="E67" s="853" t="s">
        <v>218</v>
      </c>
      <c r="F67" s="885" t="s">
        <v>102</v>
      </c>
      <c r="G67" s="883" t="s">
        <v>62</v>
      </c>
      <c r="H67" s="895" t="s">
        <v>94</v>
      </c>
      <c r="I67" s="170" t="s">
        <v>51</v>
      </c>
      <c r="J67" s="99">
        <f>K67+M67</f>
        <v>0</v>
      </c>
      <c r="K67" s="95"/>
      <c r="L67" s="95"/>
      <c r="M67" s="119"/>
      <c r="N67" s="99">
        <f>O67+Q67</f>
        <v>0</v>
      </c>
      <c r="O67" s="95"/>
      <c r="P67" s="95"/>
      <c r="Q67" s="119"/>
      <c r="R67" s="100">
        <f>S67+U67</f>
        <v>0</v>
      </c>
      <c r="S67" s="96"/>
      <c r="T67" s="96"/>
      <c r="U67" s="223"/>
      <c r="V67" s="98"/>
      <c r="W67" s="98"/>
      <c r="X67" s="856" t="s">
        <v>157</v>
      </c>
      <c r="Y67" s="81"/>
      <c r="Z67" s="81"/>
      <c r="AA67" s="82">
        <v>2</v>
      </c>
    </row>
    <row r="68" spans="1:30" ht="14.25" customHeight="1">
      <c r="A68" s="651"/>
      <c r="B68" s="653"/>
      <c r="C68" s="655"/>
      <c r="D68" s="862"/>
      <c r="E68" s="657"/>
      <c r="F68" s="885"/>
      <c r="G68" s="883"/>
      <c r="H68" s="895"/>
      <c r="I68" s="18" t="s">
        <v>70</v>
      </c>
      <c r="J68" s="54">
        <f>K68+M68</f>
        <v>0</v>
      </c>
      <c r="K68" s="55"/>
      <c r="L68" s="55"/>
      <c r="M68" s="48"/>
      <c r="N68" s="54">
        <f>O68+Q68</f>
        <v>0</v>
      </c>
      <c r="O68" s="55"/>
      <c r="P68" s="55"/>
      <c r="Q68" s="293"/>
      <c r="R68" s="100">
        <f>S68+U68</f>
        <v>0</v>
      </c>
      <c r="S68" s="58"/>
      <c r="T68" s="58"/>
      <c r="U68" s="211"/>
      <c r="V68" s="60"/>
      <c r="W68" s="278">
        <f>100+300</f>
        <v>400</v>
      </c>
      <c r="X68" s="639"/>
      <c r="Y68" s="83"/>
      <c r="Z68" s="83"/>
      <c r="AA68" s="84"/>
      <c r="AD68" s="19"/>
    </row>
    <row r="69" spans="1:30" ht="14.25" customHeight="1">
      <c r="A69" s="651"/>
      <c r="B69" s="653"/>
      <c r="C69" s="655"/>
      <c r="D69" s="862"/>
      <c r="E69" s="657"/>
      <c r="F69" s="885"/>
      <c r="G69" s="883"/>
      <c r="H69" s="895"/>
      <c r="I69" s="147" t="s">
        <v>10</v>
      </c>
      <c r="J69" s="151">
        <f t="shared" ref="J69:W69" si="15">SUM(J67:J68)</f>
        <v>0</v>
      </c>
      <c r="K69" s="121">
        <f t="shared" si="15"/>
        <v>0</v>
      </c>
      <c r="L69" s="121">
        <f t="shared" si="15"/>
        <v>0</v>
      </c>
      <c r="M69" s="148">
        <f t="shared" si="15"/>
        <v>0</v>
      </c>
      <c r="N69" s="151">
        <f t="shared" si="15"/>
        <v>0</v>
      </c>
      <c r="O69" s="121">
        <f t="shared" si="15"/>
        <v>0</v>
      </c>
      <c r="P69" s="121">
        <f t="shared" si="15"/>
        <v>0</v>
      </c>
      <c r="Q69" s="122">
        <f t="shared" si="15"/>
        <v>0</v>
      </c>
      <c r="R69" s="200">
        <f t="shared" si="15"/>
        <v>0</v>
      </c>
      <c r="S69" s="121">
        <f t="shared" si="15"/>
        <v>0</v>
      </c>
      <c r="T69" s="121">
        <f t="shared" si="15"/>
        <v>0</v>
      </c>
      <c r="U69" s="148">
        <f t="shared" si="15"/>
        <v>0</v>
      </c>
      <c r="V69" s="149">
        <f t="shared" si="15"/>
        <v>0</v>
      </c>
      <c r="W69" s="149">
        <f t="shared" si="15"/>
        <v>400</v>
      </c>
      <c r="X69" s="17"/>
      <c r="Y69" s="83"/>
      <c r="Z69" s="83"/>
      <c r="AA69" s="84"/>
      <c r="AB69" s="22"/>
      <c r="AD69" s="19"/>
    </row>
    <row r="70" spans="1:30" ht="14.25" customHeight="1" thickBot="1">
      <c r="A70" s="434"/>
      <c r="B70" s="435"/>
      <c r="C70" s="436"/>
      <c r="D70" s="530"/>
      <c r="E70" s="897"/>
      <c r="F70" s="897"/>
      <c r="G70" s="897"/>
      <c r="H70" s="897"/>
      <c r="I70" s="173" t="s">
        <v>10</v>
      </c>
      <c r="J70" s="174">
        <f>K70+M70</f>
        <v>10963</v>
      </c>
      <c r="K70" s="175">
        <f>K69+K66+K63+K61+K57+K54</f>
        <v>0</v>
      </c>
      <c r="L70" s="175">
        <f>L69+L66+L63+L61+L57+L54</f>
        <v>0</v>
      </c>
      <c r="M70" s="176">
        <f>M69+M66+M63+M61+M57+M54</f>
        <v>10963</v>
      </c>
      <c r="N70" s="174">
        <f>O70+Q70</f>
        <v>6963.8</v>
      </c>
      <c r="O70" s="175">
        <f>O69+O66+O63+O61+O57+O54</f>
        <v>0</v>
      </c>
      <c r="P70" s="175">
        <f>P69+P66+P63+P61+P57+P54</f>
        <v>0</v>
      </c>
      <c r="Q70" s="177">
        <f>Q69+Q66+Q63+Q61+Q57+Q54</f>
        <v>6963.8</v>
      </c>
      <c r="R70" s="197">
        <f>S70+U70</f>
        <v>6963.8</v>
      </c>
      <c r="S70" s="175">
        <f>S69+S66+S63+S61+S57+S54</f>
        <v>0</v>
      </c>
      <c r="T70" s="175">
        <f>T69+T66+T63+T61+T57+T54</f>
        <v>0</v>
      </c>
      <c r="U70" s="176">
        <f>U69+U66+U63+U61+U57+U54</f>
        <v>6963.8</v>
      </c>
      <c r="V70" s="178">
        <f>V69+V66+V63+V61+V57+V54</f>
        <v>7113.2</v>
      </c>
      <c r="W70" s="178">
        <f>W69+W66+W63+W61+W57+W54</f>
        <v>9131.5</v>
      </c>
      <c r="X70" s="179"/>
      <c r="Y70" s="198"/>
      <c r="Z70" s="198"/>
      <c r="AA70" s="199"/>
      <c r="AB70" s="22"/>
      <c r="AD70" s="19"/>
    </row>
    <row r="71" spans="1:30" ht="31.5" customHeight="1">
      <c r="A71" s="438" t="s">
        <v>9</v>
      </c>
      <c r="B71" s="439" t="s">
        <v>9</v>
      </c>
      <c r="C71" s="440" t="s">
        <v>62</v>
      </c>
      <c r="D71" s="181"/>
      <c r="E71" s="503" t="s">
        <v>118</v>
      </c>
      <c r="F71" s="513"/>
      <c r="G71" s="514"/>
      <c r="H71" s="515"/>
      <c r="I71" s="158"/>
      <c r="J71" s="142"/>
      <c r="K71" s="143"/>
      <c r="L71" s="143"/>
      <c r="M71" s="144"/>
      <c r="N71" s="123"/>
      <c r="O71" s="132"/>
      <c r="P71" s="132"/>
      <c r="Q71" s="157"/>
      <c r="R71" s="120"/>
      <c r="S71" s="130"/>
      <c r="T71" s="130"/>
      <c r="U71" s="131"/>
      <c r="V71" s="191"/>
      <c r="W71" s="191"/>
      <c r="X71" s="17"/>
      <c r="Y71" s="83"/>
      <c r="Z71" s="83"/>
      <c r="AA71" s="84"/>
      <c r="AB71" s="22"/>
      <c r="AD71" s="19"/>
    </row>
    <row r="72" spans="1:30" ht="40.5" customHeight="1">
      <c r="A72" s="651"/>
      <c r="B72" s="653"/>
      <c r="C72" s="655"/>
      <c r="D72" s="861" t="s">
        <v>9</v>
      </c>
      <c r="E72" s="853" t="s">
        <v>225</v>
      </c>
      <c r="F72" s="881" t="s">
        <v>102</v>
      </c>
      <c r="G72" s="882" t="s">
        <v>62</v>
      </c>
      <c r="H72" s="896" t="s">
        <v>94</v>
      </c>
      <c r="I72" s="18" t="s">
        <v>70</v>
      </c>
      <c r="J72" s="46">
        <f>K72+M72</f>
        <v>0</v>
      </c>
      <c r="K72" s="55"/>
      <c r="L72" s="55"/>
      <c r="M72" s="48"/>
      <c r="N72" s="124">
        <f>O72+Q72</f>
        <v>100</v>
      </c>
      <c r="O72" s="55"/>
      <c r="P72" s="55"/>
      <c r="Q72" s="118">
        <v>100</v>
      </c>
      <c r="R72" s="125">
        <f>S72+U72</f>
        <v>100</v>
      </c>
      <c r="S72" s="58"/>
      <c r="T72" s="58"/>
      <c r="U72" s="59">
        <v>100</v>
      </c>
      <c r="V72" s="278">
        <v>586</v>
      </c>
      <c r="W72" s="278">
        <v>2000</v>
      </c>
      <c r="X72" s="856" t="s">
        <v>200</v>
      </c>
      <c r="Y72" s="127"/>
      <c r="Z72" s="127">
        <v>1</v>
      </c>
      <c r="AA72" s="128"/>
    </row>
    <row r="73" spans="1:30" ht="14.25" customHeight="1">
      <c r="A73" s="651"/>
      <c r="B73" s="653"/>
      <c r="C73" s="655"/>
      <c r="D73" s="863"/>
      <c r="E73" s="657"/>
      <c r="F73" s="668"/>
      <c r="G73" s="883"/>
      <c r="H73" s="895"/>
      <c r="I73" s="147" t="s">
        <v>10</v>
      </c>
      <c r="J73" s="200">
        <f t="shared" ref="J73:W73" si="16">SUM(J72:J72)</f>
        <v>0</v>
      </c>
      <c r="K73" s="121">
        <f t="shared" si="16"/>
        <v>0</v>
      </c>
      <c r="L73" s="121">
        <f t="shared" si="16"/>
        <v>0</v>
      </c>
      <c r="M73" s="148">
        <f t="shared" si="16"/>
        <v>0</v>
      </c>
      <c r="N73" s="151">
        <f t="shared" si="16"/>
        <v>100</v>
      </c>
      <c r="O73" s="121">
        <f t="shared" si="16"/>
        <v>0</v>
      </c>
      <c r="P73" s="121">
        <f t="shared" si="16"/>
        <v>0</v>
      </c>
      <c r="Q73" s="148">
        <f t="shared" si="16"/>
        <v>100</v>
      </c>
      <c r="R73" s="151">
        <f t="shared" si="16"/>
        <v>100</v>
      </c>
      <c r="S73" s="121">
        <f t="shared" si="16"/>
        <v>0</v>
      </c>
      <c r="T73" s="121">
        <f t="shared" si="16"/>
        <v>0</v>
      </c>
      <c r="U73" s="121">
        <f t="shared" si="16"/>
        <v>100</v>
      </c>
      <c r="V73" s="149">
        <f t="shared" si="16"/>
        <v>586</v>
      </c>
      <c r="W73" s="149">
        <f t="shared" si="16"/>
        <v>2000</v>
      </c>
      <c r="X73" s="916"/>
      <c r="Y73" s="83"/>
      <c r="Z73" s="83"/>
      <c r="AA73" s="84">
        <v>15</v>
      </c>
      <c r="AB73" s="22"/>
      <c r="AD73" s="19"/>
    </row>
    <row r="74" spans="1:30" ht="24" customHeight="1">
      <c r="A74" s="651"/>
      <c r="B74" s="653"/>
      <c r="C74" s="655"/>
      <c r="D74" s="861" t="s">
        <v>11</v>
      </c>
      <c r="E74" s="872" t="s">
        <v>135</v>
      </c>
      <c r="F74" s="879"/>
      <c r="G74" s="859" t="s">
        <v>62</v>
      </c>
      <c r="H74" s="789" t="s">
        <v>94</v>
      </c>
      <c r="I74" s="18" t="s">
        <v>70</v>
      </c>
      <c r="J74" s="46">
        <f>K74+M74</f>
        <v>0</v>
      </c>
      <c r="K74" s="55"/>
      <c r="L74" s="55"/>
      <c r="M74" s="48"/>
      <c r="N74" s="124">
        <f>O74+Q74</f>
        <v>0</v>
      </c>
      <c r="O74" s="55"/>
      <c r="P74" s="55"/>
      <c r="Q74" s="56"/>
      <c r="R74" s="125">
        <f>S74+U74</f>
        <v>0</v>
      </c>
      <c r="S74" s="58"/>
      <c r="T74" s="58"/>
      <c r="U74" s="59"/>
      <c r="V74" s="60"/>
      <c r="W74" s="278">
        <v>300</v>
      </c>
      <c r="X74" s="126" t="s">
        <v>99</v>
      </c>
      <c r="Y74" s="127"/>
      <c r="Z74" s="127"/>
      <c r="AA74" s="128">
        <v>1</v>
      </c>
    </row>
    <row r="75" spans="1:30" ht="14.25" customHeight="1">
      <c r="A75" s="651"/>
      <c r="B75" s="653"/>
      <c r="C75" s="655"/>
      <c r="D75" s="862"/>
      <c r="E75" s="755"/>
      <c r="F75" s="880"/>
      <c r="G75" s="714"/>
      <c r="H75" s="665"/>
      <c r="I75" s="147" t="s">
        <v>10</v>
      </c>
      <c r="J75" s="200">
        <f t="shared" ref="J75:W75" si="17">SUM(J74:J74)</f>
        <v>0</v>
      </c>
      <c r="K75" s="121">
        <f t="shared" si="17"/>
        <v>0</v>
      </c>
      <c r="L75" s="121">
        <f t="shared" si="17"/>
        <v>0</v>
      </c>
      <c r="M75" s="148">
        <f t="shared" si="17"/>
        <v>0</v>
      </c>
      <c r="N75" s="151">
        <f t="shared" si="17"/>
        <v>0</v>
      </c>
      <c r="O75" s="121">
        <f t="shared" si="17"/>
        <v>0</v>
      </c>
      <c r="P75" s="121">
        <f t="shared" si="17"/>
        <v>0</v>
      </c>
      <c r="Q75" s="148">
        <f t="shared" si="17"/>
        <v>0</v>
      </c>
      <c r="R75" s="151">
        <f t="shared" si="17"/>
        <v>0</v>
      </c>
      <c r="S75" s="121">
        <f t="shared" si="17"/>
        <v>0</v>
      </c>
      <c r="T75" s="121">
        <f t="shared" si="17"/>
        <v>0</v>
      </c>
      <c r="U75" s="121">
        <f t="shared" si="17"/>
        <v>0</v>
      </c>
      <c r="V75" s="149">
        <f t="shared" si="17"/>
        <v>0</v>
      </c>
      <c r="W75" s="149">
        <f t="shared" si="17"/>
        <v>300</v>
      </c>
      <c r="X75" s="17"/>
      <c r="Y75" s="83"/>
      <c r="Z75" s="83"/>
      <c r="AA75" s="84"/>
      <c r="AB75" s="22"/>
      <c r="AD75" s="19"/>
    </row>
    <row r="76" spans="1:30" ht="14.25" customHeight="1" thickBot="1">
      <c r="A76" s="434"/>
      <c r="B76" s="435"/>
      <c r="C76" s="436"/>
      <c r="D76" s="878"/>
      <c r="E76" s="890"/>
      <c r="F76" s="890"/>
      <c r="G76" s="890"/>
      <c r="H76" s="891"/>
      <c r="I76" s="173" t="s">
        <v>10</v>
      </c>
      <c r="J76" s="197">
        <f>K76+M76</f>
        <v>0</v>
      </c>
      <c r="K76" s="175">
        <f>K75+K73</f>
        <v>0</v>
      </c>
      <c r="L76" s="175">
        <f>L75+L73</f>
        <v>0</v>
      </c>
      <c r="M76" s="176">
        <f>M75+M73</f>
        <v>0</v>
      </c>
      <c r="N76" s="174">
        <f>O76+Q76</f>
        <v>100</v>
      </c>
      <c r="O76" s="175">
        <f>O75+O73</f>
        <v>0</v>
      </c>
      <c r="P76" s="175">
        <f>P75+P73</f>
        <v>0</v>
      </c>
      <c r="Q76" s="176">
        <f>Q75+Q73</f>
        <v>100</v>
      </c>
      <c r="R76" s="174">
        <f>S76+U76</f>
        <v>100</v>
      </c>
      <c r="S76" s="175">
        <f>S75+S73</f>
        <v>0</v>
      </c>
      <c r="T76" s="175">
        <f>T75+T73</f>
        <v>0</v>
      </c>
      <c r="U76" s="177">
        <f>U75+U73</f>
        <v>100</v>
      </c>
      <c r="V76" s="178">
        <f>V75+V73</f>
        <v>586</v>
      </c>
      <c r="W76" s="178">
        <f>W75+W73</f>
        <v>2300</v>
      </c>
      <c r="X76" s="179"/>
      <c r="Y76" s="198"/>
      <c r="Z76" s="198"/>
      <c r="AA76" s="199"/>
      <c r="AB76" s="22"/>
      <c r="AD76" s="19"/>
    </row>
    <row r="77" spans="1:30" ht="14.25" customHeight="1">
      <c r="A77" s="671" t="s">
        <v>9</v>
      </c>
      <c r="B77" s="672" t="s">
        <v>9</v>
      </c>
      <c r="C77" s="673" t="s">
        <v>64</v>
      </c>
      <c r="D77" s="673"/>
      <c r="E77" s="674" t="s">
        <v>206</v>
      </c>
      <c r="F77" s="739" t="s">
        <v>102</v>
      </c>
      <c r="G77" s="741" t="s">
        <v>62</v>
      </c>
      <c r="H77" s="681" t="s">
        <v>94</v>
      </c>
      <c r="I77" s="73" t="s">
        <v>70</v>
      </c>
      <c r="J77" s="54">
        <f>K77+M77</f>
        <v>370.4</v>
      </c>
      <c r="K77" s="55"/>
      <c r="L77" s="55"/>
      <c r="M77" s="244">
        <v>370.4</v>
      </c>
      <c r="N77" s="313">
        <f>O77+Q77</f>
        <v>4140</v>
      </c>
      <c r="O77" s="55"/>
      <c r="P77" s="55"/>
      <c r="Q77" s="118">
        <f>1540+2600</f>
        <v>4140</v>
      </c>
      <c r="R77" s="254">
        <f>S77+U77</f>
        <v>4140</v>
      </c>
      <c r="S77" s="58"/>
      <c r="T77" s="58"/>
      <c r="U77" s="59">
        <f>1540+2600</f>
        <v>4140</v>
      </c>
      <c r="V77" s="278">
        <f>1140+3500</f>
        <v>4640</v>
      </c>
      <c r="W77" s="278">
        <f>380.1+2533.4</f>
        <v>2913.5</v>
      </c>
      <c r="X77" s="716" t="s">
        <v>199</v>
      </c>
      <c r="Y77" s="912">
        <v>37</v>
      </c>
      <c r="Z77" s="912">
        <v>75</v>
      </c>
      <c r="AA77" s="914">
        <v>100</v>
      </c>
    </row>
    <row r="78" spans="1:30" ht="14.25" customHeight="1" thickBot="1">
      <c r="A78" s="652"/>
      <c r="B78" s="654"/>
      <c r="C78" s="656"/>
      <c r="D78" s="656"/>
      <c r="E78" s="676"/>
      <c r="F78" s="740"/>
      <c r="G78" s="650"/>
      <c r="H78" s="666"/>
      <c r="I78" s="20" t="s">
        <v>10</v>
      </c>
      <c r="J78" s="61">
        <f t="shared" ref="J78:W78" si="18">SUM(J77:J77)</f>
        <v>370.4</v>
      </c>
      <c r="K78" s="62">
        <f t="shared" si="18"/>
        <v>0</v>
      </c>
      <c r="L78" s="62">
        <f t="shared" si="18"/>
        <v>0</v>
      </c>
      <c r="M78" s="63">
        <f t="shared" si="18"/>
        <v>370.4</v>
      </c>
      <c r="N78" s="61">
        <f t="shared" si="18"/>
        <v>4140</v>
      </c>
      <c r="O78" s="62">
        <f t="shared" si="18"/>
        <v>0</v>
      </c>
      <c r="P78" s="62">
        <f t="shared" si="18"/>
        <v>0</v>
      </c>
      <c r="Q78" s="63">
        <f t="shared" si="18"/>
        <v>4140</v>
      </c>
      <c r="R78" s="61">
        <f t="shared" si="18"/>
        <v>4140</v>
      </c>
      <c r="S78" s="62">
        <f t="shared" si="18"/>
        <v>0</v>
      </c>
      <c r="T78" s="62">
        <f t="shared" si="18"/>
        <v>0</v>
      </c>
      <c r="U78" s="62">
        <f t="shared" si="18"/>
        <v>4140</v>
      </c>
      <c r="V78" s="64">
        <f t="shared" si="18"/>
        <v>4640</v>
      </c>
      <c r="W78" s="64">
        <f t="shared" si="18"/>
        <v>2913.5</v>
      </c>
      <c r="X78" s="717"/>
      <c r="Y78" s="913"/>
      <c r="Z78" s="913"/>
      <c r="AA78" s="915"/>
    </row>
    <row r="79" spans="1:30" ht="18" customHeight="1">
      <c r="A79" s="671" t="s">
        <v>9</v>
      </c>
      <c r="B79" s="672" t="s">
        <v>9</v>
      </c>
      <c r="C79" s="673" t="s">
        <v>66</v>
      </c>
      <c r="D79" s="673"/>
      <c r="E79" s="674" t="s">
        <v>133</v>
      </c>
      <c r="F79" s="667"/>
      <c r="G79" s="713" t="s">
        <v>62</v>
      </c>
      <c r="H79" s="681" t="s">
        <v>94</v>
      </c>
      <c r="I79" s="18" t="s">
        <v>96</v>
      </c>
      <c r="J79" s="54">
        <f>K79+M79</f>
        <v>0</v>
      </c>
      <c r="K79" s="55"/>
      <c r="L79" s="55"/>
      <c r="M79" s="48"/>
      <c r="N79" s="54">
        <f>O79+Q79</f>
        <v>149.4</v>
      </c>
      <c r="O79" s="55"/>
      <c r="P79" s="55"/>
      <c r="Q79" s="118">
        <v>149.4</v>
      </c>
      <c r="R79" s="57">
        <f>S79+U79</f>
        <v>149.4</v>
      </c>
      <c r="S79" s="58"/>
      <c r="T79" s="58"/>
      <c r="U79" s="59">
        <v>149.4</v>
      </c>
      <c r="V79" s="278">
        <v>348.6</v>
      </c>
      <c r="W79" s="45"/>
      <c r="X79" s="639" t="s">
        <v>99</v>
      </c>
      <c r="Y79" s="81"/>
      <c r="Z79" s="81">
        <v>1</v>
      </c>
      <c r="AA79" s="82"/>
    </row>
    <row r="80" spans="1:30" ht="18" customHeight="1">
      <c r="A80" s="651"/>
      <c r="B80" s="653"/>
      <c r="C80" s="655"/>
      <c r="D80" s="655"/>
      <c r="E80" s="675"/>
      <c r="F80" s="668"/>
      <c r="G80" s="714"/>
      <c r="H80" s="665"/>
      <c r="I80" s="18" t="s">
        <v>101</v>
      </c>
      <c r="J80" s="54">
        <f>K80+M80</f>
        <v>0</v>
      </c>
      <c r="K80" s="55"/>
      <c r="L80" s="55"/>
      <c r="M80" s="48"/>
      <c r="N80" s="54">
        <f>O80+Q80</f>
        <v>31.4</v>
      </c>
      <c r="O80" s="55"/>
      <c r="P80" s="55"/>
      <c r="Q80" s="118">
        <v>31.4</v>
      </c>
      <c r="R80" s="57">
        <f>S80+U80</f>
        <v>31.4</v>
      </c>
      <c r="S80" s="58"/>
      <c r="T80" s="58"/>
      <c r="U80" s="59">
        <v>31.4</v>
      </c>
      <c r="V80" s="278">
        <v>73.2</v>
      </c>
      <c r="W80" s="53"/>
      <c r="X80" s="639"/>
      <c r="Y80" s="81"/>
      <c r="Z80" s="81"/>
      <c r="AA80" s="82"/>
    </row>
    <row r="81" spans="1:30" ht="18" customHeight="1" thickBot="1">
      <c r="A81" s="652"/>
      <c r="B81" s="654"/>
      <c r="C81" s="656"/>
      <c r="D81" s="656"/>
      <c r="E81" s="676"/>
      <c r="F81" s="669"/>
      <c r="G81" s="715"/>
      <c r="H81" s="666"/>
      <c r="I81" s="20" t="s">
        <v>10</v>
      </c>
      <c r="J81" s="61">
        <f t="shared" ref="J81:W81" si="19">SUM(J79:J80)</f>
        <v>0</v>
      </c>
      <c r="K81" s="62">
        <f t="shared" si="19"/>
        <v>0</v>
      </c>
      <c r="L81" s="62">
        <f t="shared" si="19"/>
        <v>0</v>
      </c>
      <c r="M81" s="63">
        <f t="shared" si="19"/>
        <v>0</v>
      </c>
      <c r="N81" s="61">
        <f t="shared" si="19"/>
        <v>180.8</v>
      </c>
      <c r="O81" s="62">
        <f t="shared" si="19"/>
        <v>0</v>
      </c>
      <c r="P81" s="62">
        <f t="shared" si="19"/>
        <v>0</v>
      </c>
      <c r="Q81" s="63">
        <f t="shared" si="19"/>
        <v>180.8</v>
      </c>
      <c r="R81" s="61">
        <f t="shared" si="19"/>
        <v>180.8</v>
      </c>
      <c r="S81" s="62">
        <f t="shared" si="19"/>
        <v>0</v>
      </c>
      <c r="T81" s="62">
        <f t="shared" si="19"/>
        <v>0</v>
      </c>
      <c r="U81" s="62">
        <f t="shared" si="19"/>
        <v>180.8</v>
      </c>
      <c r="V81" s="64">
        <f t="shared" si="19"/>
        <v>421.8</v>
      </c>
      <c r="W81" s="64">
        <f t="shared" si="19"/>
        <v>0</v>
      </c>
      <c r="X81" s="21"/>
      <c r="Y81" s="85"/>
      <c r="Z81" s="85"/>
      <c r="AA81" s="458"/>
      <c r="AB81" s="22"/>
      <c r="AD81" s="19"/>
    </row>
    <row r="82" spans="1:30" s="156" customFormat="1" ht="14.25" customHeight="1">
      <c r="A82" s="671" t="s">
        <v>9</v>
      </c>
      <c r="B82" s="672" t="s">
        <v>9</v>
      </c>
      <c r="C82" s="673" t="s">
        <v>67</v>
      </c>
      <c r="D82" s="673"/>
      <c r="E82" s="762" t="s">
        <v>134</v>
      </c>
      <c r="F82" s="757"/>
      <c r="G82" s="741" t="s">
        <v>62</v>
      </c>
      <c r="H82" s="681" t="s">
        <v>94</v>
      </c>
      <c r="I82" s="153" t="s">
        <v>51</v>
      </c>
      <c r="J82" s="219">
        <f>K82+M82</f>
        <v>41.4</v>
      </c>
      <c r="K82" s="220"/>
      <c r="L82" s="220"/>
      <c r="M82" s="221">
        <v>41.4</v>
      </c>
      <c r="N82" s="230">
        <f>Q82+O82</f>
        <v>20</v>
      </c>
      <c r="O82" s="231"/>
      <c r="P82" s="231"/>
      <c r="Q82" s="286">
        <v>20</v>
      </c>
      <c r="R82" s="297">
        <f>S82+U82</f>
        <v>20</v>
      </c>
      <c r="S82" s="298"/>
      <c r="T82" s="298"/>
      <c r="U82" s="299">
        <v>20</v>
      </c>
      <c r="V82" s="287">
        <v>20</v>
      </c>
      <c r="W82" s="287">
        <v>20</v>
      </c>
      <c r="X82" s="760"/>
      <c r="Y82" s="154"/>
      <c r="Z82" s="154"/>
      <c r="AA82" s="155"/>
    </row>
    <row r="83" spans="1:30" ht="14.25" customHeight="1">
      <c r="A83" s="651"/>
      <c r="B83" s="653"/>
      <c r="C83" s="655"/>
      <c r="D83" s="655"/>
      <c r="E83" s="755"/>
      <c r="F83" s="758"/>
      <c r="G83" s="649"/>
      <c r="H83" s="665"/>
      <c r="I83" s="67"/>
      <c r="J83" s="46">
        <f>K83+M83</f>
        <v>0</v>
      </c>
      <c r="K83" s="47"/>
      <c r="L83" s="47"/>
      <c r="M83" s="48"/>
      <c r="N83" s="46">
        <f>O83+Q83</f>
        <v>0</v>
      </c>
      <c r="O83" s="47"/>
      <c r="P83" s="47"/>
      <c r="Q83" s="49"/>
      <c r="R83" s="50">
        <f>S83+U83</f>
        <v>0</v>
      </c>
      <c r="S83" s="51"/>
      <c r="T83" s="51"/>
      <c r="U83" s="52"/>
      <c r="V83" s="53"/>
      <c r="W83" s="53"/>
      <c r="X83" s="761"/>
      <c r="Y83" s="86"/>
      <c r="Z83" s="86"/>
      <c r="AA83" s="87"/>
      <c r="AB83" s="116"/>
    </row>
    <row r="84" spans="1:30" ht="14.25" customHeight="1">
      <c r="A84" s="651"/>
      <c r="B84" s="653"/>
      <c r="C84" s="655"/>
      <c r="D84" s="655"/>
      <c r="E84" s="755"/>
      <c r="F84" s="758"/>
      <c r="G84" s="649"/>
      <c r="H84" s="665"/>
      <c r="I84" s="67"/>
      <c r="J84" s="54">
        <f>K84+M84</f>
        <v>0</v>
      </c>
      <c r="K84" s="55"/>
      <c r="L84" s="55"/>
      <c r="M84" s="48"/>
      <c r="N84" s="54">
        <f>O84+Q84</f>
        <v>0</v>
      </c>
      <c r="O84" s="55"/>
      <c r="P84" s="55"/>
      <c r="Q84" s="56"/>
      <c r="R84" s="57">
        <f>S84+U84</f>
        <v>0</v>
      </c>
      <c r="S84" s="58"/>
      <c r="T84" s="58"/>
      <c r="U84" s="59"/>
      <c r="V84" s="60"/>
      <c r="W84" s="60"/>
      <c r="X84" s="761"/>
      <c r="Y84" s="86"/>
      <c r="Z84" s="86"/>
      <c r="AA84" s="87"/>
    </row>
    <row r="85" spans="1:30" ht="14.25" customHeight="1" thickBot="1">
      <c r="A85" s="652"/>
      <c r="B85" s="654"/>
      <c r="C85" s="656"/>
      <c r="D85" s="656"/>
      <c r="E85" s="763"/>
      <c r="F85" s="759"/>
      <c r="G85" s="650"/>
      <c r="H85" s="666"/>
      <c r="I85" s="20" t="s">
        <v>10</v>
      </c>
      <c r="J85" s="61">
        <f t="shared" ref="J85:W85" si="20">SUM(J82:J84)</f>
        <v>41.4</v>
      </c>
      <c r="K85" s="62">
        <f t="shared" si="20"/>
        <v>0</v>
      </c>
      <c r="L85" s="62">
        <f t="shared" si="20"/>
        <v>0</v>
      </c>
      <c r="M85" s="63">
        <f t="shared" si="20"/>
        <v>41.4</v>
      </c>
      <c r="N85" s="61">
        <f t="shared" si="20"/>
        <v>20</v>
      </c>
      <c r="O85" s="62">
        <f t="shared" si="20"/>
        <v>0</v>
      </c>
      <c r="P85" s="62">
        <f t="shared" si="20"/>
        <v>0</v>
      </c>
      <c r="Q85" s="63">
        <f t="shared" si="20"/>
        <v>20</v>
      </c>
      <c r="R85" s="61">
        <f t="shared" si="20"/>
        <v>20</v>
      </c>
      <c r="S85" s="62">
        <f t="shared" si="20"/>
        <v>0</v>
      </c>
      <c r="T85" s="62">
        <f t="shared" si="20"/>
        <v>0</v>
      </c>
      <c r="U85" s="62">
        <f t="shared" si="20"/>
        <v>20</v>
      </c>
      <c r="V85" s="64">
        <f t="shared" si="20"/>
        <v>20</v>
      </c>
      <c r="W85" s="64">
        <f t="shared" si="20"/>
        <v>20</v>
      </c>
      <c r="X85" s="26"/>
      <c r="Y85" s="112"/>
      <c r="Z85" s="112"/>
      <c r="AA85" s="113"/>
    </row>
    <row r="86" spans="1:30" ht="14.25" customHeight="1">
      <c r="A86" s="438" t="s">
        <v>9</v>
      </c>
      <c r="B86" s="439" t="s">
        <v>9</v>
      </c>
      <c r="C86" s="440" t="s">
        <v>128</v>
      </c>
      <c r="D86" s="181"/>
      <c r="E86" s="146" t="s">
        <v>119</v>
      </c>
      <c r="F86" s="453"/>
      <c r="G86" s="452"/>
      <c r="H86" s="445"/>
      <c r="I86" s="158"/>
      <c r="J86" s="159"/>
      <c r="K86" s="143"/>
      <c r="L86" s="143"/>
      <c r="M86" s="194"/>
      <c r="N86" s="142"/>
      <c r="O86" s="143"/>
      <c r="P86" s="143"/>
      <c r="Q86" s="144"/>
      <c r="R86" s="207"/>
      <c r="S86" s="161"/>
      <c r="T86" s="161"/>
      <c r="U86" s="208"/>
      <c r="V86" s="279"/>
      <c r="W86" s="163"/>
      <c r="X86" s="23"/>
      <c r="Y86" s="195"/>
      <c r="Z86" s="195"/>
      <c r="AA86" s="196"/>
    </row>
    <row r="87" spans="1:30" ht="14.25" customHeight="1">
      <c r="A87" s="651"/>
      <c r="B87" s="653"/>
      <c r="C87" s="655"/>
      <c r="D87" s="861" t="s">
        <v>9</v>
      </c>
      <c r="E87" s="754" t="s">
        <v>105</v>
      </c>
      <c r="F87" s="201" t="s">
        <v>102</v>
      </c>
      <c r="G87" s="865" t="s">
        <v>62</v>
      </c>
      <c r="H87" s="789" t="s">
        <v>94</v>
      </c>
      <c r="I87" s="67" t="s">
        <v>51</v>
      </c>
      <c r="J87" s="46">
        <f>K87+M87</f>
        <v>0</v>
      </c>
      <c r="K87" s="101"/>
      <c r="L87" s="101"/>
      <c r="M87" s="133"/>
      <c r="N87" s="46">
        <f>O87+Q87</f>
        <v>50</v>
      </c>
      <c r="O87" s="101"/>
      <c r="P87" s="101"/>
      <c r="Q87" s="288">
        <v>50</v>
      </c>
      <c r="R87" s="50">
        <f>S87+U87</f>
        <v>0</v>
      </c>
      <c r="S87" s="102"/>
      <c r="T87" s="102"/>
      <c r="U87" s="209"/>
      <c r="V87" s="204"/>
      <c r="W87" s="104"/>
      <c r="X87" s="638" t="s">
        <v>164</v>
      </c>
      <c r="Y87" s="86">
        <v>2</v>
      </c>
      <c r="Z87" s="86"/>
      <c r="AA87" s="87"/>
      <c r="AB87" s="116"/>
    </row>
    <row r="88" spans="1:30" ht="14.25" customHeight="1">
      <c r="A88" s="651"/>
      <c r="B88" s="653"/>
      <c r="C88" s="655"/>
      <c r="D88" s="862"/>
      <c r="E88" s="675"/>
      <c r="F88" s="909"/>
      <c r="G88" s="649"/>
      <c r="H88" s="665"/>
      <c r="I88" s="67" t="s">
        <v>100</v>
      </c>
      <c r="J88" s="46">
        <f>K88+M88</f>
        <v>0</v>
      </c>
      <c r="K88" s="47"/>
      <c r="L88" s="47"/>
      <c r="M88" s="133"/>
      <c r="N88" s="46">
        <f>O88+Q88</f>
        <v>0</v>
      </c>
      <c r="O88" s="47"/>
      <c r="P88" s="47"/>
      <c r="Q88" s="117"/>
      <c r="R88" s="50">
        <f>S88+U88</f>
        <v>0</v>
      </c>
      <c r="S88" s="51"/>
      <c r="T88" s="51"/>
      <c r="U88" s="210"/>
      <c r="V88" s="205"/>
      <c r="W88" s="53"/>
      <c r="X88" s="638"/>
      <c r="Y88" s="86"/>
      <c r="Z88" s="86"/>
      <c r="AA88" s="87"/>
    </row>
    <row r="89" spans="1:30" ht="14.25" customHeight="1">
      <c r="A89" s="651"/>
      <c r="B89" s="653"/>
      <c r="C89" s="655"/>
      <c r="D89" s="862"/>
      <c r="E89" s="675"/>
      <c r="F89" s="910"/>
      <c r="G89" s="649"/>
      <c r="H89" s="665"/>
      <c r="I89" s="24" t="s">
        <v>97</v>
      </c>
      <c r="J89" s="54">
        <f>K89+M89</f>
        <v>0</v>
      </c>
      <c r="K89" s="55"/>
      <c r="L89" s="55"/>
      <c r="M89" s="133"/>
      <c r="N89" s="99">
        <f>O89+Q89</f>
        <v>150</v>
      </c>
      <c r="O89" s="55"/>
      <c r="P89" s="55"/>
      <c r="Q89" s="118">
        <v>150</v>
      </c>
      <c r="R89" s="100">
        <f>S89+U89</f>
        <v>150</v>
      </c>
      <c r="S89" s="58"/>
      <c r="T89" s="58"/>
      <c r="U89" s="211">
        <v>150</v>
      </c>
      <c r="V89" s="150"/>
      <c r="W89" s="60"/>
      <c r="X89" s="638"/>
      <c r="Y89" s="86"/>
      <c r="Z89" s="86"/>
      <c r="AA89" s="87"/>
    </row>
    <row r="90" spans="1:30" ht="14.25" customHeight="1">
      <c r="A90" s="651"/>
      <c r="B90" s="653"/>
      <c r="C90" s="655"/>
      <c r="D90" s="863"/>
      <c r="E90" s="745"/>
      <c r="F90" s="911"/>
      <c r="G90" s="752"/>
      <c r="H90" s="864"/>
      <c r="I90" s="134" t="s">
        <v>10</v>
      </c>
      <c r="J90" s="135">
        <f t="shared" ref="J90:W90" si="21">SUM(J87:J89)</f>
        <v>0</v>
      </c>
      <c r="K90" s="136">
        <f t="shared" si="21"/>
        <v>0</v>
      </c>
      <c r="L90" s="136">
        <f t="shared" si="21"/>
        <v>0</v>
      </c>
      <c r="M90" s="202">
        <f t="shared" si="21"/>
        <v>0</v>
      </c>
      <c r="N90" s="203">
        <f t="shared" si="21"/>
        <v>200</v>
      </c>
      <c r="O90" s="136">
        <f t="shared" si="21"/>
        <v>0</v>
      </c>
      <c r="P90" s="136">
        <f t="shared" si="21"/>
        <v>0</v>
      </c>
      <c r="Q90" s="137">
        <f t="shared" si="21"/>
        <v>200</v>
      </c>
      <c r="R90" s="203">
        <f t="shared" si="21"/>
        <v>150</v>
      </c>
      <c r="S90" s="136">
        <f t="shared" si="21"/>
        <v>0</v>
      </c>
      <c r="T90" s="136">
        <f t="shared" si="21"/>
        <v>0</v>
      </c>
      <c r="U90" s="137">
        <f t="shared" si="21"/>
        <v>150</v>
      </c>
      <c r="V90" s="206">
        <f t="shared" si="21"/>
        <v>0</v>
      </c>
      <c r="W90" s="138">
        <f t="shared" si="21"/>
        <v>0</v>
      </c>
      <c r="X90" s="139"/>
      <c r="Y90" s="140"/>
      <c r="Z90" s="140"/>
      <c r="AA90" s="141"/>
    </row>
    <row r="91" spans="1:30" ht="14.25" customHeight="1">
      <c r="A91" s="651"/>
      <c r="B91" s="653"/>
      <c r="C91" s="655"/>
      <c r="D91" s="861" t="s">
        <v>11</v>
      </c>
      <c r="E91" s="754" t="s">
        <v>106</v>
      </c>
      <c r="F91" s="901"/>
      <c r="G91" s="865" t="s">
        <v>62</v>
      </c>
      <c r="H91" s="789" t="s">
        <v>94</v>
      </c>
      <c r="I91" s="67" t="s">
        <v>51</v>
      </c>
      <c r="J91" s="46">
        <f>K91+M91</f>
        <v>0</v>
      </c>
      <c r="K91" s="101"/>
      <c r="L91" s="101"/>
      <c r="M91" s="133"/>
      <c r="N91" s="46">
        <f>O91+Q91</f>
        <v>0</v>
      </c>
      <c r="O91" s="101"/>
      <c r="P91" s="101"/>
      <c r="Q91" s="48"/>
      <c r="R91" s="50">
        <f>S91+U91</f>
        <v>0</v>
      </c>
      <c r="S91" s="102"/>
      <c r="T91" s="102"/>
      <c r="U91" s="209"/>
      <c r="V91" s="204"/>
      <c r="W91" s="104"/>
      <c r="X91" s="311"/>
      <c r="Y91" s="314"/>
      <c r="Z91" s="314"/>
      <c r="AA91" s="318"/>
    </row>
    <row r="92" spans="1:30" ht="14.25" customHeight="1">
      <c r="A92" s="651"/>
      <c r="B92" s="653"/>
      <c r="C92" s="655"/>
      <c r="D92" s="862"/>
      <c r="E92" s="675"/>
      <c r="F92" s="758"/>
      <c r="G92" s="649"/>
      <c r="H92" s="665"/>
      <c r="I92" s="67" t="s">
        <v>96</v>
      </c>
      <c r="J92" s="54">
        <f>K92+M92</f>
        <v>0</v>
      </c>
      <c r="K92" s="55"/>
      <c r="L92" s="55"/>
      <c r="M92" s="133"/>
      <c r="N92" s="99">
        <f>O92+Q92</f>
        <v>5000</v>
      </c>
      <c r="O92" s="55"/>
      <c r="P92" s="55"/>
      <c r="Q92" s="118">
        <v>5000</v>
      </c>
      <c r="R92" s="100">
        <f>S92+U92</f>
        <v>5000</v>
      </c>
      <c r="S92" s="58"/>
      <c r="T92" s="58"/>
      <c r="U92" s="211">
        <v>5000</v>
      </c>
      <c r="V92" s="290">
        <v>10000</v>
      </c>
      <c r="W92" s="60"/>
      <c r="X92" s="639" t="s">
        <v>166</v>
      </c>
      <c r="Y92" s="315">
        <v>30</v>
      </c>
      <c r="Z92" s="315">
        <v>100</v>
      </c>
      <c r="AA92" s="87"/>
    </row>
    <row r="93" spans="1:30" ht="15" customHeight="1">
      <c r="A93" s="651"/>
      <c r="B93" s="653"/>
      <c r="C93" s="655"/>
      <c r="D93" s="862"/>
      <c r="E93" s="755" t="s">
        <v>165</v>
      </c>
      <c r="F93" s="758"/>
      <c r="G93" s="649"/>
      <c r="H93" s="665"/>
      <c r="I93" s="67" t="s">
        <v>103</v>
      </c>
      <c r="J93" s="54">
        <f>K93+M93</f>
        <v>0</v>
      </c>
      <c r="K93" s="55"/>
      <c r="L93" s="55"/>
      <c r="M93" s="133"/>
      <c r="N93" s="99">
        <f>O93+Q93</f>
        <v>1000</v>
      </c>
      <c r="O93" s="55"/>
      <c r="P93" s="55"/>
      <c r="Q93" s="118">
        <v>1000</v>
      </c>
      <c r="R93" s="100">
        <f>S93+U93</f>
        <v>1000</v>
      </c>
      <c r="S93" s="58"/>
      <c r="T93" s="58"/>
      <c r="U93" s="211">
        <v>1000</v>
      </c>
      <c r="V93" s="290">
        <v>3500</v>
      </c>
      <c r="W93" s="60"/>
      <c r="X93" s="639"/>
      <c r="Y93" s="86"/>
      <c r="Z93" s="86"/>
      <c r="AA93" s="87"/>
      <c r="AB93" s="116"/>
    </row>
    <row r="94" spans="1:30" ht="15" customHeight="1">
      <c r="A94" s="651"/>
      <c r="B94" s="653"/>
      <c r="C94" s="655"/>
      <c r="D94" s="862"/>
      <c r="E94" s="756"/>
      <c r="F94" s="758"/>
      <c r="G94" s="649"/>
      <c r="H94" s="665"/>
      <c r="I94" s="147" t="s">
        <v>10</v>
      </c>
      <c r="J94" s="151">
        <f t="shared" ref="J94:W94" si="22">SUM(J91:J93)</f>
        <v>0</v>
      </c>
      <c r="K94" s="151">
        <f t="shared" si="22"/>
        <v>0</v>
      </c>
      <c r="L94" s="151">
        <f t="shared" si="22"/>
        <v>0</v>
      </c>
      <c r="M94" s="122">
        <f t="shared" si="22"/>
        <v>0</v>
      </c>
      <c r="N94" s="200">
        <f t="shared" si="22"/>
        <v>6000</v>
      </c>
      <c r="O94" s="151">
        <f t="shared" si="22"/>
        <v>0</v>
      </c>
      <c r="P94" s="151">
        <f t="shared" si="22"/>
        <v>0</v>
      </c>
      <c r="Q94" s="148">
        <f t="shared" si="22"/>
        <v>6000</v>
      </c>
      <c r="R94" s="200">
        <f t="shared" si="22"/>
        <v>6000</v>
      </c>
      <c r="S94" s="151">
        <f t="shared" si="22"/>
        <v>0</v>
      </c>
      <c r="T94" s="151">
        <f t="shared" si="22"/>
        <v>0</v>
      </c>
      <c r="U94" s="148">
        <f t="shared" si="22"/>
        <v>6000</v>
      </c>
      <c r="V94" s="152">
        <f t="shared" si="22"/>
        <v>13500</v>
      </c>
      <c r="W94" s="151">
        <f t="shared" si="22"/>
        <v>0</v>
      </c>
      <c r="X94" s="25"/>
      <c r="Y94" s="86"/>
      <c r="Z94" s="86"/>
      <c r="AA94" s="87"/>
    </row>
    <row r="95" spans="1:30" ht="14.25" customHeight="1" thickBot="1">
      <c r="A95" s="429"/>
      <c r="B95" s="430"/>
      <c r="C95" s="431"/>
      <c r="D95" s="878"/>
      <c r="E95" s="890"/>
      <c r="F95" s="890"/>
      <c r="G95" s="890"/>
      <c r="H95" s="891"/>
      <c r="I95" s="173" t="s">
        <v>10</v>
      </c>
      <c r="J95" s="174">
        <f t="shared" ref="J95:J100" si="23">K95+M95</f>
        <v>0</v>
      </c>
      <c r="K95" s="174">
        <f>K94+K90</f>
        <v>0</v>
      </c>
      <c r="L95" s="174">
        <f>L94+L90</f>
        <v>0</v>
      </c>
      <c r="M95" s="177">
        <f>M94+M90</f>
        <v>0</v>
      </c>
      <c r="N95" s="197">
        <f t="shared" ref="N95:N100" si="24">O95+Q95</f>
        <v>6200</v>
      </c>
      <c r="O95" s="174">
        <f t="shared" ref="O95:W95" si="25">O94+O90</f>
        <v>0</v>
      </c>
      <c r="P95" s="174">
        <f t="shared" si="25"/>
        <v>0</v>
      </c>
      <c r="Q95" s="176">
        <f t="shared" si="25"/>
        <v>6200</v>
      </c>
      <c r="R95" s="197">
        <f t="shared" si="25"/>
        <v>6150</v>
      </c>
      <c r="S95" s="197">
        <f t="shared" si="25"/>
        <v>0</v>
      </c>
      <c r="T95" s="197">
        <f t="shared" si="25"/>
        <v>0</v>
      </c>
      <c r="U95" s="197">
        <f t="shared" si="25"/>
        <v>6150</v>
      </c>
      <c r="V95" s="197">
        <f t="shared" si="25"/>
        <v>13500</v>
      </c>
      <c r="W95" s="197">
        <f t="shared" si="25"/>
        <v>0</v>
      </c>
      <c r="X95" s="387"/>
      <c r="Y95" s="388"/>
      <c r="Z95" s="388"/>
      <c r="AA95" s="389"/>
    </row>
    <row r="96" spans="1:30" ht="14.25" customHeight="1">
      <c r="A96" s="671" t="s">
        <v>9</v>
      </c>
      <c r="B96" s="672" t="s">
        <v>9</v>
      </c>
      <c r="C96" s="673" t="s">
        <v>68</v>
      </c>
      <c r="D96" s="673"/>
      <c r="E96" s="674" t="s">
        <v>201</v>
      </c>
      <c r="F96" s="710"/>
      <c r="G96" s="713" t="s">
        <v>62</v>
      </c>
      <c r="H96" s="681" t="s">
        <v>94</v>
      </c>
      <c r="I96" s="27" t="s">
        <v>51</v>
      </c>
      <c r="J96" s="38">
        <f t="shared" si="23"/>
        <v>0</v>
      </c>
      <c r="K96" s="39"/>
      <c r="L96" s="39"/>
      <c r="M96" s="40"/>
      <c r="N96" s="38">
        <f t="shared" si="24"/>
        <v>0</v>
      </c>
      <c r="O96" s="39"/>
      <c r="P96" s="39"/>
      <c r="Q96" s="41"/>
      <c r="R96" s="42">
        <f>S96+U96</f>
        <v>0</v>
      </c>
      <c r="S96" s="43"/>
      <c r="T96" s="43"/>
      <c r="U96" s="44"/>
      <c r="V96" s="45"/>
      <c r="W96" s="45"/>
      <c r="X96" s="23"/>
      <c r="Y96" s="88"/>
      <c r="Z96" s="88"/>
      <c r="AA96" s="89"/>
      <c r="AD96" s="19"/>
    </row>
    <row r="97" spans="1:30" ht="14.25" customHeight="1">
      <c r="A97" s="651"/>
      <c r="B97" s="653"/>
      <c r="C97" s="655"/>
      <c r="D97" s="655"/>
      <c r="E97" s="675"/>
      <c r="F97" s="711"/>
      <c r="G97" s="714"/>
      <c r="H97" s="665"/>
      <c r="I97" s="68" t="s">
        <v>100</v>
      </c>
      <c r="J97" s="46">
        <f t="shared" si="23"/>
        <v>0</v>
      </c>
      <c r="K97" s="47"/>
      <c r="L97" s="47"/>
      <c r="M97" s="48"/>
      <c r="N97" s="46">
        <f t="shared" si="24"/>
        <v>0</v>
      </c>
      <c r="O97" s="47"/>
      <c r="P97" s="47"/>
      <c r="Q97" s="49"/>
      <c r="R97" s="50">
        <f>S97+U97</f>
        <v>0</v>
      </c>
      <c r="S97" s="51"/>
      <c r="T97" s="51"/>
      <c r="U97" s="52"/>
      <c r="V97" s="53"/>
      <c r="W97" s="53"/>
      <c r="X97" s="25"/>
      <c r="Y97" s="83"/>
      <c r="Z97" s="83"/>
      <c r="AA97" s="84"/>
      <c r="AD97" s="19"/>
    </row>
    <row r="98" spans="1:30" ht="14.25" customHeight="1">
      <c r="A98" s="651"/>
      <c r="B98" s="653"/>
      <c r="C98" s="655"/>
      <c r="D98" s="655"/>
      <c r="E98" s="675"/>
      <c r="F98" s="711"/>
      <c r="G98" s="714"/>
      <c r="H98" s="665"/>
      <c r="I98" s="68" t="s">
        <v>96</v>
      </c>
      <c r="J98" s="54">
        <f t="shared" si="23"/>
        <v>107.1</v>
      </c>
      <c r="K98" s="55"/>
      <c r="L98" s="55"/>
      <c r="M98" s="48">
        <v>107.1</v>
      </c>
      <c r="N98" s="54">
        <f t="shared" si="24"/>
        <v>0</v>
      </c>
      <c r="O98" s="55"/>
      <c r="P98" s="55"/>
      <c r="Q98" s="56"/>
      <c r="R98" s="57">
        <f>S98+U98</f>
        <v>0</v>
      </c>
      <c r="S98" s="58"/>
      <c r="T98" s="58"/>
      <c r="U98" s="59"/>
      <c r="V98" s="60"/>
      <c r="W98" s="60"/>
      <c r="X98" s="25"/>
      <c r="Y98" s="83"/>
      <c r="Z98" s="83"/>
      <c r="AA98" s="84"/>
      <c r="AD98" s="19"/>
    </row>
    <row r="99" spans="1:30" ht="14.25" customHeight="1">
      <c r="A99" s="651"/>
      <c r="B99" s="653"/>
      <c r="C99" s="655"/>
      <c r="D99" s="655"/>
      <c r="E99" s="675"/>
      <c r="F99" s="711"/>
      <c r="G99" s="714"/>
      <c r="H99" s="665"/>
      <c r="I99" s="68" t="s">
        <v>101</v>
      </c>
      <c r="J99" s="54">
        <f t="shared" si="23"/>
        <v>13.2</v>
      </c>
      <c r="K99" s="55"/>
      <c r="L99" s="55"/>
      <c r="M99" s="48">
        <v>13.2</v>
      </c>
      <c r="N99" s="54">
        <f t="shared" si="24"/>
        <v>0</v>
      </c>
      <c r="O99" s="55"/>
      <c r="P99" s="55"/>
      <c r="Q99" s="56"/>
      <c r="R99" s="57">
        <f>S99+U99</f>
        <v>0</v>
      </c>
      <c r="S99" s="58"/>
      <c r="T99" s="58"/>
      <c r="U99" s="59"/>
      <c r="V99" s="60"/>
      <c r="W99" s="60"/>
      <c r="X99" s="25"/>
      <c r="Y99" s="83"/>
      <c r="Z99" s="83"/>
      <c r="AA99" s="84"/>
      <c r="AD99" s="19"/>
    </row>
    <row r="100" spans="1:30" ht="14.25" customHeight="1">
      <c r="A100" s="651"/>
      <c r="B100" s="653"/>
      <c r="C100" s="655"/>
      <c r="D100" s="655"/>
      <c r="E100" s="675"/>
      <c r="F100" s="711"/>
      <c r="G100" s="714"/>
      <c r="H100" s="665"/>
      <c r="I100" s="28"/>
      <c r="J100" s="54">
        <f t="shared" si="23"/>
        <v>0</v>
      </c>
      <c r="K100" s="55"/>
      <c r="L100" s="55"/>
      <c r="M100" s="48"/>
      <c r="N100" s="54">
        <f t="shared" si="24"/>
        <v>0</v>
      </c>
      <c r="O100" s="55"/>
      <c r="P100" s="55"/>
      <c r="Q100" s="56"/>
      <c r="R100" s="57">
        <f>S100+U100</f>
        <v>0</v>
      </c>
      <c r="S100" s="58"/>
      <c r="T100" s="58"/>
      <c r="U100" s="59"/>
      <c r="V100" s="60"/>
      <c r="W100" s="60"/>
      <c r="X100" s="25"/>
      <c r="Y100" s="83"/>
      <c r="Z100" s="83"/>
      <c r="AA100" s="84"/>
      <c r="AD100" s="19"/>
    </row>
    <row r="101" spans="1:30" ht="14.25" customHeight="1" thickBot="1">
      <c r="A101" s="652"/>
      <c r="B101" s="654"/>
      <c r="C101" s="656"/>
      <c r="D101" s="656"/>
      <c r="E101" s="676"/>
      <c r="F101" s="712"/>
      <c r="G101" s="715"/>
      <c r="H101" s="666"/>
      <c r="I101" s="20" t="s">
        <v>10</v>
      </c>
      <c r="J101" s="61">
        <f t="shared" ref="J101:W101" si="26">SUM(J96:J100)</f>
        <v>120.3</v>
      </c>
      <c r="K101" s="62">
        <f t="shared" si="26"/>
        <v>0</v>
      </c>
      <c r="L101" s="62">
        <f t="shared" si="26"/>
        <v>0</v>
      </c>
      <c r="M101" s="63">
        <f t="shared" si="26"/>
        <v>120.3</v>
      </c>
      <c r="N101" s="61">
        <f t="shared" si="26"/>
        <v>0</v>
      </c>
      <c r="O101" s="62">
        <f t="shared" si="26"/>
        <v>0</v>
      </c>
      <c r="P101" s="62">
        <f t="shared" si="26"/>
        <v>0</v>
      </c>
      <c r="Q101" s="63">
        <f t="shared" si="26"/>
        <v>0</v>
      </c>
      <c r="R101" s="61">
        <f t="shared" si="26"/>
        <v>0</v>
      </c>
      <c r="S101" s="62">
        <f t="shared" si="26"/>
        <v>0</v>
      </c>
      <c r="T101" s="62">
        <f t="shared" si="26"/>
        <v>0</v>
      </c>
      <c r="U101" s="62">
        <f t="shared" si="26"/>
        <v>0</v>
      </c>
      <c r="V101" s="64">
        <f t="shared" si="26"/>
        <v>0</v>
      </c>
      <c r="W101" s="64">
        <f t="shared" si="26"/>
        <v>0</v>
      </c>
      <c r="X101" s="26"/>
      <c r="Y101" s="85"/>
      <c r="Z101" s="85"/>
      <c r="AA101" s="458"/>
      <c r="AD101" s="19"/>
    </row>
    <row r="102" spans="1:30" ht="14.25" customHeight="1" thickBot="1">
      <c r="A102" s="13" t="s">
        <v>9</v>
      </c>
      <c r="B102" s="14" t="s">
        <v>9</v>
      </c>
      <c r="C102" s="682" t="s">
        <v>12</v>
      </c>
      <c r="D102" s="682"/>
      <c r="E102" s="682"/>
      <c r="F102" s="682"/>
      <c r="G102" s="682"/>
      <c r="H102" s="682"/>
      <c r="I102" s="683"/>
      <c r="J102" s="65">
        <f t="shared" ref="J102:W102" si="27">J101+J95+J85+J81+J78+J76+J70+J50+J33</f>
        <v>19824.400000000001</v>
      </c>
      <c r="K102" s="65">
        <f t="shared" si="27"/>
        <v>0</v>
      </c>
      <c r="L102" s="65">
        <f t="shared" si="27"/>
        <v>0</v>
      </c>
      <c r="M102" s="65">
        <f t="shared" si="27"/>
        <v>19824.400000000001</v>
      </c>
      <c r="N102" s="65">
        <f t="shared" si="27"/>
        <v>30628.1</v>
      </c>
      <c r="O102" s="65">
        <f t="shared" si="27"/>
        <v>100</v>
      </c>
      <c r="P102" s="65">
        <f t="shared" si="27"/>
        <v>0</v>
      </c>
      <c r="Q102" s="65">
        <f t="shared" si="27"/>
        <v>30528.1</v>
      </c>
      <c r="R102" s="65">
        <f t="shared" si="27"/>
        <v>30456.899999999998</v>
      </c>
      <c r="S102" s="65">
        <f t="shared" si="27"/>
        <v>0</v>
      </c>
      <c r="T102" s="65">
        <f t="shared" si="27"/>
        <v>0</v>
      </c>
      <c r="U102" s="65">
        <f t="shared" si="27"/>
        <v>30456.899999999998</v>
      </c>
      <c r="V102" s="65">
        <f t="shared" si="27"/>
        <v>29606.9</v>
      </c>
      <c r="W102" s="65">
        <f t="shared" si="27"/>
        <v>19796.599999999999</v>
      </c>
      <c r="X102" s="446"/>
      <c r="Y102" s="114"/>
      <c r="Z102" s="114"/>
      <c r="AA102" s="115"/>
    </row>
    <row r="103" spans="1:30" ht="14.25" customHeight="1" thickBot="1">
      <c r="A103" s="13" t="s">
        <v>9</v>
      </c>
      <c r="B103" s="14" t="s">
        <v>11</v>
      </c>
      <c r="C103" s="695" t="s">
        <v>60</v>
      </c>
      <c r="D103" s="696"/>
      <c r="E103" s="696"/>
      <c r="F103" s="696"/>
      <c r="G103" s="696"/>
      <c r="H103" s="696"/>
      <c r="I103" s="696"/>
      <c r="J103" s="696"/>
      <c r="K103" s="696"/>
      <c r="L103" s="696"/>
      <c r="M103" s="696"/>
      <c r="N103" s="696"/>
      <c r="O103" s="696"/>
      <c r="P103" s="696"/>
      <c r="Q103" s="696"/>
      <c r="R103" s="696"/>
      <c r="S103" s="696"/>
      <c r="T103" s="696"/>
      <c r="U103" s="696"/>
      <c r="V103" s="696"/>
      <c r="W103" s="696"/>
      <c r="X103" s="696"/>
      <c r="Y103" s="696"/>
      <c r="Z103" s="696"/>
      <c r="AA103" s="697"/>
    </row>
    <row r="104" spans="1:30" ht="14.25" customHeight="1">
      <c r="A104" s="671" t="s">
        <v>9</v>
      </c>
      <c r="B104" s="672" t="s">
        <v>11</v>
      </c>
      <c r="C104" s="673" t="s">
        <v>9</v>
      </c>
      <c r="D104" s="673"/>
      <c r="E104" s="674" t="s">
        <v>177</v>
      </c>
      <c r="F104" s="283" t="s">
        <v>102</v>
      </c>
      <c r="G104" s="713" t="s">
        <v>62</v>
      </c>
      <c r="H104" s="681" t="s">
        <v>94</v>
      </c>
      <c r="I104" s="27" t="s">
        <v>51</v>
      </c>
      <c r="J104" s="38">
        <f>K104+M104</f>
        <v>0</v>
      </c>
      <c r="K104" s="39"/>
      <c r="L104" s="39"/>
      <c r="M104" s="40"/>
      <c r="N104" s="38">
        <f>O104+Q104</f>
        <v>0</v>
      </c>
      <c r="O104" s="39"/>
      <c r="P104" s="39"/>
      <c r="Q104" s="41"/>
      <c r="R104" s="42">
        <f>S104+U104</f>
        <v>0</v>
      </c>
      <c r="S104" s="43"/>
      <c r="T104" s="43"/>
      <c r="U104" s="44"/>
      <c r="V104" s="45"/>
      <c r="W104" s="45"/>
      <c r="X104" s="716" t="s">
        <v>163</v>
      </c>
      <c r="Y104" s="88"/>
      <c r="Z104" s="88"/>
      <c r="AA104" s="89"/>
      <c r="AD104" s="19"/>
    </row>
    <row r="105" spans="1:30" ht="14.25" customHeight="1">
      <c r="A105" s="651"/>
      <c r="B105" s="653"/>
      <c r="C105" s="655"/>
      <c r="D105" s="655"/>
      <c r="E105" s="675"/>
      <c r="F105" s="917"/>
      <c r="G105" s="714"/>
      <c r="H105" s="665"/>
      <c r="I105" s="68" t="s">
        <v>100</v>
      </c>
      <c r="J105" s="46">
        <f>K105+M105</f>
        <v>0</v>
      </c>
      <c r="K105" s="47"/>
      <c r="L105" s="47"/>
      <c r="M105" s="48"/>
      <c r="N105" s="46">
        <f>O105+Q105</f>
        <v>0</v>
      </c>
      <c r="O105" s="47"/>
      <c r="P105" s="47"/>
      <c r="Q105" s="49"/>
      <c r="R105" s="50">
        <f>S105+U105</f>
        <v>0</v>
      </c>
      <c r="S105" s="51"/>
      <c r="T105" s="51"/>
      <c r="U105" s="52"/>
      <c r="V105" s="53"/>
      <c r="W105" s="53"/>
      <c r="X105" s="638"/>
      <c r="Y105" s="83"/>
      <c r="Z105" s="83"/>
      <c r="AA105" s="84"/>
      <c r="AD105" s="19"/>
    </row>
    <row r="106" spans="1:30" ht="14.25" customHeight="1">
      <c r="A106" s="651"/>
      <c r="B106" s="653"/>
      <c r="C106" s="655"/>
      <c r="D106" s="655"/>
      <c r="E106" s="675"/>
      <c r="F106" s="918"/>
      <c r="G106" s="714"/>
      <c r="H106" s="665"/>
      <c r="I106" s="68" t="s">
        <v>70</v>
      </c>
      <c r="J106" s="54">
        <f>K106+M106</f>
        <v>3000</v>
      </c>
      <c r="K106" s="55"/>
      <c r="L106" s="55"/>
      <c r="M106" s="48">
        <v>3000</v>
      </c>
      <c r="N106" s="54">
        <f>O106+Q106</f>
        <v>4000</v>
      </c>
      <c r="O106" s="55"/>
      <c r="P106" s="55"/>
      <c r="Q106" s="118">
        <v>4000</v>
      </c>
      <c r="R106" s="57">
        <f>S106+U106</f>
        <v>4000</v>
      </c>
      <c r="S106" s="58"/>
      <c r="T106" s="58"/>
      <c r="U106" s="59">
        <v>4000</v>
      </c>
      <c r="V106" s="278">
        <v>3374.9</v>
      </c>
      <c r="W106" s="60"/>
      <c r="X106" s="638"/>
      <c r="Y106" s="83">
        <v>55</v>
      </c>
      <c r="Z106" s="83">
        <v>100</v>
      </c>
      <c r="AA106" s="84"/>
      <c r="AD106" s="19"/>
    </row>
    <row r="107" spans="1:30" ht="14.25" customHeight="1" thickBot="1">
      <c r="A107" s="652"/>
      <c r="B107" s="654"/>
      <c r="C107" s="656"/>
      <c r="D107" s="656"/>
      <c r="E107" s="676"/>
      <c r="F107" s="919"/>
      <c r="G107" s="715"/>
      <c r="H107" s="666"/>
      <c r="I107" s="20" t="s">
        <v>10</v>
      </c>
      <c r="J107" s="61">
        <f t="shared" ref="J107:W107" si="28">SUM(J104:J106)</f>
        <v>3000</v>
      </c>
      <c r="K107" s="62">
        <f t="shared" si="28"/>
        <v>0</v>
      </c>
      <c r="L107" s="62">
        <f t="shared" si="28"/>
        <v>0</v>
      </c>
      <c r="M107" s="63">
        <f t="shared" si="28"/>
        <v>3000</v>
      </c>
      <c r="N107" s="61">
        <f t="shared" si="28"/>
        <v>4000</v>
      </c>
      <c r="O107" s="62">
        <f t="shared" si="28"/>
        <v>0</v>
      </c>
      <c r="P107" s="62">
        <f t="shared" si="28"/>
        <v>0</v>
      </c>
      <c r="Q107" s="63">
        <f t="shared" si="28"/>
        <v>4000</v>
      </c>
      <c r="R107" s="61">
        <f t="shared" si="28"/>
        <v>4000</v>
      </c>
      <c r="S107" s="62">
        <f t="shared" si="28"/>
        <v>0</v>
      </c>
      <c r="T107" s="62">
        <f t="shared" si="28"/>
        <v>0</v>
      </c>
      <c r="U107" s="62">
        <f t="shared" si="28"/>
        <v>4000</v>
      </c>
      <c r="V107" s="64">
        <f t="shared" si="28"/>
        <v>3374.9</v>
      </c>
      <c r="W107" s="64">
        <f t="shared" si="28"/>
        <v>0</v>
      </c>
      <c r="X107" s="717"/>
      <c r="Y107" s="85"/>
      <c r="Z107" s="85"/>
      <c r="AA107" s="458"/>
      <c r="AD107" s="19"/>
    </row>
    <row r="108" spans="1:30" ht="33" customHeight="1">
      <c r="A108" s="671" t="s">
        <v>9</v>
      </c>
      <c r="B108" s="672" t="s">
        <v>11</v>
      </c>
      <c r="C108" s="673" t="s">
        <v>11</v>
      </c>
      <c r="D108" s="673"/>
      <c r="E108" s="674" t="s">
        <v>178</v>
      </c>
      <c r="F108" s="284" t="s">
        <v>102</v>
      </c>
      <c r="G108" s="713" t="s">
        <v>62</v>
      </c>
      <c r="H108" s="681" t="s">
        <v>94</v>
      </c>
      <c r="I108" s="27" t="s">
        <v>51</v>
      </c>
      <c r="J108" s="38">
        <f>K108+M108</f>
        <v>0</v>
      </c>
      <c r="K108" s="39"/>
      <c r="L108" s="39"/>
      <c r="M108" s="40"/>
      <c r="N108" s="38"/>
      <c r="O108" s="39"/>
      <c r="P108" s="39"/>
      <c r="Q108" s="40"/>
      <c r="R108" s="42"/>
      <c r="S108" s="43"/>
      <c r="T108" s="43"/>
      <c r="U108" s="321"/>
      <c r="V108" s="45"/>
      <c r="W108" s="45"/>
      <c r="X108" s="716" t="s">
        <v>162</v>
      </c>
      <c r="Y108" s="88"/>
      <c r="Z108" s="88"/>
      <c r="AA108" s="89"/>
      <c r="AD108" s="19"/>
    </row>
    <row r="109" spans="1:30" ht="33" customHeight="1">
      <c r="A109" s="651"/>
      <c r="B109" s="653"/>
      <c r="C109" s="655"/>
      <c r="D109" s="655"/>
      <c r="E109" s="675"/>
      <c r="F109" s="617"/>
      <c r="G109" s="714"/>
      <c r="H109" s="665"/>
      <c r="I109" s="68" t="s">
        <v>100</v>
      </c>
      <c r="J109" s="46">
        <f>K109+M109</f>
        <v>69</v>
      </c>
      <c r="K109" s="47"/>
      <c r="L109" s="47"/>
      <c r="M109" s="48">
        <v>69</v>
      </c>
      <c r="N109" s="46"/>
      <c r="O109" s="47"/>
      <c r="P109" s="47"/>
      <c r="Q109" s="291"/>
      <c r="R109" s="50"/>
      <c r="S109" s="51"/>
      <c r="T109" s="51"/>
      <c r="U109" s="210"/>
      <c r="V109" s="53"/>
      <c r="W109" s="53"/>
      <c r="X109" s="638"/>
      <c r="Y109" s="83"/>
      <c r="Z109" s="83"/>
      <c r="AA109" s="84"/>
      <c r="AD109" s="19"/>
    </row>
    <row r="110" spans="1:30" ht="33" customHeight="1">
      <c r="A110" s="651"/>
      <c r="B110" s="653"/>
      <c r="C110" s="655"/>
      <c r="D110" s="655"/>
      <c r="E110" s="675"/>
      <c r="F110" s="593"/>
      <c r="G110" s="714"/>
      <c r="H110" s="665"/>
      <c r="I110" s="68" t="s">
        <v>96</v>
      </c>
      <c r="J110" s="54">
        <f>K110+M110</f>
        <v>9954</v>
      </c>
      <c r="K110" s="55"/>
      <c r="L110" s="55"/>
      <c r="M110" s="48">
        <v>9954</v>
      </c>
      <c r="N110" s="54">
        <f>O110+Q110</f>
        <v>2665.5</v>
      </c>
      <c r="O110" s="55"/>
      <c r="P110" s="55"/>
      <c r="Q110" s="293">
        <v>2665.5</v>
      </c>
      <c r="R110" s="100">
        <f>S110+U110</f>
        <v>2665.5</v>
      </c>
      <c r="S110" s="58"/>
      <c r="T110" s="58"/>
      <c r="U110" s="211">
        <v>2665.5</v>
      </c>
      <c r="V110" s="60"/>
      <c r="W110" s="60"/>
      <c r="X110" s="638"/>
      <c r="Y110" s="83"/>
      <c r="Z110" s="83"/>
      <c r="AA110" s="84"/>
      <c r="AD110" s="19"/>
    </row>
    <row r="111" spans="1:30" ht="33" customHeight="1" thickBot="1">
      <c r="A111" s="652"/>
      <c r="B111" s="654"/>
      <c r="C111" s="656"/>
      <c r="D111" s="656"/>
      <c r="E111" s="676"/>
      <c r="F111" s="594"/>
      <c r="G111" s="715"/>
      <c r="H111" s="666"/>
      <c r="I111" s="20" t="s">
        <v>10</v>
      </c>
      <c r="J111" s="61">
        <f t="shared" ref="J111:S111" si="29">SUM(J108:J110)</f>
        <v>10023</v>
      </c>
      <c r="K111" s="62">
        <f t="shared" si="29"/>
        <v>0</v>
      </c>
      <c r="L111" s="62">
        <f t="shared" si="29"/>
        <v>0</v>
      </c>
      <c r="M111" s="63">
        <f t="shared" si="29"/>
        <v>10023</v>
      </c>
      <c r="N111" s="61">
        <f t="shared" si="29"/>
        <v>2665.5</v>
      </c>
      <c r="O111" s="61">
        <f t="shared" si="29"/>
        <v>0</v>
      </c>
      <c r="P111" s="61">
        <f t="shared" si="29"/>
        <v>0</v>
      </c>
      <c r="Q111" s="320">
        <f t="shared" si="29"/>
        <v>2665.5</v>
      </c>
      <c r="R111" s="222">
        <f t="shared" si="29"/>
        <v>2665.5</v>
      </c>
      <c r="S111" s="61">
        <f t="shared" si="29"/>
        <v>0</v>
      </c>
      <c r="T111" s="61"/>
      <c r="U111" s="322"/>
      <c r="V111" s="64"/>
      <c r="W111" s="64"/>
      <c r="X111" s="717"/>
      <c r="Y111" s="85">
        <v>100</v>
      </c>
      <c r="Z111" s="85"/>
      <c r="AA111" s="458"/>
      <c r="AD111" s="19"/>
    </row>
    <row r="112" spans="1:30" ht="14.25" customHeight="1" thickBot="1">
      <c r="A112" s="29" t="s">
        <v>9</v>
      </c>
      <c r="B112" s="14" t="s">
        <v>11</v>
      </c>
      <c r="C112" s="682" t="s">
        <v>12</v>
      </c>
      <c r="D112" s="682"/>
      <c r="E112" s="682"/>
      <c r="F112" s="682"/>
      <c r="G112" s="682"/>
      <c r="H112" s="682"/>
      <c r="I112" s="683"/>
      <c r="J112" s="65">
        <f t="shared" ref="J112:W112" si="30">SUM(J107,J111)</f>
        <v>13023</v>
      </c>
      <c r="K112" s="65">
        <f t="shared" si="30"/>
        <v>0</v>
      </c>
      <c r="L112" s="65">
        <f t="shared" si="30"/>
        <v>0</v>
      </c>
      <c r="M112" s="66">
        <f t="shared" si="30"/>
        <v>13023</v>
      </c>
      <c r="N112" s="65">
        <f t="shared" si="30"/>
        <v>6665.5</v>
      </c>
      <c r="O112" s="65">
        <f t="shared" si="30"/>
        <v>0</v>
      </c>
      <c r="P112" s="65">
        <f t="shared" si="30"/>
        <v>0</v>
      </c>
      <c r="Q112" s="66">
        <f t="shared" si="30"/>
        <v>6665.5</v>
      </c>
      <c r="R112" s="65">
        <f t="shared" si="30"/>
        <v>6665.5</v>
      </c>
      <c r="S112" s="65">
        <f t="shared" si="30"/>
        <v>0</v>
      </c>
      <c r="T112" s="65">
        <f t="shared" si="30"/>
        <v>0</v>
      </c>
      <c r="U112" s="66">
        <f t="shared" si="30"/>
        <v>4000</v>
      </c>
      <c r="V112" s="66">
        <f t="shared" si="30"/>
        <v>3374.9</v>
      </c>
      <c r="W112" s="65">
        <f t="shared" si="30"/>
        <v>0</v>
      </c>
      <c r="X112" s="692"/>
      <c r="Y112" s="693"/>
      <c r="Z112" s="693"/>
      <c r="AA112" s="694"/>
    </row>
    <row r="113" spans="1:30" ht="14.25" customHeight="1" thickBot="1">
      <c r="A113" s="13" t="s">
        <v>9</v>
      </c>
      <c r="B113" s="14" t="s">
        <v>56</v>
      </c>
      <c r="C113" s="742" t="s">
        <v>61</v>
      </c>
      <c r="D113" s="742"/>
      <c r="E113" s="742"/>
      <c r="F113" s="742"/>
      <c r="G113" s="742"/>
      <c r="H113" s="742"/>
      <c r="I113" s="742"/>
      <c r="J113" s="742"/>
      <c r="K113" s="742"/>
      <c r="L113" s="742"/>
      <c r="M113" s="742"/>
      <c r="N113" s="742"/>
      <c r="O113" s="742"/>
      <c r="P113" s="742"/>
      <c r="Q113" s="742"/>
      <c r="R113" s="742"/>
      <c r="S113" s="742"/>
      <c r="T113" s="742"/>
      <c r="U113" s="742"/>
      <c r="V113" s="742"/>
      <c r="W113" s="742"/>
      <c r="X113" s="742"/>
      <c r="Y113" s="742"/>
      <c r="Z113" s="742"/>
      <c r="AA113" s="744"/>
    </row>
    <row r="114" spans="1:30" ht="29.25" customHeight="1">
      <c r="A114" s="429" t="s">
        <v>9</v>
      </c>
      <c r="B114" s="430" t="s">
        <v>56</v>
      </c>
      <c r="C114" s="431" t="s">
        <v>9</v>
      </c>
      <c r="D114" s="431"/>
      <c r="E114" s="488" t="s">
        <v>190</v>
      </c>
      <c r="F114" s="442"/>
      <c r="G114" s="109" t="s">
        <v>84</v>
      </c>
      <c r="H114" s="432"/>
      <c r="I114" s="259"/>
      <c r="J114" s="478"/>
      <c r="K114" s="225"/>
      <c r="L114" s="478"/>
      <c r="M114" s="490"/>
      <c r="N114" s="491"/>
      <c r="O114" s="478"/>
      <c r="P114" s="225"/>
      <c r="Q114" s="479"/>
      <c r="R114" s="481"/>
      <c r="S114" s="492"/>
      <c r="T114" s="477"/>
      <c r="U114" s="493"/>
      <c r="V114" s="478"/>
      <c r="W114" s="480"/>
      <c r="X114" s="224"/>
      <c r="Y114" s="225"/>
      <c r="Z114" s="478"/>
      <c r="AA114" s="330"/>
      <c r="AD114" s="19"/>
    </row>
    <row r="115" spans="1:30" ht="12.75" customHeight="1">
      <c r="A115" s="429"/>
      <c r="B115" s="430"/>
      <c r="C115" s="431"/>
      <c r="D115" s="525" t="s">
        <v>9</v>
      </c>
      <c r="E115" s="499" t="s">
        <v>127</v>
      </c>
      <c r="F115" s="442"/>
      <c r="G115" s="109"/>
      <c r="H115" s="432"/>
      <c r="I115" s="94"/>
      <c r="K115" s="482"/>
      <c r="M115" s="483"/>
      <c r="N115" s="484"/>
      <c r="O115" s="6"/>
      <c r="P115" s="482"/>
      <c r="Q115" s="485"/>
      <c r="R115" s="486"/>
      <c r="S115" s="489"/>
      <c r="T115" s="487"/>
      <c r="U115" s="373"/>
      <c r="V115" s="419"/>
      <c r="W115" s="524">
        <f>W116+W118+W121+W124+W127+W130</f>
        <v>16659</v>
      </c>
      <c r="X115" s="116"/>
      <c r="Y115" s="269"/>
      <c r="Z115" s="6"/>
      <c r="AA115" s="272"/>
      <c r="AD115" s="19"/>
    </row>
    <row r="116" spans="1:30" ht="12.75" customHeight="1">
      <c r="A116" s="429"/>
      <c r="B116" s="430"/>
      <c r="C116" s="431"/>
      <c r="D116" s="525"/>
      <c r="E116" s="853" t="s">
        <v>137</v>
      </c>
      <c r="F116" s="442"/>
      <c r="G116" s="109" t="s">
        <v>68</v>
      </c>
      <c r="H116" s="432" t="s">
        <v>69</v>
      </c>
      <c r="I116" s="68" t="s">
        <v>51</v>
      </c>
      <c r="J116" s="46">
        <f>K116+M116</f>
        <v>13752.5</v>
      </c>
      <c r="K116" s="101">
        <v>13752.5</v>
      </c>
      <c r="L116" s="101"/>
      <c r="M116" s="133"/>
      <c r="N116" s="46">
        <f>O116+Q116</f>
        <v>15985.3</v>
      </c>
      <c r="O116" s="101">
        <v>15985.3</v>
      </c>
      <c r="P116" s="101"/>
      <c r="Q116" s="48"/>
      <c r="R116" s="50">
        <f>S116+U116</f>
        <v>13088.5</v>
      </c>
      <c r="S116" s="102">
        <f>14688.5-1600</f>
        <v>13088.5</v>
      </c>
      <c r="T116" s="102"/>
      <c r="U116" s="209"/>
      <c r="V116" s="410">
        <v>15985.3</v>
      </c>
      <c r="W116" s="104">
        <v>15985.3</v>
      </c>
      <c r="X116" s="638" t="s">
        <v>85</v>
      </c>
      <c r="Y116" s="83">
        <v>5</v>
      </c>
      <c r="Z116" s="83">
        <v>5</v>
      </c>
      <c r="AA116" s="84">
        <v>5</v>
      </c>
      <c r="AD116" s="19"/>
    </row>
    <row r="117" spans="1:30" ht="12.75" customHeight="1">
      <c r="A117" s="429"/>
      <c r="B117" s="430"/>
      <c r="C117" s="431"/>
      <c r="D117" s="525"/>
      <c r="E117" s="854"/>
      <c r="F117" s="442"/>
      <c r="G117" s="109"/>
      <c r="H117" s="432"/>
      <c r="I117" s="68" t="s">
        <v>226</v>
      </c>
      <c r="J117" s="46"/>
      <c r="K117" s="101"/>
      <c r="L117" s="101"/>
      <c r="M117" s="133"/>
      <c r="N117" s="46">
        <f>O117+Q117</f>
        <v>1641.7</v>
      </c>
      <c r="O117" s="101">
        <v>1641.7</v>
      </c>
      <c r="P117" s="101"/>
      <c r="Q117" s="48"/>
      <c r="R117" s="50">
        <f>S117+U117</f>
        <v>1641.7</v>
      </c>
      <c r="S117" s="102">
        <v>1641.7</v>
      </c>
      <c r="T117" s="102"/>
      <c r="U117" s="209"/>
      <c r="V117" s="410"/>
      <c r="W117" s="104"/>
      <c r="X117" s="638"/>
      <c r="Y117" s="83"/>
      <c r="Z117" s="83"/>
      <c r="AA117" s="84"/>
      <c r="AD117" s="19"/>
    </row>
    <row r="118" spans="1:30" ht="12.75" customHeight="1">
      <c r="A118" s="429"/>
      <c r="B118" s="430"/>
      <c r="C118" s="431"/>
      <c r="D118" s="525"/>
      <c r="E118" s="499" t="s">
        <v>138</v>
      </c>
      <c r="F118" s="442"/>
      <c r="G118" s="109"/>
      <c r="H118" s="432"/>
      <c r="I118" s="68" t="s">
        <v>51</v>
      </c>
      <c r="J118" s="46">
        <f>K118+M118</f>
        <v>45</v>
      </c>
      <c r="K118" s="101">
        <v>45</v>
      </c>
      <c r="L118" s="101"/>
      <c r="M118" s="133"/>
      <c r="N118" s="46">
        <f>O118+Q118</f>
        <v>50</v>
      </c>
      <c r="O118" s="101">
        <v>50</v>
      </c>
      <c r="P118" s="101"/>
      <c r="Q118" s="48"/>
      <c r="R118" s="50">
        <v>45</v>
      </c>
      <c r="S118" s="102">
        <v>45</v>
      </c>
      <c r="T118" s="102"/>
      <c r="U118" s="209"/>
      <c r="V118" s="410">
        <v>50</v>
      </c>
      <c r="W118" s="104">
        <v>50</v>
      </c>
      <c r="X118" s="638"/>
      <c r="Y118" s="83"/>
      <c r="Z118" s="83"/>
      <c r="AA118" s="84"/>
      <c r="AD118" s="19"/>
    </row>
    <row r="119" spans="1:30" ht="12.75" customHeight="1">
      <c r="A119" s="429"/>
      <c r="B119" s="430"/>
      <c r="C119" s="431"/>
      <c r="D119" s="525"/>
      <c r="E119" s="529" t="s">
        <v>139</v>
      </c>
      <c r="F119" s="442"/>
      <c r="G119" s="109"/>
      <c r="H119" s="432"/>
      <c r="I119" s="68" t="s">
        <v>51</v>
      </c>
      <c r="J119" s="246"/>
      <c r="K119" s="101"/>
      <c r="L119" s="101"/>
      <c r="M119" s="133"/>
      <c r="N119" s="242">
        <f>O119+Q119</f>
        <v>2001.3</v>
      </c>
      <c r="O119" s="101">
        <v>2001.3</v>
      </c>
      <c r="P119" s="101"/>
      <c r="Q119" s="48"/>
      <c r="R119" s="50"/>
      <c r="S119" s="102"/>
      <c r="T119" s="102"/>
      <c r="U119" s="209"/>
      <c r="V119" s="410"/>
      <c r="W119" s="104"/>
      <c r="X119" s="638"/>
      <c r="Y119" s="110"/>
      <c r="Z119" s="83"/>
      <c r="AA119" s="84"/>
      <c r="AD119" s="19"/>
    </row>
    <row r="120" spans="1:30" ht="12.75" customHeight="1">
      <c r="A120" s="429"/>
      <c r="B120" s="430"/>
      <c r="C120" s="431"/>
      <c r="D120" s="525"/>
      <c r="E120" s="6"/>
      <c r="F120" s="442"/>
      <c r="G120" s="109"/>
      <c r="H120" s="432"/>
      <c r="I120" s="147" t="s">
        <v>10</v>
      </c>
      <c r="J120" s="151">
        <f>SUM(J116:J118)</f>
        <v>13797.5</v>
      </c>
      <c r="K120" s="121">
        <f>SUM(K116:K118)</f>
        <v>13797.5</v>
      </c>
      <c r="L120" s="121">
        <f>SUM(L116:L118)</f>
        <v>0</v>
      </c>
      <c r="M120" s="122">
        <f>SUM(M116:M118)</f>
        <v>0</v>
      </c>
      <c r="N120" s="200">
        <f>SUM(N116:N119)</f>
        <v>19678.3</v>
      </c>
      <c r="O120" s="121">
        <f>SUM(O116:O119)</f>
        <v>19678.3</v>
      </c>
      <c r="P120" s="121">
        <f>SUM(P116:P118)</f>
        <v>0</v>
      </c>
      <c r="Q120" s="148">
        <f>SUM(Q116:Q118)</f>
        <v>0</v>
      </c>
      <c r="R120" s="200">
        <f>SUM(R116:R119)</f>
        <v>14775.2</v>
      </c>
      <c r="S120" s="121">
        <f>SUM(S116:S119)</f>
        <v>14775.2</v>
      </c>
      <c r="T120" s="121">
        <f>SUM(T116:T118)</f>
        <v>0</v>
      </c>
      <c r="U120" s="148">
        <f>SUM(U116:U118)</f>
        <v>0</v>
      </c>
      <c r="V120" s="471">
        <f>SUM(V116:V119)</f>
        <v>16035.3</v>
      </c>
      <c r="W120" s="149">
        <f>SUM(W116:W119)</f>
        <v>16035.3</v>
      </c>
      <c r="X120" s="437"/>
      <c r="Y120" s="110"/>
      <c r="Z120" s="83"/>
      <c r="AA120" s="84"/>
      <c r="AD120" s="19"/>
    </row>
    <row r="121" spans="1:30" ht="12.75" customHeight="1">
      <c r="A121" s="651"/>
      <c r="B121" s="653"/>
      <c r="C121" s="655"/>
      <c r="D121" s="865" t="s">
        <v>11</v>
      </c>
      <c r="E121" s="787" t="s">
        <v>86</v>
      </c>
      <c r="F121" s="851"/>
      <c r="G121" s="859" t="s">
        <v>62</v>
      </c>
      <c r="H121" s="789" t="s">
        <v>69</v>
      </c>
      <c r="I121" s="68" t="s">
        <v>51</v>
      </c>
      <c r="J121" s="46">
        <f>K121+M121</f>
        <v>179</v>
      </c>
      <c r="K121" s="101">
        <v>179</v>
      </c>
      <c r="L121" s="101"/>
      <c r="M121" s="133"/>
      <c r="N121" s="46">
        <f>O121+Q121</f>
        <v>178.5</v>
      </c>
      <c r="O121" s="101">
        <v>178.5</v>
      </c>
      <c r="P121" s="101"/>
      <c r="Q121" s="48"/>
      <c r="R121" s="50">
        <f>S121+U121</f>
        <v>178.5</v>
      </c>
      <c r="S121" s="102">
        <v>178.5</v>
      </c>
      <c r="T121" s="102"/>
      <c r="U121" s="103"/>
      <c r="V121" s="104">
        <v>178.5</v>
      </c>
      <c r="W121" s="104">
        <v>178.5</v>
      </c>
      <c r="X121" s="893" t="s">
        <v>142</v>
      </c>
      <c r="Y121" s="769">
        <v>7.6</v>
      </c>
      <c r="Z121" s="769">
        <v>7.6</v>
      </c>
      <c r="AA121" s="764">
        <v>7.6</v>
      </c>
      <c r="AD121" s="19"/>
    </row>
    <row r="122" spans="1:30" ht="12.75" customHeight="1">
      <c r="A122" s="651"/>
      <c r="B122" s="653"/>
      <c r="C122" s="655"/>
      <c r="D122" s="649"/>
      <c r="E122" s="725"/>
      <c r="F122" s="722"/>
      <c r="G122" s="714"/>
      <c r="H122" s="665"/>
      <c r="I122" s="68" t="s">
        <v>226</v>
      </c>
      <c r="J122" s="46">
        <f>K122+M122</f>
        <v>0</v>
      </c>
      <c r="K122" s="47"/>
      <c r="L122" s="47"/>
      <c r="M122" s="48"/>
      <c r="N122" s="46">
        <f>O122+Q122</f>
        <v>19.100000000000001</v>
      </c>
      <c r="O122" s="47">
        <v>19.100000000000001</v>
      </c>
      <c r="P122" s="47"/>
      <c r="Q122" s="49"/>
      <c r="R122" s="50">
        <f>S122+U122</f>
        <v>19.100000000000001</v>
      </c>
      <c r="S122" s="51">
        <v>19.100000000000001</v>
      </c>
      <c r="T122" s="51"/>
      <c r="U122" s="52"/>
      <c r="V122" s="53"/>
      <c r="W122" s="53"/>
      <c r="X122" s="638"/>
      <c r="Y122" s="770"/>
      <c r="Z122" s="770"/>
      <c r="AA122" s="765"/>
      <c r="AD122" s="19"/>
    </row>
    <row r="123" spans="1:30" ht="12.75" customHeight="1">
      <c r="A123" s="651"/>
      <c r="B123" s="653"/>
      <c r="C123" s="655"/>
      <c r="D123" s="752"/>
      <c r="E123" s="898"/>
      <c r="F123" s="852"/>
      <c r="G123" s="860"/>
      <c r="H123" s="864"/>
      <c r="I123" s="134" t="s">
        <v>10</v>
      </c>
      <c r="J123" s="135">
        <f t="shared" ref="J123:W123" si="31">SUM(J121:J122)</f>
        <v>179</v>
      </c>
      <c r="K123" s="136">
        <f t="shared" si="31"/>
        <v>179</v>
      </c>
      <c r="L123" s="136">
        <f t="shared" si="31"/>
        <v>0</v>
      </c>
      <c r="M123" s="137">
        <f t="shared" si="31"/>
        <v>0</v>
      </c>
      <c r="N123" s="135">
        <f t="shared" si="31"/>
        <v>197.6</v>
      </c>
      <c r="O123" s="136">
        <f t="shared" si="31"/>
        <v>197.6</v>
      </c>
      <c r="P123" s="136">
        <f t="shared" si="31"/>
        <v>0</v>
      </c>
      <c r="Q123" s="137">
        <f t="shared" si="31"/>
        <v>0</v>
      </c>
      <c r="R123" s="135">
        <f t="shared" si="31"/>
        <v>197.6</v>
      </c>
      <c r="S123" s="136">
        <f t="shared" si="31"/>
        <v>197.6</v>
      </c>
      <c r="T123" s="136">
        <f t="shared" si="31"/>
        <v>0</v>
      </c>
      <c r="U123" s="136">
        <f t="shared" si="31"/>
        <v>0</v>
      </c>
      <c r="V123" s="138">
        <f t="shared" si="31"/>
        <v>178.5</v>
      </c>
      <c r="W123" s="138">
        <f t="shared" si="31"/>
        <v>178.5</v>
      </c>
      <c r="X123" s="894"/>
      <c r="Y123" s="850"/>
      <c r="Z123" s="850"/>
      <c r="AA123" s="858"/>
      <c r="AD123" s="19"/>
    </row>
    <row r="124" spans="1:30" ht="13.5" customHeight="1">
      <c r="A124" s="651"/>
      <c r="B124" s="653"/>
      <c r="C124" s="655"/>
      <c r="D124" s="649" t="s">
        <v>56</v>
      </c>
      <c r="E124" s="725" t="s">
        <v>87</v>
      </c>
      <c r="F124" s="722"/>
      <c r="G124" s="714" t="s">
        <v>62</v>
      </c>
      <c r="H124" s="665" t="s">
        <v>69</v>
      </c>
      <c r="I124" s="94" t="s">
        <v>51</v>
      </c>
      <c r="J124" s="99">
        <f>K124+M124</f>
        <v>45.2</v>
      </c>
      <c r="K124" s="95"/>
      <c r="L124" s="95"/>
      <c r="M124" s="119">
        <v>45.2</v>
      </c>
      <c r="N124" s="99">
        <f>O124+Q124</f>
        <v>45.2</v>
      </c>
      <c r="O124" s="95"/>
      <c r="P124" s="95"/>
      <c r="Q124" s="91">
        <v>45.2</v>
      </c>
      <c r="R124" s="100">
        <f>S124+U124</f>
        <v>45.2</v>
      </c>
      <c r="S124" s="96"/>
      <c r="T124" s="96"/>
      <c r="U124" s="97">
        <v>45.2</v>
      </c>
      <c r="V124" s="98">
        <v>45.2</v>
      </c>
      <c r="W124" s="98">
        <v>45.2</v>
      </c>
      <c r="X124" s="639" t="s">
        <v>146</v>
      </c>
      <c r="Y124" s="83">
        <v>7</v>
      </c>
      <c r="Z124" s="83">
        <v>9</v>
      </c>
      <c r="AA124" s="84">
        <v>12</v>
      </c>
      <c r="AD124" s="19"/>
    </row>
    <row r="125" spans="1:30" ht="13.5" customHeight="1">
      <c r="A125" s="651"/>
      <c r="B125" s="653"/>
      <c r="C125" s="655"/>
      <c r="D125" s="649"/>
      <c r="E125" s="725"/>
      <c r="F125" s="722"/>
      <c r="G125" s="714"/>
      <c r="H125" s="665"/>
      <c r="I125" s="68"/>
      <c r="J125" s="46">
        <f>K125+M125</f>
        <v>0</v>
      </c>
      <c r="K125" s="47"/>
      <c r="L125" s="47"/>
      <c r="M125" s="48"/>
      <c r="N125" s="46">
        <f>O125+Q125</f>
        <v>0</v>
      </c>
      <c r="O125" s="47"/>
      <c r="P125" s="47"/>
      <c r="Q125" s="49"/>
      <c r="R125" s="50">
        <f>S125+U125</f>
        <v>0</v>
      </c>
      <c r="S125" s="51"/>
      <c r="T125" s="51"/>
      <c r="U125" s="52"/>
      <c r="V125" s="53"/>
      <c r="W125" s="53"/>
      <c r="X125" s="639"/>
      <c r="Y125" s="83"/>
      <c r="Z125" s="83"/>
      <c r="AA125" s="84"/>
      <c r="AD125" s="19"/>
    </row>
    <row r="126" spans="1:30" ht="13.5" customHeight="1">
      <c r="A126" s="651"/>
      <c r="B126" s="653"/>
      <c r="C126" s="655"/>
      <c r="D126" s="649"/>
      <c r="E126" s="725"/>
      <c r="F126" s="722"/>
      <c r="G126" s="714"/>
      <c r="H126" s="665"/>
      <c r="I126" s="147" t="s">
        <v>10</v>
      </c>
      <c r="J126" s="151">
        <f t="shared" ref="J126:W126" si="32">SUM(J124:J125)</f>
        <v>45.2</v>
      </c>
      <c r="K126" s="121">
        <f t="shared" si="32"/>
        <v>0</v>
      </c>
      <c r="L126" s="121">
        <f t="shared" si="32"/>
        <v>0</v>
      </c>
      <c r="M126" s="148">
        <f t="shared" si="32"/>
        <v>45.2</v>
      </c>
      <c r="N126" s="151">
        <f t="shared" si="32"/>
        <v>45.2</v>
      </c>
      <c r="O126" s="121">
        <f t="shared" si="32"/>
        <v>0</v>
      </c>
      <c r="P126" s="121">
        <f t="shared" si="32"/>
        <v>0</v>
      </c>
      <c r="Q126" s="148">
        <f t="shared" si="32"/>
        <v>45.2</v>
      </c>
      <c r="R126" s="151">
        <f t="shared" si="32"/>
        <v>45.2</v>
      </c>
      <c r="S126" s="121">
        <f t="shared" si="32"/>
        <v>0</v>
      </c>
      <c r="T126" s="121">
        <f t="shared" si="32"/>
        <v>0</v>
      </c>
      <c r="U126" s="121">
        <f t="shared" si="32"/>
        <v>45.2</v>
      </c>
      <c r="V126" s="149">
        <f t="shared" si="32"/>
        <v>45.2</v>
      </c>
      <c r="W126" s="149">
        <f t="shared" si="32"/>
        <v>45.2</v>
      </c>
      <c r="X126" s="639"/>
      <c r="Y126" s="83"/>
      <c r="Z126" s="83"/>
      <c r="AA126" s="84"/>
      <c r="AD126" s="19"/>
    </row>
    <row r="127" spans="1:30" ht="23.25" customHeight="1">
      <c r="A127" s="651"/>
      <c r="B127" s="653"/>
      <c r="C127" s="655"/>
      <c r="D127" s="865" t="s">
        <v>62</v>
      </c>
      <c r="E127" s="899" t="s">
        <v>145</v>
      </c>
      <c r="F127" s="851"/>
      <c r="G127" s="859" t="s">
        <v>62</v>
      </c>
      <c r="H127" s="789" t="s">
        <v>69</v>
      </c>
      <c r="I127" s="68" t="s">
        <v>51</v>
      </c>
      <c r="J127" s="46">
        <f>K127+M127</f>
        <v>0</v>
      </c>
      <c r="K127" s="101">
        <v>0</v>
      </c>
      <c r="L127" s="101"/>
      <c r="M127" s="133"/>
      <c r="N127" s="46">
        <f>O127+Q127</f>
        <v>94</v>
      </c>
      <c r="O127" s="101">
        <v>94</v>
      </c>
      <c r="P127" s="101"/>
      <c r="Q127" s="48"/>
      <c r="R127" s="50">
        <f>S127+U127</f>
        <v>0</v>
      </c>
      <c r="S127" s="102"/>
      <c r="T127" s="102"/>
      <c r="U127" s="103"/>
      <c r="V127" s="104">
        <v>50</v>
      </c>
      <c r="W127" s="104">
        <v>50</v>
      </c>
      <c r="X127" s="856" t="s">
        <v>90</v>
      </c>
      <c r="Y127" s="393">
        <v>3</v>
      </c>
      <c r="Z127" s="393">
        <v>1</v>
      </c>
      <c r="AA127" s="457">
        <v>1</v>
      </c>
      <c r="AD127" s="19"/>
    </row>
    <row r="128" spans="1:30" ht="25.5" customHeight="1">
      <c r="A128" s="651"/>
      <c r="B128" s="653"/>
      <c r="C128" s="655"/>
      <c r="D128" s="649"/>
      <c r="E128" s="730"/>
      <c r="F128" s="722"/>
      <c r="G128" s="714"/>
      <c r="H128" s="665"/>
      <c r="I128" s="68" t="s">
        <v>226</v>
      </c>
      <c r="J128" s="46">
        <f>K128+M128</f>
        <v>0</v>
      </c>
      <c r="K128" s="47"/>
      <c r="L128" s="47"/>
      <c r="M128" s="48"/>
      <c r="N128" s="46">
        <f>O128+Q128</f>
        <v>82</v>
      </c>
      <c r="O128" s="47">
        <v>82</v>
      </c>
      <c r="P128" s="47"/>
      <c r="Q128" s="49"/>
      <c r="R128" s="50">
        <f>S128+U128</f>
        <v>82</v>
      </c>
      <c r="S128" s="51">
        <v>82</v>
      </c>
      <c r="T128" s="51"/>
      <c r="U128" s="52"/>
      <c r="V128" s="53"/>
      <c r="W128" s="53"/>
      <c r="X128" s="639"/>
      <c r="Y128" s="83"/>
      <c r="Z128" s="83"/>
      <c r="AA128" s="84"/>
      <c r="AD128" s="19"/>
    </row>
    <row r="129" spans="1:30" ht="19.5" customHeight="1">
      <c r="A129" s="651"/>
      <c r="B129" s="653"/>
      <c r="C129" s="655"/>
      <c r="D129" s="752"/>
      <c r="E129" s="900"/>
      <c r="F129" s="852"/>
      <c r="G129" s="860"/>
      <c r="H129" s="864"/>
      <c r="I129" s="134" t="s">
        <v>10</v>
      </c>
      <c r="J129" s="135">
        <f t="shared" ref="J129:W129" si="33">SUM(J127:J128)</f>
        <v>0</v>
      </c>
      <c r="K129" s="136">
        <f t="shared" si="33"/>
        <v>0</v>
      </c>
      <c r="L129" s="136">
        <f t="shared" si="33"/>
        <v>0</v>
      </c>
      <c r="M129" s="137">
        <f t="shared" si="33"/>
        <v>0</v>
      </c>
      <c r="N129" s="135">
        <f t="shared" si="33"/>
        <v>176</v>
      </c>
      <c r="O129" s="136">
        <f t="shared" si="33"/>
        <v>176</v>
      </c>
      <c r="P129" s="136">
        <f t="shared" si="33"/>
        <v>0</v>
      </c>
      <c r="Q129" s="137">
        <f t="shared" si="33"/>
        <v>0</v>
      </c>
      <c r="R129" s="135">
        <f t="shared" si="33"/>
        <v>82</v>
      </c>
      <c r="S129" s="136">
        <f t="shared" si="33"/>
        <v>82</v>
      </c>
      <c r="T129" s="136">
        <f t="shared" si="33"/>
        <v>0</v>
      </c>
      <c r="U129" s="136">
        <f t="shared" si="33"/>
        <v>0</v>
      </c>
      <c r="V129" s="138">
        <f t="shared" si="33"/>
        <v>50</v>
      </c>
      <c r="W129" s="138">
        <f t="shared" si="33"/>
        <v>50</v>
      </c>
      <c r="X129" s="139"/>
      <c r="Y129" s="167"/>
      <c r="Z129" s="167"/>
      <c r="AA129" s="168"/>
      <c r="AD129" s="19"/>
    </row>
    <row r="130" spans="1:30" ht="14.25" customHeight="1">
      <c r="A130" s="651"/>
      <c r="B130" s="653"/>
      <c r="C130" s="655"/>
      <c r="D130" s="649" t="s">
        <v>64</v>
      </c>
      <c r="E130" s="730" t="s">
        <v>89</v>
      </c>
      <c r="F130" s="722"/>
      <c r="G130" s="714" t="s">
        <v>62</v>
      </c>
      <c r="H130" s="665" t="s">
        <v>69</v>
      </c>
      <c r="I130" s="94" t="s">
        <v>51</v>
      </c>
      <c r="J130" s="99">
        <f>K130+M130</f>
        <v>871.6</v>
      </c>
      <c r="K130" s="95">
        <v>871.6</v>
      </c>
      <c r="L130" s="95"/>
      <c r="M130" s="119"/>
      <c r="N130" s="99">
        <f>O130+Q130</f>
        <v>717</v>
      </c>
      <c r="O130" s="95">
        <v>717</v>
      </c>
      <c r="P130" s="95"/>
      <c r="Q130" s="91"/>
      <c r="R130" s="100">
        <f>S130+U130</f>
        <v>381.99</v>
      </c>
      <c r="S130" s="96">
        <f>444-94-62.01+94</f>
        <v>381.99</v>
      </c>
      <c r="T130" s="96"/>
      <c r="U130" s="97"/>
      <c r="V130" s="98">
        <v>350</v>
      </c>
      <c r="W130" s="98">
        <v>350</v>
      </c>
      <c r="X130" s="639" t="s">
        <v>141</v>
      </c>
      <c r="Y130" s="83">
        <v>4</v>
      </c>
      <c r="Z130" s="83">
        <v>4</v>
      </c>
      <c r="AA130" s="84">
        <v>4</v>
      </c>
      <c r="AD130" s="19"/>
    </row>
    <row r="131" spans="1:30" ht="14.25" customHeight="1">
      <c r="A131" s="651"/>
      <c r="B131" s="653"/>
      <c r="C131" s="655"/>
      <c r="D131" s="649"/>
      <c r="E131" s="730"/>
      <c r="F131" s="722"/>
      <c r="G131" s="714"/>
      <c r="H131" s="665"/>
      <c r="I131" s="68"/>
      <c r="J131" s="46">
        <f>K131+M131</f>
        <v>0</v>
      </c>
      <c r="K131" s="47"/>
      <c r="L131" s="47"/>
      <c r="M131" s="48"/>
      <c r="N131" s="46">
        <f>O131+Q131</f>
        <v>0</v>
      </c>
      <c r="O131" s="47"/>
      <c r="P131" s="47"/>
      <c r="Q131" s="49"/>
      <c r="R131" s="50">
        <f>S131+U131</f>
        <v>0</v>
      </c>
      <c r="S131" s="51"/>
      <c r="T131" s="51"/>
      <c r="U131" s="52"/>
      <c r="V131" s="53"/>
      <c r="W131" s="53"/>
      <c r="X131" s="639"/>
      <c r="Y131" s="83"/>
      <c r="Z131" s="83"/>
      <c r="AA131" s="84"/>
      <c r="AD131" s="19"/>
    </row>
    <row r="132" spans="1:30" ht="14.25" customHeight="1" thickBot="1">
      <c r="A132" s="652"/>
      <c r="B132" s="654"/>
      <c r="C132" s="656"/>
      <c r="D132" s="650"/>
      <c r="E132" s="731"/>
      <c r="F132" s="723"/>
      <c r="G132" s="715"/>
      <c r="H132" s="666"/>
      <c r="I132" s="20" t="s">
        <v>10</v>
      </c>
      <c r="J132" s="61">
        <f t="shared" ref="J132:W132" si="34">SUM(J130:J131)</f>
        <v>871.6</v>
      </c>
      <c r="K132" s="62">
        <f t="shared" si="34"/>
        <v>871.6</v>
      </c>
      <c r="L132" s="62">
        <f t="shared" si="34"/>
        <v>0</v>
      </c>
      <c r="M132" s="63">
        <f t="shared" si="34"/>
        <v>0</v>
      </c>
      <c r="N132" s="61">
        <f t="shared" si="34"/>
        <v>717</v>
      </c>
      <c r="O132" s="62">
        <f t="shared" si="34"/>
        <v>717</v>
      </c>
      <c r="P132" s="62">
        <f t="shared" si="34"/>
        <v>0</v>
      </c>
      <c r="Q132" s="63">
        <f t="shared" si="34"/>
        <v>0</v>
      </c>
      <c r="R132" s="61">
        <f>SUM(R130:R131)</f>
        <v>381.99</v>
      </c>
      <c r="S132" s="62">
        <f>SUM(S130:S131)</f>
        <v>381.99</v>
      </c>
      <c r="T132" s="62">
        <f>SUM(T130:T131)</f>
        <v>0</v>
      </c>
      <c r="U132" s="62">
        <f>SUM(U130:U131)</f>
        <v>0</v>
      </c>
      <c r="V132" s="64">
        <f t="shared" si="34"/>
        <v>350</v>
      </c>
      <c r="W132" s="64">
        <f t="shared" si="34"/>
        <v>350</v>
      </c>
      <c r="X132" s="26"/>
      <c r="Y132" s="85"/>
      <c r="Z132" s="85"/>
      <c r="AA132" s="458"/>
      <c r="AD132" s="19"/>
    </row>
    <row r="133" spans="1:30" ht="12.75" customHeight="1">
      <c r="A133" s="671" t="s">
        <v>9</v>
      </c>
      <c r="B133" s="672" t="s">
        <v>56</v>
      </c>
      <c r="C133" s="673" t="s">
        <v>66</v>
      </c>
      <c r="D133" s="673"/>
      <c r="E133" s="774" t="s">
        <v>143</v>
      </c>
      <c r="F133" s="721" t="s">
        <v>102</v>
      </c>
      <c r="G133" s="713" t="s">
        <v>62</v>
      </c>
      <c r="H133" s="681" t="s">
        <v>94</v>
      </c>
      <c r="I133" s="68" t="s">
        <v>96</v>
      </c>
      <c r="J133" s="54">
        <f>K133+M133</f>
        <v>7875</v>
      </c>
      <c r="K133" s="55"/>
      <c r="L133" s="55"/>
      <c r="M133" s="48">
        <v>7875</v>
      </c>
      <c r="N133" s="54">
        <f>O133+Q133</f>
        <v>7303.2</v>
      </c>
      <c r="O133" s="55"/>
      <c r="P133" s="55"/>
      <c r="Q133" s="118">
        <v>7303.2</v>
      </c>
      <c r="R133" s="42">
        <f>S133+U133</f>
        <v>7303.2</v>
      </c>
      <c r="S133" s="43"/>
      <c r="T133" s="43"/>
      <c r="U133" s="44">
        <v>7303.2</v>
      </c>
      <c r="V133" s="45"/>
      <c r="W133" s="45"/>
      <c r="X133" s="23" t="s">
        <v>175</v>
      </c>
      <c r="Y133" s="88">
        <v>12</v>
      </c>
      <c r="Z133" s="88"/>
      <c r="AA133" s="89"/>
      <c r="AD133" s="19"/>
    </row>
    <row r="134" spans="1:30" ht="12.75" customHeight="1">
      <c r="A134" s="651"/>
      <c r="B134" s="653"/>
      <c r="C134" s="655"/>
      <c r="D134" s="655"/>
      <c r="E134" s="775"/>
      <c r="F134" s="722"/>
      <c r="G134" s="714"/>
      <c r="H134" s="665"/>
      <c r="I134" s="28" t="s">
        <v>97</v>
      </c>
      <c r="J134" s="54">
        <f>K134+M134</f>
        <v>3289.7</v>
      </c>
      <c r="K134" s="55"/>
      <c r="L134" s="55"/>
      <c r="M134" s="48">
        <v>3289.7</v>
      </c>
      <c r="N134" s="54">
        <f>O134+Q134</f>
        <v>3334.6</v>
      </c>
      <c r="O134" s="55"/>
      <c r="P134" s="55"/>
      <c r="Q134" s="118">
        <v>3334.6</v>
      </c>
      <c r="R134" s="57">
        <f>S134+U134</f>
        <v>3334.6</v>
      </c>
      <c r="S134" s="58"/>
      <c r="T134" s="58"/>
      <c r="U134" s="59">
        <v>3334.6</v>
      </c>
      <c r="V134" s="60"/>
      <c r="W134" s="60"/>
      <c r="X134" s="25"/>
      <c r="Y134" s="83"/>
      <c r="Z134" s="83"/>
      <c r="AA134" s="84"/>
      <c r="AD134" s="19"/>
    </row>
    <row r="135" spans="1:30" ht="12.75" customHeight="1" thickBot="1">
      <c r="A135" s="652"/>
      <c r="B135" s="654"/>
      <c r="C135" s="656"/>
      <c r="D135" s="656"/>
      <c r="E135" s="776"/>
      <c r="F135" s="723"/>
      <c r="G135" s="715"/>
      <c r="H135" s="666"/>
      <c r="I135" s="20" t="s">
        <v>10</v>
      </c>
      <c r="J135" s="61">
        <f t="shared" ref="J135:W135" si="35">SUM(J133:J134)</f>
        <v>11164.7</v>
      </c>
      <c r="K135" s="62">
        <f t="shared" si="35"/>
        <v>0</v>
      </c>
      <c r="L135" s="62">
        <f t="shared" si="35"/>
        <v>0</v>
      </c>
      <c r="M135" s="63">
        <f t="shared" si="35"/>
        <v>11164.7</v>
      </c>
      <c r="N135" s="61">
        <f t="shared" si="35"/>
        <v>10637.8</v>
      </c>
      <c r="O135" s="62">
        <f t="shared" si="35"/>
        <v>0</v>
      </c>
      <c r="P135" s="62">
        <f t="shared" si="35"/>
        <v>0</v>
      </c>
      <c r="Q135" s="63">
        <f>SUM(Q133:Q134)</f>
        <v>10637.8</v>
      </c>
      <c r="R135" s="61">
        <f t="shared" si="35"/>
        <v>10637.8</v>
      </c>
      <c r="S135" s="62">
        <f t="shared" si="35"/>
        <v>0</v>
      </c>
      <c r="T135" s="62">
        <f t="shared" si="35"/>
        <v>0</v>
      </c>
      <c r="U135" s="62">
        <f t="shared" si="35"/>
        <v>10637.8</v>
      </c>
      <c r="V135" s="64">
        <f t="shared" si="35"/>
        <v>0</v>
      </c>
      <c r="W135" s="64">
        <f t="shared" si="35"/>
        <v>0</v>
      </c>
      <c r="X135" s="26"/>
      <c r="Y135" s="85"/>
      <c r="Z135" s="85"/>
      <c r="AA135" s="458"/>
      <c r="AD135" s="19"/>
    </row>
    <row r="136" spans="1:30" ht="14.25" customHeight="1">
      <c r="A136" s="671" t="s">
        <v>9</v>
      </c>
      <c r="B136" s="672" t="s">
        <v>56</v>
      </c>
      <c r="C136" s="673" t="s">
        <v>67</v>
      </c>
      <c r="D136" s="673"/>
      <c r="E136" s="724" t="s">
        <v>88</v>
      </c>
      <c r="F136" s="721"/>
      <c r="G136" s="713" t="s">
        <v>62</v>
      </c>
      <c r="H136" s="681" t="s">
        <v>69</v>
      </c>
      <c r="I136" s="27" t="s">
        <v>51</v>
      </c>
      <c r="J136" s="38">
        <f>K136+M136</f>
        <v>15</v>
      </c>
      <c r="K136" s="39">
        <v>15</v>
      </c>
      <c r="L136" s="39"/>
      <c r="M136" s="40"/>
      <c r="N136" s="38">
        <f>O136+Q136</f>
        <v>0</v>
      </c>
      <c r="O136" s="39"/>
      <c r="P136" s="39"/>
      <c r="Q136" s="41"/>
      <c r="R136" s="42">
        <f>S136+U136</f>
        <v>0</v>
      </c>
      <c r="S136" s="43"/>
      <c r="T136" s="43"/>
      <c r="U136" s="44"/>
      <c r="V136" s="45"/>
      <c r="W136" s="45"/>
      <c r="X136" s="23"/>
      <c r="Y136" s="88"/>
      <c r="Z136" s="88"/>
      <c r="AA136" s="89"/>
      <c r="AD136" s="19"/>
    </row>
    <row r="137" spans="1:30" ht="14.25" customHeight="1" thickBot="1">
      <c r="A137" s="652"/>
      <c r="B137" s="654"/>
      <c r="C137" s="656"/>
      <c r="D137" s="656"/>
      <c r="E137" s="726"/>
      <c r="F137" s="723"/>
      <c r="G137" s="715"/>
      <c r="H137" s="666"/>
      <c r="I137" s="20" t="s">
        <v>10</v>
      </c>
      <c r="J137" s="61">
        <f t="shared" ref="J137:W137" si="36">SUM(J136:J136)</f>
        <v>15</v>
      </c>
      <c r="K137" s="62">
        <f t="shared" si="36"/>
        <v>15</v>
      </c>
      <c r="L137" s="62">
        <f t="shared" si="36"/>
        <v>0</v>
      </c>
      <c r="M137" s="63">
        <f t="shared" si="36"/>
        <v>0</v>
      </c>
      <c r="N137" s="61">
        <f t="shared" si="36"/>
        <v>0</v>
      </c>
      <c r="O137" s="62">
        <f t="shared" si="36"/>
        <v>0</v>
      </c>
      <c r="P137" s="62">
        <f t="shared" si="36"/>
        <v>0</v>
      </c>
      <c r="Q137" s="63">
        <f t="shared" si="36"/>
        <v>0</v>
      </c>
      <c r="R137" s="61">
        <f t="shared" si="36"/>
        <v>0</v>
      </c>
      <c r="S137" s="62">
        <f t="shared" si="36"/>
        <v>0</v>
      </c>
      <c r="T137" s="62">
        <f t="shared" si="36"/>
        <v>0</v>
      </c>
      <c r="U137" s="62">
        <f t="shared" si="36"/>
        <v>0</v>
      </c>
      <c r="V137" s="64">
        <f t="shared" si="36"/>
        <v>0</v>
      </c>
      <c r="W137" s="64">
        <f t="shared" si="36"/>
        <v>0</v>
      </c>
      <c r="X137" s="26"/>
      <c r="Y137" s="85"/>
      <c r="Z137" s="85"/>
      <c r="AA137" s="458"/>
      <c r="AD137" s="19"/>
    </row>
    <row r="138" spans="1:30" ht="14.25" customHeight="1" thickBot="1">
      <c r="A138" s="29" t="s">
        <v>9</v>
      </c>
      <c r="B138" s="14" t="s">
        <v>56</v>
      </c>
      <c r="C138" s="682" t="s">
        <v>12</v>
      </c>
      <c r="D138" s="682"/>
      <c r="E138" s="682"/>
      <c r="F138" s="682"/>
      <c r="G138" s="682"/>
      <c r="H138" s="682"/>
      <c r="I138" s="683"/>
      <c r="J138" s="65">
        <f>K138+M138</f>
        <v>26073</v>
      </c>
      <c r="K138" s="65">
        <f>SUM(K135,K137,K132,K129,K126,K123,K120)</f>
        <v>14863.1</v>
      </c>
      <c r="L138" s="65">
        <f>SUM(L135,L137,L132,L129,L126,L123)</f>
        <v>0</v>
      </c>
      <c r="M138" s="66">
        <f>SUM(M135,M137,M132,M129,M126,M123)</f>
        <v>11209.900000000001</v>
      </c>
      <c r="N138" s="65">
        <f>O138+Q138</f>
        <v>31451.899999999998</v>
      </c>
      <c r="O138" s="65">
        <f>SUM(O135,O137,O132,O129,O126,O123,O120)</f>
        <v>20768.899999999998</v>
      </c>
      <c r="P138" s="65">
        <f>SUM(P135,P137,P132,P129,P126,P123)</f>
        <v>0</v>
      </c>
      <c r="Q138" s="66">
        <f>SUM(Q135,Q137,Q132,Q129,Q126,Q123)</f>
        <v>10683</v>
      </c>
      <c r="R138" s="65">
        <f>S138+U138</f>
        <v>26119.79</v>
      </c>
      <c r="S138" s="65">
        <f>SUM(S135,S137,S132,S129,S126,S123,S120)</f>
        <v>15436.79</v>
      </c>
      <c r="T138" s="65">
        <f>SUM(T135,T137,T132,T129,T126,T123)</f>
        <v>0</v>
      </c>
      <c r="U138" s="66">
        <f>SUM(U135,U137,U132,U129,U126,U123)</f>
        <v>10683</v>
      </c>
      <c r="V138" s="65">
        <f>SUM(V135,V137,V132,V129,V126,V123,V120)</f>
        <v>16659</v>
      </c>
      <c r="W138" s="66">
        <f>SUM(W135,W137,W132,W129,W126,W123,W120)</f>
        <v>16659</v>
      </c>
      <c r="X138" s="692"/>
      <c r="Y138" s="693"/>
      <c r="Z138" s="693"/>
      <c r="AA138" s="694"/>
    </row>
    <row r="139" spans="1:30" ht="14.25" customHeight="1" thickBot="1">
      <c r="A139" s="13" t="s">
        <v>9</v>
      </c>
      <c r="B139" s="14" t="s">
        <v>62</v>
      </c>
      <c r="C139" s="695" t="s">
        <v>63</v>
      </c>
      <c r="D139" s="696"/>
      <c r="E139" s="696"/>
      <c r="F139" s="696"/>
      <c r="G139" s="696"/>
      <c r="H139" s="696"/>
      <c r="I139" s="696"/>
      <c r="J139" s="696"/>
      <c r="K139" s="696"/>
      <c r="L139" s="696"/>
      <c r="M139" s="696"/>
      <c r="N139" s="696"/>
      <c r="O139" s="696"/>
      <c r="P139" s="696"/>
      <c r="Q139" s="696"/>
      <c r="R139" s="696"/>
      <c r="S139" s="696"/>
      <c r="T139" s="696"/>
      <c r="U139" s="696"/>
      <c r="V139" s="696"/>
      <c r="W139" s="696"/>
      <c r="X139" s="696"/>
      <c r="Y139" s="696"/>
      <c r="Z139" s="696"/>
      <c r="AA139" s="697"/>
    </row>
    <row r="140" spans="1:30" ht="14.25" customHeight="1">
      <c r="A140" s="671" t="s">
        <v>9</v>
      </c>
      <c r="B140" s="672" t="s">
        <v>62</v>
      </c>
      <c r="C140" s="673" t="s">
        <v>9</v>
      </c>
      <c r="D140" s="673"/>
      <c r="E140" s="724" t="s">
        <v>65</v>
      </c>
      <c r="F140" s="710"/>
      <c r="G140" s="713" t="s">
        <v>62</v>
      </c>
      <c r="H140" s="681" t="s">
        <v>69</v>
      </c>
      <c r="I140" s="27" t="s">
        <v>51</v>
      </c>
      <c r="J140" s="38">
        <f t="shared" ref="J140:J145" si="37">K140+M140</f>
        <v>191.2</v>
      </c>
      <c r="K140" s="39">
        <v>191.2</v>
      </c>
      <c r="L140" s="39"/>
      <c r="M140" s="40"/>
      <c r="N140" s="38">
        <f t="shared" ref="N140:N145" si="38">O140+Q140</f>
        <v>191.2</v>
      </c>
      <c r="O140" s="39">
        <v>191.2</v>
      </c>
      <c r="P140" s="39"/>
      <c r="Q140" s="41"/>
      <c r="R140" s="42">
        <f t="shared" ref="R140:R145" si="39">S140+U140</f>
        <v>191.2</v>
      </c>
      <c r="S140" s="43">
        <v>191.2</v>
      </c>
      <c r="T140" s="43"/>
      <c r="U140" s="44"/>
      <c r="V140" s="45">
        <v>191.2</v>
      </c>
      <c r="W140" s="45">
        <v>191.2</v>
      </c>
      <c r="X140" s="857" t="s">
        <v>111</v>
      </c>
      <c r="Y140" s="698">
        <v>2000</v>
      </c>
      <c r="Z140" s="698">
        <v>2000</v>
      </c>
      <c r="AA140" s="699">
        <v>2000</v>
      </c>
      <c r="AD140" s="19"/>
    </row>
    <row r="141" spans="1:30" ht="21" customHeight="1">
      <c r="A141" s="651"/>
      <c r="B141" s="653"/>
      <c r="C141" s="655"/>
      <c r="D141" s="655"/>
      <c r="E141" s="725"/>
      <c r="F141" s="711"/>
      <c r="G141" s="714"/>
      <c r="H141" s="665"/>
      <c r="I141" s="68" t="s">
        <v>70</v>
      </c>
      <c r="J141" s="46">
        <f t="shared" si="37"/>
        <v>528.4</v>
      </c>
      <c r="K141" s="101">
        <v>528.4</v>
      </c>
      <c r="L141" s="101"/>
      <c r="M141" s="48"/>
      <c r="N141" s="46">
        <f t="shared" si="38"/>
        <v>1306.8</v>
      </c>
      <c r="O141" s="101">
        <v>1306.8</v>
      </c>
      <c r="P141" s="101"/>
      <c r="Q141" s="48"/>
      <c r="R141" s="50">
        <f t="shared" si="39"/>
        <v>0</v>
      </c>
      <c r="S141" s="102"/>
      <c r="T141" s="102"/>
      <c r="U141" s="103"/>
      <c r="V141" s="104">
        <v>936.8</v>
      </c>
      <c r="W141" s="104">
        <v>936.8</v>
      </c>
      <c r="X141" s="700"/>
      <c r="Y141" s="690"/>
      <c r="Z141" s="690"/>
      <c r="AA141" s="691"/>
      <c r="AD141" s="19"/>
    </row>
    <row r="142" spans="1:30" ht="14.25" customHeight="1">
      <c r="A142" s="651"/>
      <c r="B142" s="653"/>
      <c r="C142" s="655"/>
      <c r="D142" s="655"/>
      <c r="E142" s="725"/>
      <c r="F142" s="711"/>
      <c r="G142" s="714"/>
      <c r="H142" s="665"/>
      <c r="I142" s="94"/>
      <c r="J142" s="99">
        <f t="shared" si="37"/>
        <v>0</v>
      </c>
      <c r="K142" s="95"/>
      <c r="L142" s="95"/>
      <c r="M142" s="91"/>
      <c r="N142" s="99">
        <f t="shared" si="38"/>
        <v>0</v>
      </c>
      <c r="O142" s="95"/>
      <c r="P142" s="95"/>
      <c r="Q142" s="91"/>
      <c r="R142" s="100">
        <f t="shared" si="39"/>
        <v>0</v>
      </c>
      <c r="S142" s="96"/>
      <c r="T142" s="96"/>
      <c r="U142" s="97"/>
      <c r="V142" s="98"/>
      <c r="W142" s="98"/>
      <c r="X142" s="700" t="s">
        <v>71</v>
      </c>
      <c r="Y142" s="214">
        <v>66</v>
      </c>
      <c r="Z142" s="214">
        <v>66</v>
      </c>
      <c r="AA142" s="215">
        <v>66</v>
      </c>
      <c r="AD142" s="19"/>
    </row>
    <row r="143" spans="1:30" ht="14.25" customHeight="1">
      <c r="A143" s="651"/>
      <c r="B143" s="653"/>
      <c r="C143" s="655"/>
      <c r="D143" s="655"/>
      <c r="E143" s="725"/>
      <c r="F143" s="711"/>
      <c r="G143" s="714"/>
      <c r="H143" s="665"/>
      <c r="I143" s="68"/>
      <c r="J143" s="99">
        <f t="shared" si="37"/>
        <v>0</v>
      </c>
      <c r="K143" s="101"/>
      <c r="L143" s="101"/>
      <c r="M143" s="48"/>
      <c r="N143" s="99">
        <f t="shared" si="38"/>
        <v>0</v>
      </c>
      <c r="O143" s="101"/>
      <c r="P143" s="101"/>
      <c r="Q143" s="48"/>
      <c r="R143" s="100">
        <f t="shared" si="39"/>
        <v>0</v>
      </c>
      <c r="S143" s="102"/>
      <c r="T143" s="102"/>
      <c r="U143" s="103"/>
      <c r="V143" s="104"/>
      <c r="W143" s="104"/>
      <c r="X143" s="700"/>
      <c r="Y143" s="214"/>
      <c r="Z143" s="214"/>
      <c r="AA143" s="215"/>
      <c r="AD143" s="19"/>
    </row>
    <row r="144" spans="1:30" ht="14.25" customHeight="1">
      <c r="A144" s="651"/>
      <c r="B144" s="653"/>
      <c r="C144" s="655"/>
      <c r="D144" s="655"/>
      <c r="E144" s="725"/>
      <c r="F144" s="711"/>
      <c r="G144" s="714"/>
      <c r="H144" s="665"/>
      <c r="I144" s="68"/>
      <c r="J144" s="46">
        <f t="shared" si="37"/>
        <v>0</v>
      </c>
      <c r="K144" s="101"/>
      <c r="L144" s="101"/>
      <c r="M144" s="48"/>
      <c r="N144" s="46">
        <f t="shared" si="38"/>
        <v>0</v>
      </c>
      <c r="O144" s="101"/>
      <c r="P144" s="101"/>
      <c r="Q144" s="48"/>
      <c r="R144" s="50">
        <f t="shared" si="39"/>
        <v>0</v>
      </c>
      <c r="S144" s="102"/>
      <c r="T144" s="102"/>
      <c r="U144" s="103"/>
      <c r="V144" s="104"/>
      <c r="W144" s="104"/>
      <c r="X144" s="700" t="s">
        <v>91</v>
      </c>
      <c r="Y144" s="690">
        <v>1300</v>
      </c>
      <c r="Z144" s="690">
        <v>1300</v>
      </c>
      <c r="AA144" s="691">
        <v>1300</v>
      </c>
      <c r="AD144" s="19"/>
    </row>
    <row r="145" spans="1:30" ht="14.25" customHeight="1">
      <c r="A145" s="651"/>
      <c r="B145" s="653"/>
      <c r="C145" s="655"/>
      <c r="D145" s="655"/>
      <c r="E145" s="725"/>
      <c r="F145" s="711"/>
      <c r="G145" s="714"/>
      <c r="H145" s="665"/>
      <c r="I145" s="28"/>
      <c r="J145" s="54">
        <f t="shared" si="37"/>
        <v>0</v>
      </c>
      <c r="K145" s="90"/>
      <c r="L145" s="90"/>
      <c r="M145" s="91"/>
      <c r="N145" s="54">
        <f t="shared" si="38"/>
        <v>0</v>
      </c>
      <c r="O145" s="90"/>
      <c r="P145" s="90"/>
      <c r="Q145" s="92"/>
      <c r="R145" s="57">
        <f t="shared" si="39"/>
        <v>0</v>
      </c>
      <c r="S145" s="51"/>
      <c r="T145" s="51"/>
      <c r="U145" s="52"/>
      <c r="V145" s="93"/>
      <c r="W145" s="93"/>
      <c r="X145" s="700"/>
      <c r="Y145" s="690"/>
      <c r="Z145" s="690"/>
      <c r="AA145" s="691"/>
      <c r="AD145" s="19"/>
    </row>
    <row r="146" spans="1:30" ht="14.25" customHeight="1" thickBot="1">
      <c r="A146" s="652"/>
      <c r="B146" s="654"/>
      <c r="C146" s="656"/>
      <c r="D146" s="656"/>
      <c r="E146" s="726"/>
      <c r="F146" s="712"/>
      <c r="G146" s="715"/>
      <c r="H146" s="666"/>
      <c r="I146" s="20" t="s">
        <v>10</v>
      </c>
      <c r="J146" s="61">
        <f t="shared" ref="J146:W146" si="40">SUM(J140:J145)</f>
        <v>719.59999999999991</v>
      </c>
      <c r="K146" s="62">
        <f t="shared" si="40"/>
        <v>719.59999999999991</v>
      </c>
      <c r="L146" s="62">
        <f t="shared" si="40"/>
        <v>0</v>
      </c>
      <c r="M146" s="63">
        <f t="shared" si="40"/>
        <v>0</v>
      </c>
      <c r="N146" s="61">
        <f t="shared" si="40"/>
        <v>1498</v>
      </c>
      <c r="O146" s="62">
        <f t="shared" si="40"/>
        <v>1498</v>
      </c>
      <c r="P146" s="62">
        <f t="shared" si="40"/>
        <v>0</v>
      </c>
      <c r="Q146" s="63">
        <f t="shared" si="40"/>
        <v>0</v>
      </c>
      <c r="R146" s="61">
        <f t="shared" si="40"/>
        <v>191.2</v>
      </c>
      <c r="S146" s="62">
        <f t="shared" si="40"/>
        <v>191.2</v>
      </c>
      <c r="T146" s="62">
        <f t="shared" si="40"/>
        <v>0</v>
      </c>
      <c r="U146" s="62">
        <f t="shared" si="40"/>
        <v>0</v>
      </c>
      <c r="V146" s="64">
        <f t="shared" si="40"/>
        <v>1128</v>
      </c>
      <c r="W146" s="64">
        <f t="shared" si="40"/>
        <v>1128</v>
      </c>
      <c r="X146" s="216" t="s">
        <v>72</v>
      </c>
      <c r="Y146" s="217">
        <v>0.7</v>
      </c>
      <c r="Z146" s="217">
        <v>0.7</v>
      </c>
      <c r="AA146" s="218">
        <v>0.7</v>
      </c>
      <c r="AD146" s="19"/>
    </row>
    <row r="147" spans="1:30" ht="14.25" customHeight="1">
      <c r="A147" s="671" t="s">
        <v>9</v>
      </c>
      <c r="B147" s="672" t="s">
        <v>62</v>
      </c>
      <c r="C147" s="673" t="s">
        <v>11</v>
      </c>
      <c r="D147" s="673"/>
      <c r="E147" s="724" t="s">
        <v>73</v>
      </c>
      <c r="F147" s="710"/>
      <c r="G147" s="713" t="s">
        <v>62</v>
      </c>
      <c r="H147" s="681" t="s">
        <v>69</v>
      </c>
      <c r="I147" s="27" t="s">
        <v>51</v>
      </c>
      <c r="J147" s="38">
        <f>K147+M147</f>
        <v>1374.3</v>
      </c>
      <c r="K147" s="39">
        <v>1374.3</v>
      </c>
      <c r="L147" s="39"/>
      <c r="M147" s="40"/>
      <c r="N147" s="285">
        <f>O147+Q147</f>
        <v>1429.9</v>
      </c>
      <c r="O147" s="213">
        <v>1429.9</v>
      </c>
      <c r="P147" s="39"/>
      <c r="Q147" s="41"/>
      <c r="R147" s="42">
        <f>S147+U147</f>
        <v>1991.81</v>
      </c>
      <c r="S147" s="43">
        <f>1929.8+62.01</f>
        <v>1991.81</v>
      </c>
      <c r="T147" s="43"/>
      <c r="U147" s="44"/>
      <c r="V147" s="45">
        <v>1429.9</v>
      </c>
      <c r="W147" s="45">
        <v>1429.9</v>
      </c>
      <c r="X147" s="716" t="s">
        <v>120</v>
      </c>
      <c r="Y147" s="88">
        <v>150</v>
      </c>
      <c r="Z147" s="88">
        <v>150</v>
      </c>
      <c r="AA147" s="89">
        <v>150</v>
      </c>
      <c r="AD147" s="19"/>
    </row>
    <row r="148" spans="1:30" ht="14.25" customHeight="1">
      <c r="A148" s="651"/>
      <c r="B148" s="653"/>
      <c r="C148" s="655"/>
      <c r="D148" s="655"/>
      <c r="E148" s="725"/>
      <c r="F148" s="711"/>
      <c r="G148" s="714"/>
      <c r="H148" s="665"/>
      <c r="I148" s="68"/>
      <c r="J148" s="46"/>
      <c r="K148" s="101"/>
      <c r="L148" s="101"/>
      <c r="M148" s="48"/>
      <c r="N148" s="46"/>
      <c r="O148" s="101"/>
      <c r="P148" s="101"/>
      <c r="Q148" s="48"/>
      <c r="R148" s="50">
        <f>S148+U148</f>
        <v>0</v>
      </c>
      <c r="S148" s="102"/>
      <c r="T148" s="102"/>
      <c r="U148" s="103"/>
      <c r="V148" s="104"/>
      <c r="W148" s="104"/>
      <c r="X148" s="638"/>
      <c r="Y148" s="83"/>
      <c r="Z148" s="83"/>
      <c r="AA148" s="84"/>
      <c r="AD148" s="19"/>
    </row>
    <row r="149" spans="1:30" ht="27.75" customHeight="1">
      <c r="A149" s="651"/>
      <c r="B149" s="653"/>
      <c r="C149" s="655"/>
      <c r="D149" s="655"/>
      <c r="E149" s="725"/>
      <c r="F149" s="711"/>
      <c r="G149" s="714"/>
      <c r="H149" s="665"/>
      <c r="I149" s="68" t="s">
        <v>51</v>
      </c>
      <c r="J149" s="46"/>
      <c r="K149" s="101"/>
      <c r="L149" s="101"/>
      <c r="M149" s="48"/>
      <c r="N149" s="46">
        <f>O149+Q149</f>
        <v>30</v>
      </c>
      <c r="O149" s="101">
        <v>30</v>
      </c>
      <c r="P149" s="101"/>
      <c r="Q149" s="48"/>
      <c r="R149" s="50"/>
      <c r="S149" s="102"/>
      <c r="T149" s="102"/>
      <c r="U149" s="103"/>
      <c r="V149" s="104">
        <v>30</v>
      </c>
      <c r="W149" s="104">
        <v>30</v>
      </c>
      <c r="X149" s="437" t="s">
        <v>121</v>
      </c>
      <c r="Y149" s="83">
        <v>85</v>
      </c>
      <c r="Z149" s="83">
        <v>85</v>
      </c>
      <c r="AA149" s="84">
        <v>85</v>
      </c>
      <c r="AD149" s="19"/>
    </row>
    <row r="150" spans="1:30" ht="14.25" customHeight="1">
      <c r="A150" s="651"/>
      <c r="B150" s="653"/>
      <c r="C150" s="655"/>
      <c r="D150" s="655"/>
      <c r="E150" s="725"/>
      <c r="F150" s="711"/>
      <c r="G150" s="714"/>
      <c r="H150" s="665"/>
      <c r="I150" s="68" t="s">
        <v>51</v>
      </c>
      <c r="J150" s="46">
        <f>K150+M150</f>
        <v>0</v>
      </c>
      <c r="K150" s="101"/>
      <c r="L150" s="101"/>
      <c r="M150" s="48"/>
      <c r="N150" s="46">
        <f>O150+Q150</f>
        <v>450</v>
      </c>
      <c r="O150" s="101">
        <v>450</v>
      </c>
      <c r="P150" s="101"/>
      <c r="Q150" s="48"/>
      <c r="R150" s="50">
        <f>S150+U150</f>
        <v>0</v>
      </c>
      <c r="S150" s="102"/>
      <c r="T150" s="102"/>
      <c r="U150" s="103"/>
      <c r="V150" s="104">
        <v>250</v>
      </c>
      <c r="W150" s="104">
        <v>250</v>
      </c>
      <c r="X150" s="700" t="s">
        <v>122</v>
      </c>
      <c r="Y150" s="31">
        <v>2</v>
      </c>
      <c r="Z150" s="31">
        <v>1</v>
      </c>
      <c r="AA150" s="32">
        <v>1</v>
      </c>
      <c r="AD150" s="19"/>
    </row>
    <row r="151" spans="1:30" ht="14.25" customHeight="1">
      <c r="A151" s="651"/>
      <c r="B151" s="653"/>
      <c r="C151" s="655"/>
      <c r="D151" s="655"/>
      <c r="E151" s="725"/>
      <c r="F151" s="711"/>
      <c r="G151" s="714"/>
      <c r="H151" s="665"/>
      <c r="I151" s="68"/>
      <c r="J151" s="46"/>
      <c r="K151" s="101"/>
      <c r="L151" s="101"/>
      <c r="M151" s="48"/>
      <c r="N151" s="46"/>
      <c r="O151" s="101"/>
      <c r="P151" s="101"/>
      <c r="Q151" s="48"/>
      <c r="R151" s="50"/>
      <c r="S151" s="102"/>
      <c r="T151" s="102"/>
      <c r="U151" s="103"/>
      <c r="V151" s="104"/>
      <c r="W151" s="104"/>
      <c r="X151" s="700"/>
      <c r="Y151" s="31"/>
      <c r="Z151" s="31"/>
      <c r="AA151" s="32"/>
      <c r="AD151" s="19"/>
    </row>
    <row r="152" spans="1:30" ht="21" customHeight="1">
      <c r="A152" s="651"/>
      <c r="B152" s="653"/>
      <c r="C152" s="655"/>
      <c r="D152" s="655"/>
      <c r="E152" s="725"/>
      <c r="F152" s="711"/>
      <c r="G152" s="714"/>
      <c r="H152" s="665"/>
      <c r="I152" s="28" t="s">
        <v>51</v>
      </c>
      <c r="J152" s="54">
        <f>K152+M152</f>
        <v>0</v>
      </c>
      <c r="K152" s="90"/>
      <c r="L152" s="90"/>
      <c r="M152" s="91"/>
      <c r="N152" s="54">
        <f>O152+Q152</f>
        <v>20</v>
      </c>
      <c r="O152" s="90">
        <v>20</v>
      </c>
      <c r="P152" s="90"/>
      <c r="Q152" s="92"/>
      <c r="R152" s="57">
        <f>S152+U152</f>
        <v>0</v>
      </c>
      <c r="S152" s="51"/>
      <c r="T152" s="51"/>
      <c r="U152" s="52"/>
      <c r="V152" s="93">
        <v>20</v>
      </c>
      <c r="W152" s="93">
        <v>20</v>
      </c>
      <c r="X152" s="638" t="s">
        <v>123</v>
      </c>
      <c r="Y152" s="702">
        <v>1724</v>
      </c>
      <c r="Z152" s="702">
        <v>1724</v>
      </c>
      <c r="AA152" s="704">
        <v>1724</v>
      </c>
      <c r="AD152" s="19"/>
    </row>
    <row r="153" spans="1:30" ht="21" customHeight="1" thickBot="1">
      <c r="A153" s="652"/>
      <c r="B153" s="654"/>
      <c r="C153" s="656"/>
      <c r="D153" s="656"/>
      <c r="E153" s="726"/>
      <c r="F153" s="712"/>
      <c r="G153" s="715"/>
      <c r="H153" s="666"/>
      <c r="I153" s="20" t="s">
        <v>10</v>
      </c>
      <c r="J153" s="61">
        <f t="shared" ref="J153:W153" si="41">SUM(J147:J152)</f>
        <v>1374.3</v>
      </c>
      <c r="K153" s="62">
        <f t="shared" si="41"/>
        <v>1374.3</v>
      </c>
      <c r="L153" s="62">
        <f t="shared" si="41"/>
        <v>0</v>
      </c>
      <c r="M153" s="63">
        <f t="shared" si="41"/>
        <v>0</v>
      </c>
      <c r="N153" s="61">
        <f t="shared" si="41"/>
        <v>1929.9</v>
      </c>
      <c r="O153" s="62">
        <f>SUM(O147:O152)</f>
        <v>1929.9</v>
      </c>
      <c r="P153" s="62">
        <f t="shared" si="41"/>
        <v>0</v>
      </c>
      <c r="Q153" s="63">
        <f t="shared" si="41"/>
        <v>0</v>
      </c>
      <c r="R153" s="61">
        <f t="shared" si="41"/>
        <v>1991.81</v>
      </c>
      <c r="S153" s="62">
        <f t="shared" si="41"/>
        <v>1991.81</v>
      </c>
      <c r="T153" s="62">
        <f t="shared" si="41"/>
        <v>0</v>
      </c>
      <c r="U153" s="62">
        <f t="shared" si="41"/>
        <v>0</v>
      </c>
      <c r="V153" s="64">
        <f t="shared" si="41"/>
        <v>1729.9</v>
      </c>
      <c r="W153" s="64">
        <f t="shared" si="41"/>
        <v>1729.9</v>
      </c>
      <c r="X153" s="717"/>
      <c r="Y153" s="703"/>
      <c r="Z153" s="703"/>
      <c r="AA153" s="705"/>
      <c r="AD153" s="19"/>
    </row>
    <row r="154" spans="1:30" ht="21.75" customHeight="1">
      <c r="A154" s="671" t="s">
        <v>9</v>
      </c>
      <c r="B154" s="672" t="s">
        <v>62</v>
      </c>
      <c r="C154" s="673" t="s">
        <v>56</v>
      </c>
      <c r="D154" s="673"/>
      <c r="E154" s="718" t="s">
        <v>219</v>
      </c>
      <c r="F154" s="721" t="s">
        <v>102</v>
      </c>
      <c r="G154" s="713" t="s">
        <v>62</v>
      </c>
      <c r="H154" s="681" t="s">
        <v>94</v>
      </c>
      <c r="I154" s="27" t="s">
        <v>51</v>
      </c>
      <c r="J154" s="38">
        <f>K154+M154</f>
        <v>0</v>
      </c>
      <c r="K154" s="39"/>
      <c r="L154" s="39"/>
      <c r="M154" s="40"/>
      <c r="N154" s="38">
        <f>O154+Q154</f>
        <v>0</v>
      </c>
      <c r="O154" s="39"/>
      <c r="P154" s="39"/>
      <c r="Q154" s="41"/>
      <c r="R154" s="42">
        <f>S154+U154</f>
        <v>0</v>
      </c>
      <c r="S154" s="43"/>
      <c r="T154" s="43"/>
      <c r="U154" s="44"/>
      <c r="V154" s="45"/>
      <c r="W154" s="45"/>
      <c r="X154" s="716" t="s">
        <v>171</v>
      </c>
      <c r="Y154" s="88">
        <v>1</v>
      </c>
      <c r="Z154" s="88"/>
      <c r="AA154" s="89"/>
      <c r="AD154" s="19"/>
    </row>
    <row r="155" spans="1:30" ht="21.75" customHeight="1">
      <c r="A155" s="651"/>
      <c r="B155" s="653"/>
      <c r="C155" s="655"/>
      <c r="D155" s="655"/>
      <c r="E155" s="719"/>
      <c r="F155" s="722"/>
      <c r="G155" s="714"/>
      <c r="H155" s="665"/>
      <c r="I155" s="28" t="s">
        <v>97</v>
      </c>
      <c r="J155" s="54">
        <f>K155+M155</f>
        <v>100</v>
      </c>
      <c r="K155" s="55"/>
      <c r="L155" s="55"/>
      <c r="M155" s="48">
        <v>100</v>
      </c>
      <c r="N155" s="54">
        <f>O155+Q155</f>
        <v>170</v>
      </c>
      <c r="O155" s="55"/>
      <c r="P155" s="55"/>
      <c r="Q155" s="118">
        <v>170</v>
      </c>
      <c r="R155" s="57">
        <f>S155+U155</f>
        <v>170</v>
      </c>
      <c r="S155" s="58"/>
      <c r="T155" s="58"/>
      <c r="U155" s="59">
        <v>170</v>
      </c>
      <c r="V155" s="60">
        <v>300</v>
      </c>
      <c r="W155" s="278">
        <v>1369</v>
      </c>
      <c r="X155" s="638"/>
      <c r="Y155" s="83"/>
      <c r="Z155" s="83">
        <v>1</v>
      </c>
      <c r="AA155" s="84"/>
      <c r="AD155" s="19"/>
    </row>
    <row r="156" spans="1:30" ht="21.75" customHeight="1" thickBot="1">
      <c r="A156" s="652"/>
      <c r="B156" s="654"/>
      <c r="C156" s="656"/>
      <c r="D156" s="656"/>
      <c r="E156" s="720"/>
      <c r="F156" s="723"/>
      <c r="G156" s="715"/>
      <c r="H156" s="666"/>
      <c r="I156" s="20" t="s">
        <v>10</v>
      </c>
      <c r="J156" s="61">
        <f t="shared" ref="J156:W156" si="42">SUM(J154:J155)</f>
        <v>100</v>
      </c>
      <c r="K156" s="62">
        <f t="shared" si="42"/>
        <v>0</v>
      </c>
      <c r="L156" s="62">
        <f t="shared" si="42"/>
        <v>0</v>
      </c>
      <c r="M156" s="63">
        <f t="shared" si="42"/>
        <v>100</v>
      </c>
      <c r="N156" s="61">
        <f t="shared" si="42"/>
        <v>170</v>
      </c>
      <c r="O156" s="62">
        <f t="shared" si="42"/>
        <v>0</v>
      </c>
      <c r="P156" s="62">
        <f t="shared" si="42"/>
        <v>0</v>
      </c>
      <c r="Q156" s="63">
        <f t="shared" si="42"/>
        <v>170</v>
      </c>
      <c r="R156" s="61">
        <f t="shared" si="42"/>
        <v>170</v>
      </c>
      <c r="S156" s="62">
        <f t="shared" si="42"/>
        <v>0</v>
      </c>
      <c r="T156" s="62">
        <f t="shared" si="42"/>
        <v>0</v>
      </c>
      <c r="U156" s="62">
        <f t="shared" si="42"/>
        <v>170</v>
      </c>
      <c r="V156" s="64">
        <f t="shared" si="42"/>
        <v>300</v>
      </c>
      <c r="W156" s="64">
        <f t="shared" si="42"/>
        <v>1369</v>
      </c>
      <c r="X156" s="717"/>
      <c r="Y156" s="85"/>
      <c r="Z156" s="85"/>
      <c r="AA156" s="458">
        <v>1</v>
      </c>
      <c r="AD156" s="19"/>
    </row>
    <row r="157" spans="1:30" ht="14.25" customHeight="1">
      <c r="A157" s="438" t="s">
        <v>9</v>
      </c>
      <c r="B157" s="439" t="s">
        <v>62</v>
      </c>
      <c r="C157" s="440" t="s">
        <v>62</v>
      </c>
      <c r="D157" s="440"/>
      <c r="E157" s="528" t="s">
        <v>191</v>
      </c>
      <c r="F157" s="527"/>
      <c r="G157" s="443"/>
      <c r="H157" s="445"/>
      <c r="I157" s="259"/>
      <c r="J157" s="262"/>
      <c r="K157" s="260"/>
      <c r="L157" s="260"/>
      <c r="M157" s="261"/>
      <c r="N157" s="262"/>
      <c r="O157" s="395"/>
      <c r="P157" s="260"/>
      <c r="Q157" s="263"/>
      <c r="R157" s="309"/>
      <c r="S157" s="265"/>
      <c r="T157" s="265"/>
      <c r="U157" s="266"/>
      <c r="V157" s="267"/>
      <c r="W157" s="517"/>
      <c r="X157" s="449"/>
      <c r="Y157" s="88"/>
      <c r="Z157" s="88"/>
      <c r="AA157" s="89"/>
      <c r="AD157" s="19"/>
    </row>
    <row r="158" spans="1:30" ht="14.25" customHeight="1">
      <c r="A158" s="651"/>
      <c r="B158" s="653"/>
      <c r="C158" s="655"/>
      <c r="D158" s="865" t="s">
        <v>9</v>
      </c>
      <c r="E158" s="787" t="s">
        <v>93</v>
      </c>
      <c r="F158" s="851"/>
      <c r="G158" s="859" t="s">
        <v>62</v>
      </c>
      <c r="H158" s="789" t="s">
        <v>94</v>
      </c>
      <c r="I158" s="68" t="s">
        <v>51</v>
      </c>
      <c r="J158" s="46">
        <f>K158+M158</f>
        <v>7.3</v>
      </c>
      <c r="K158" s="101">
        <v>7.3</v>
      </c>
      <c r="L158" s="101"/>
      <c r="M158" s="133"/>
      <c r="N158" s="46">
        <f>O158+Q158</f>
        <v>11</v>
      </c>
      <c r="O158" s="396">
        <v>11</v>
      </c>
      <c r="P158" s="101"/>
      <c r="Q158" s="48"/>
      <c r="R158" s="50">
        <f>S158+U158</f>
        <v>11</v>
      </c>
      <c r="S158" s="102">
        <v>11</v>
      </c>
      <c r="T158" s="102"/>
      <c r="U158" s="103"/>
      <c r="V158" s="104"/>
      <c r="W158" s="204"/>
      <c r="X158" s="893" t="s">
        <v>95</v>
      </c>
      <c r="Y158" s="393">
        <v>1</v>
      </c>
      <c r="Z158" s="393"/>
      <c r="AA158" s="457"/>
      <c r="AD158" s="19"/>
    </row>
    <row r="159" spans="1:30" ht="14.25" customHeight="1">
      <c r="A159" s="651"/>
      <c r="B159" s="653"/>
      <c r="C159" s="655"/>
      <c r="D159" s="649"/>
      <c r="E159" s="725"/>
      <c r="F159" s="722"/>
      <c r="G159" s="714"/>
      <c r="H159" s="665"/>
      <c r="I159" s="68" t="s">
        <v>96</v>
      </c>
      <c r="J159" s="227">
        <f>K159+M159</f>
        <v>35.700000000000003</v>
      </c>
      <c r="K159" s="212">
        <v>35.700000000000003</v>
      </c>
      <c r="L159" s="47"/>
      <c r="M159" s="48"/>
      <c r="N159" s="46">
        <f>O159+Q159</f>
        <v>62.4</v>
      </c>
      <c r="O159" s="212">
        <v>62.4</v>
      </c>
      <c r="P159" s="47"/>
      <c r="Q159" s="49"/>
      <c r="R159" s="50">
        <f>S159+U159</f>
        <v>62.4</v>
      </c>
      <c r="S159" s="51">
        <v>62.4</v>
      </c>
      <c r="T159" s="51"/>
      <c r="U159" s="52"/>
      <c r="V159" s="53"/>
      <c r="W159" s="205"/>
      <c r="X159" s="638"/>
      <c r="Y159" s="83"/>
      <c r="Z159" s="83"/>
      <c r="AA159" s="84"/>
      <c r="AD159" s="19"/>
    </row>
    <row r="160" spans="1:30" ht="14.25" customHeight="1">
      <c r="A160" s="651"/>
      <c r="B160" s="653"/>
      <c r="C160" s="655"/>
      <c r="D160" s="649"/>
      <c r="E160" s="725"/>
      <c r="F160" s="722"/>
      <c r="G160" s="714"/>
      <c r="H160" s="665"/>
      <c r="I160" s="28" t="s">
        <v>97</v>
      </c>
      <c r="J160" s="228">
        <f>K160+M160</f>
        <v>36.799999999999997</v>
      </c>
      <c r="K160" s="229">
        <v>36.799999999999997</v>
      </c>
      <c r="L160" s="55"/>
      <c r="M160" s="48"/>
      <c r="N160" s="54">
        <f>O160+Q160</f>
        <v>0</v>
      </c>
      <c r="O160" s="229"/>
      <c r="P160" s="55"/>
      <c r="Q160" s="56"/>
      <c r="R160" s="57">
        <f>S160+U160</f>
        <v>0</v>
      </c>
      <c r="S160" s="58"/>
      <c r="T160" s="58"/>
      <c r="U160" s="59"/>
      <c r="V160" s="60"/>
      <c r="W160" s="150"/>
      <c r="X160" s="25"/>
      <c r="Y160" s="83"/>
      <c r="Z160" s="83"/>
      <c r="AA160" s="84"/>
      <c r="AD160" s="19"/>
    </row>
    <row r="161" spans="1:30" ht="14.25" customHeight="1">
      <c r="A161" s="651"/>
      <c r="B161" s="653"/>
      <c r="C161" s="655"/>
      <c r="D161" s="752"/>
      <c r="E161" s="898"/>
      <c r="F161" s="852"/>
      <c r="G161" s="860"/>
      <c r="H161" s="864"/>
      <c r="I161" s="134" t="s">
        <v>10</v>
      </c>
      <c r="J161" s="135">
        <f t="shared" ref="J161:W161" si="43">SUM(J158:J160)</f>
        <v>79.8</v>
      </c>
      <c r="K161" s="136">
        <f t="shared" si="43"/>
        <v>79.8</v>
      </c>
      <c r="L161" s="136">
        <f t="shared" si="43"/>
        <v>0</v>
      </c>
      <c r="M161" s="137">
        <f t="shared" si="43"/>
        <v>0</v>
      </c>
      <c r="N161" s="135">
        <f t="shared" si="43"/>
        <v>73.400000000000006</v>
      </c>
      <c r="O161" s="136">
        <f t="shared" si="43"/>
        <v>73.400000000000006</v>
      </c>
      <c r="P161" s="136">
        <f t="shared" si="43"/>
        <v>0</v>
      </c>
      <c r="Q161" s="137">
        <f t="shared" si="43"/>
        <v>0</v>
      </c>
      <c r="R161" s="135">
        <f t="shared" si="43"/>
        <v>73.400000000000006</v>
      </c>
      <c r="S161" s="136">
        <f t="shared" si="43"/>
        <v>73.400000000000006</v>
      </c>
      <c r="T161" s="136">
        <f t="shared" si="43"/>
        <v>0</v>
      </c>
      <c r="U161" s="202">
        <f t="shared" si="43"/>
        <v>0</v>
      </c>
      <c r="V161" s="138">
        <f t="shared" si="43"/>
        <v>0</v>
      </c>
      <c r="W161" s="206">
        <f t="shared" si="43"/>
        <v>0</v>
      </c>
      <c r="X161" s="139"/>
      <c r="Y161" s="167"/>
      <c r="Z161" s="167"/>
      <c r="AA161" s="168"/>
      <c r="AD161" s="19"/>
    </row>
    <row r="162" spans="1:30" ht="14.25" customHeight="1">
      <c r="A162" s="651"/>
      <c r="B162" s="653"/>
      <c r="C162" s="655"/>
      <c r="D162" s="649" t="s">
        <v>11</v>
      </c>
      <c r="E162" s="725" t="s">
        <v>98</v>
      </c>
      <c r="F162" s="885"/>
      <c r="G162" s="714" t="s">
        <v>62</v>
      </c>
      <c r="H162" s="665" t="s">
        <v>94</v>
      </c>
      <c r="I162" s="94" t="s">
        <v>51</v>
      </c>
      <c r="J162" s="99">
        <f>K162+M162</f>
        <v>0</v>
      </c>
      <c r="K162" s="95"/>
      <c r="L162" s="95"/>
      <c r="M162" s="119"/>
      <c r="N162" s="99">
        <f>O162+Q162</f>
        <v>39.799999999999997</v>
      </c>
      <c r="O162" s="238">
        <v>39.799999999999997</v>
      </c>
      <c r="P162" s="95">
        <v>19.100000000000001</v>
      </c>
      <c r="Q162" s="91"/>
      <c r="R162" s="100">
        <f>S162+U162</f>
        <v>39.799999999999997</v>
      </c>
      <c r="S162" s="96">
        <v>39.799999999999997</v>
      </c>
      <c r="T162" s="96">
        <v>19.100000000000001</v>
      </c>
      <c r="U162" s="97"/>
      <c r="V162" s="98">
        <v>90</v>
      </c>
      <c r="W162" s="355"/>
      <c r="X162" s="638" t="s">
        <v>95</v>
      </c>
      <c r="Y162" s="83"/>
      <c r="Z162" s="83">
        <v>1</v>
      </c>
      <c r="AA162" s="84"/>
      <c r="AD162" s="19"/>
    </row>
    <row r="163" spans="1:30" ht="14.25" customHeight="1">
      <c r="A163" s="651"/>
      <c r="B163" s="653"/>
      <c r="C163" s="655"/>
      <c r="D163" s="649"/>
      <c r="E163" s="725"/>
      <c r="F163" s="885"/>
      <c r="G163" s="714"/>
      <c r="H163" s="665"/>
      <c r="I163" s="68" t="s">
        <v>96</v>
      </c>
      <c r="J163" s="46">
        <f>K163+M163</f>
        <v>0</v>
      </c>
      <c r="K163" s="47"/>
      <c r="L163" s="47"/>
      <c r="M163" s="48"/>
      <c r="N163" s="46"/>
      <c r="O163" s="212"/>
      <c r="P163" s="47"/>
      <c r="Q163" s="49"/>
      <c r="R163" s="50">
        <f>S163+U163</f>
        <v>0</v>
      </c>
      <c r="S163" s="51"/>
      <c r="T163" s="51"/>
      <c r="U163" s="52"/>
      <c r="V163" s="53"/>
      <c r="W163" s="205"/>
      <c r="X163" s="894"/>
      <c r="Y163" s="83"/>
      <c r="Z163" s="83"/>
      <c r="AA163" s="84"/>
      <c r="AD163" s="19"/>
    </row>
    <row r="164" spans="1:30" ht="14.25" customHeight="1">
      <c r="A164" s="651"/>
      <c r="B164" s="653"/>
      <c r="C164" s="655"/>
      <c r="D164" s="649"/>
      <c r="E164" s="725"/>
      <c r="F164" s="885"/>
      <c r="G164" s="714"/>
      <c r="H164" s="665"/>
      <c r="I164" s="28" t="s">
        <v>70</v>
      </c>
      <c r="J164" s="54">
        <f>K164+M164</f>
        <v>71.900000000000006</v>
      </c>
      <c r="K164" s="55">
        <v>71.900000000000006</v>
      </c>
      <c r="L164" s="55"/>
      <c r="M164" s="48"/>
      <c r="N164" s="54">
        <f>O164+Q164</f>
        <v>50</v>
      </c>
      <c r="O164" s="229">
        <v>50</v>
      </c>
      <c r="P164" s="55"/>
      <c r="Q164" s="56"/>
      <c r="R164" s="57">
        <f>S164+U164</f>
        <v>50</v>
      </c>
      <c r="S164" s="58">
        <v>50</v>
      </c>
      <c r="T164" s="58"/>
      <c r="U164" s="59"/>
      <c r="V164" s="278">
        <v>197.9</v>
      </c>
      <c r="W164" s="150"/>
      <c r="X164" s="306" t="s">
        <v>151</v>
      </c>
      <c r="Y164" s="307">
        <v>2</v>
      </c>
      <c r="Z164" s="307">
        <v>2</v>
      </c>
      <c r="AA164" s="308"/>
      <c r="AD164" s="19"/>
    </row>
    <row r="165" spans="1:30" ht="15" customHeight="1">
      <c r="A165" s="651"/>
      <c r="B165" s="653"/>
      <c r="C165" s="655"/>
      <c r="D165" s="649"/>
      <c r="E165" s="725"/>
      <c r="F165" s="885"/>
      <c r="G165" s="714"/>
      <c r="H165" s="665"/>
      <c r="I165" s="147" t="s">
        <v>10</v>
      </c>
      <c r="J165" s="151">
        <f t="shared" ref="J165:W165" si="44">SUM(J162:J164)</f>
        <v>71.900000000000006</v>
      </c>
      <c r="K165" s="121">
        <f t="shared" si="44"/>
        <v>71.900000000000006</v>
      </c>
      <c r="L165" s="121">
        <f t="shared" si="44"/>
        <v>0</v>
      </c>
      <c r="M165" s="148">
        <f t="shared" si="44"/>
        <v>0</v>
      </c>
      <c r="N165" s="151">
        <f t="shared" si="44"/>
        <v>89.8</v>
      </c>
      <c r="O165" s="121">
        <f>SUM(O162:O164)</f>
        <v>89.8</v>
      </c>
      <c r="P165" s="121">
        <f t="shared" si="44"/>
        <v>19.100000000000001</v>
      </c>
      <c r="Q165" s="148">
        <f t="shared" si="44"/>
        <v>0</v>
      </c>
      <c r="R165" s="151">
        <f t="shared" si="44"/>
        <v>89.8</v>
      </c>
      <c r="S165" s="121">
        <f t="shared" si="44"/>
        <v>89.8</v>
      </c>
      <c r="T165" s="121">
        <f t="shared" si="44"/>
        <v>19.100000000000001</v>
      </c>
      <c r="U165" s="122">
        <f t="shared" si="44"/>
        <v>0</v>
      </c>
      <c r="V165" s="149">
        <f t="shared" si="44"/>
        <v>287.89999999999998</v>
      </c>
      <c r="W165" s="152">
        <f t="shared" si="44"/>
        <v>0</v>
      </c>
      <c r="X165" s="797" t="s">
        <v>150</v>
      </c>
      <c r="Y165" s="905">
        <v>2</v>
      </c>
      <c r="Z165" s="905">
        <v>2</v>
      </c>
      <c r="AA165" s="907"/>
      <c r="AD165" s="19"/>
    </row>
    <row r="166" spans="1:30" ht="13.5" customHeight="1" thickBot="1">
      <c r="A166" s="902"/>
      <c r="B166" s="903"/>
      <c r="C166" s="903"/>
      <c r="D166" s="903"/>
      <c r="E166" s="903"/>
      <c r="F166" s="903"/>
      <c r="G166" s="903"/>
      <c r="H166" s="904"/>
      <c r="I166" s="398" t="s">
        <v>10</v>
      </c>
      <c r="J166" s="399">
        <f>J165+J161</f>
        <v>151.69999999999999</v>
      </c>
      <c r="K166" s="399">
        <f t="shared" ref="K166:W166" si="45">K165+K161</f>
        <v>151.69999999999999</v>
      </c>
      <c r="L166" s="399">
        <f t="shared" si="45"/>
        <v>0</v>
      </c>
      <c r="M166" s="399">
        <f t="shared" si="45"/>
        <v>0</v>
      </c>
      <c r="N166" s="399">
        <f t="shared" si="45"/>
        <v>163.19999999999999</v>
      </c>
      <c r="O166" s="399">
        <f t="shared" si="45"/>
        <v>163.19999999999999</v>
      </c>
      <c r="P166" s="399">
        <f t="shared" si="45"/>
        <v>19.100000000000001</v>
      </c>
      <c r="Q166" s="399">
        <f t="shared" si="45"/>
        <v>0</v>
      </c>
      <c r="R166" s="399">
        <f t="shared" si="45"/>
        <v>163.19999999999999</v>
      </c>
      <c r="S166" s="399">
        <f t="shared" si="45"/>
        <v>163.19999999999999</v>
      </c>
      <c r="T166" s="399">
        <f t="shared" si="45"/>
        <v>19.100000000000001</v>
      </c>
      <c r="U166" s="516">
        <f t="shared" si="45"/>
        <v>0</v>
      </c>
      <c r="V166" s="518">
        <f t="shared" si="45"/>
        <v>287.89999999999998</v>
      </c>
      <c r="W166" s="400">
        <f t="shared" si="45"/>
        <v>0</v>
      </c>
      <c r="X166" s="701"/>
      <c r="Y166" s="906"/>
      <c r="Z166" s="906"/>
      <c r="AA166" s="908"/>
      <c r="AD166" s="19"/>
    </row>
    <row r="167" spans="1:30" ht="14.25" customHeight="1">
      <c r="A167" s="671" t="s">
        <v>9</v>
      </c>
      <c r="B167" s="672" t="s">
        <v>62</v>
      </c>
      <c r="C167" s="673" t="s">
        <v>64</v>
      </c>
      <c r="D167" s="673"/>
      <c r="E167" s="724" t="s">
        <v>110</v>
      </c>
      <c r="F167" s="721"/>
      <c r="G167" s="713" t="s">
        <v>56</v>
      </c>
      <c r="H167" s="681" t="s">
        <v>189</v>
      </c>
      <c r="I167" s="27" t="s">
        <v>51</v>
      </c>
      <c r="J167" s="38">
        <f>K167+M167</f>
        <v>233.3</v>
      </c>
      <c r="K167" s="39">
        <v>233.3</v>
      </c>
      <c r="L167" s="39"/>
      <c r="M167" s="40"/>
      <c r="N167" s="285">
        <f>O167+Q167</f>
        <v>77.7</v>
      </c>
      <c r="O167" s="394">
        <v>77.7</v>
      </c>
      <c r="P167" s="39"/>
      <c r="Q167" s="41"/>
      <c r="R167" s="42">
        <f>S167+U167</f>
        <v>233.3</v>
      </c>
      <c r="S167" s="43">
        <v>233.3</v>
      </c>
      <c r="T167" s="43"/>
      <c r="U167" s="44"/>
      <c r="V167" s="45">
        <v>221.7</v>
      </c>
      <c r="W167" s="45">
        <v>221.7</v>
      </c>
      <c r="X167" s="23" t="s">
        <v>126</v>
      </c>
      <c r="Y167" s="88">
        <v>18</v>
      </c>
      <c r="Z167" s="88">
        <v>18</v>
      </c>
      <c r="AA167" s="89">
        <v>18</v>
      </c>
      <c r="AD167" s="19"/>
    </row>
    <row r="168" spans="1:30" ht="14.25" customHeight="1">
      <c r="A168" s="651"/>
      <c r="B168" s="653"/>
      <c r="C168" s="655"/>
      <c r="D168" s="655"/>
      <c r="E168" s="725"/>
      <c r="F168" s="722"/>
      <c r="G168" s="714"/>
      <c r="H168" s="665"/>
      <c r="I168" s="226" t="s">
        <v>51</v>
      </c>
      <c r="J168" s="46">
        <f>K168+M168</f>
        <v>0</v>
      </c>
      <c r="K168" s="47"/>
      <c r="L168" s="47"/>
      <c r="M168" s="48"/>
      <c r="N168" s="46">
        <f>O168+Q168</f>
        <v>144</v>
      </c>
      <c r="O168" s="47">
        <v>144</v>
      </c>
      <c r="P168" s="47"/>
      <c r="Q168" s="49"/>
      <c r="R168" s="50">
        <f>S168+U168</f>
        <v>0</v>
      </c>
      <c r="S168" s="51"/>
      <c r="T168" s="51"/>
      <c r="U168" s="52"/>
      <c r="V168" s="53"/>
      <c r="W168" s="53"/>
      <c r="X168" s="25"/>
      <c r="Y168" s="83"/>
      <c r="Z168" s="83"/>
      <c r="AA168" s="84"/>
      <c r="AD168" s="19"/>
    </row>
    <row r="169" spans="1:30" ht="14.25" customHeight="1" thickBot="1">
      <c r="A169" s="652"/>
      <c r="B169" s="654"/>
      <c r="C169" s="656"/>
      <c r="D169" s="656"/>
      <c r="E169" s="726"/>
      <c r="F169" s="723"/>
      <c r="G169" s="715"/>
      <c r="H169" s="666"/>
      <c r="I169" s="20" t="s">
        <v>10</v>
      </c>
      <c r="J169" s="61">
        <f t="shared" ref="J169:W169" si="46">SUM(J167:J168)</f>
        <v>233.3</v>
      </c>
      <c r="K169" s="62">
        <f t="shared" si="46"/>
        <v>233.3</v>
      </c>
      <c r="L169" s="62">
        <f t="shared" si="46"/>
        <v>0</v>
      </c>
      <c r="M169" s="63">
        <f t="shared" si="46"/>
        <v>0</v>
      </c>
      <c r="N169" s="61">
        <f t="shared" si="46"/>
        <v>221.7</v>
      </c>
      <c r="O169" s="62">
        <f t="shared" si="46"/>
        <v>221.7</v>
      </c>
      <c r="P169" s="62">
        <f t="shared" si="46"/>
        <v>0</v>
      </c>
      <c r="Q169" s="63">
        <f t="shared" si="46"/>
        <v>0</v>
      </c>
      <c r="R169" s="61">
        <f t="shared" si="46"/>
        <v>233.3</v>
      </c>
      <c r="S169" s="62">
        <f t="shared" si="46"/>
        <v>233.3</v>
      </c>
      <c r="T169" s="62">
        <f t="shared" si="46"/>
        <v>0</v>
      </c>
      <c r="U169" s="62">
        <f t="shared" si="46"/>
        <v>0</v>
      </c>
      <c r="V169" s="64">
        <f t="shared" si="46"/>
        <v>221.7</v>
      </c>
      <c r="W169" s="64">
        <f t="shared" si="46"/>
        <v>221.7</v>
      </c>
      <c r="X169" s="26"/>
      <c r="Y169" s="85"/>
      <c r="Z169" s="85"/>
      <c r="AA169" s="458"/>
      <c r="AD169" s="19"/>
    </row>
    <row r="170" spans="1:30" ht="14.25" customHeight="1">
      <c r="A170" s="671" t="s">
        <v>9</v>
      </c>
      <c r="B170" s="672" t="s">
        <v>62</v>
      </c>
      <c r="C170" s="673" t="s">
        <v>66</v>
      </c>
      <c r="D170" s="673"/>
      <c r="E170" s="774" t="s">
        <v>136</v>
      </c>
      <c r="F170" s="721" t="s">
        <v>102</v>
      </c>
      <c r="G170" s="713" t="s">
        <v>56</v>
      </c>
      <c r="H170" s="681" t="s">
        <v>94</v>
      </c>
      <c r="I170" s="27" t="s">
        <v>70</v>
      </c>
      <c r="J170" s="38"/>
      <c r="K170" s="39"/>
      <c r="L170" s="39"/>
      <c r="M170" s="40"/>
      <c r="N170" s="285">
        <f>O170+Q170</f>
        <v>250</v>
      </c>
      <c r="O170" s="213"/>
      <c r="P170" s="39"/>
      <c r="Q170" s="41">
        <v>250</v>
      </c>
      <c r="R170" s="42">
        <f>S170+U170</f>
        <v>250</v>
      </c>
      <c r="S170" s="43"/>
      <c r="T170" s="43"/>
      <c r="U170" s="44">
        <v>250</v>
      </c>
      <c r="V170" s="45">
        <v>150</v>
      </c>
      <c r="W170" s="45">
        <v>206</v>
      </c>
      <c r="X170" s="23" t="s">
        <v>174</v>
      </c>
      <c r="Y170" s="88">
        <v>10</v>
      </c>
      <c r="Z170" s="88">
        <v>6</v>
      </c>
      <c r="AA170" s="89">
        <v>8</v>
      </c>
      <c r="AD170" s="19"/>
    </row>
    <row r="171" spans="1:30" ht="14.25" customHeight="1">
      <c r="A171" s="651"/>
      <c r="B171" s="653"/>
      <c r="C171" s="655"/>
      <c r="D171" s="655"/>
      <c r="E171" s="775"/>
      <c r="F171" s="722"/>
      <c r="G171" s="714"/>
      <c r="H171" s="665"/>
      <c r="I171" s="226" t="s">
        <v>51</v>
      </c>
      <c r="J171" s="46">
        <f>K171+M171</f>
        <v>0</v>
      </c>
      <c r="K171" s="47"/>
      <c r="L171" s="47"/>
      <c r="M171" s="48"/>
      <c r="N171" s="46">
        <f>O171+Q171</f>
        <v>0</v>
      </c>
      <c r="O171" s="47"/>
      <c r="P171" s="47"/>
      <c r="Q171" s="49"/>
      <c r="R171" s="50">
        <f>S171+U171</f>
        <v>0</v>
      </c>
      <c r="S171" s="51"/>
      <c r="T171" s="51"/>
      <c r="U171" s="52"/>
      <c r="V171" s="53"/>
      <c r="W171" s="53"/>
      <c r="X171" s="25"/>
      <c r="Y171" s="83"/>
      <c r="Z171" s="83"/>
      <c r="AA171" s="84"/>
      <c r="AD171" s="19"/>
    </row>
    <row r="172" spans="1:30" ht="14.25" customHeight="1" thickBot="1">
      <c r="A172" s="652"/>
      <c r="B172" s="654"/>
      <c r="C172" s="656"/>
      <c r="D172" s="656"/>
      <c r="E172" s="776"/>
      <c r="F172" s="723"/>
      <c r="G172" s="715"/>
      <c r="H172" s="666"/>
      <c r="I172" s="20" t="s">
        <v>10</v>
      </c>
      <c r="J172" s="61">
        <f t="shared" ref="J172:W172" si="47">SUM(J170:J171)</f>
        <v>0</v>
      </c>
      <c r="K172" s="62">
        <f t="shared" si="47"/>
        <v>0</v>
      </c>
      <c r="L172" s="62">
        <f t="shared" si="47"/>
        <v>0</v>
      </c>
      <c r="M172" s="63">
        <f t="shared" si="47"/>
        <v>0</v>
      </c>
      <c r="N172" s="61">
        <f t="shared" si="47"/>
        <v>250</v>
      </c>
      <c r="O172" s="62">
        <f t="shared" si="47"/>
        <v>0</v>
      </c>
      <c r="P172" s="62">
        <f t="shared" si="47"/>
        <v>0</v>
      </c>
      <c r="Q172" s="63">
        <f t="shared" si="47"/>
        <v>250</v>
      </c>
      <c r="R172" s="61">
        <f t="shared" si="47"/>
        <v>250</v>
      </c>
      <c r="S172" s="62">
        <f t="shared" si="47"/>
        <v>0</v>
      </c>
      <c r="T172" s="62">
        <f t="shared" si="47"/>
        <v>0</v>
      </c>
      <c r="U172" s="62">
        <f t="shared" si="47"/>
        <v>250</v>
      </c>
      <c r="V172" s="64">
        <f t="shared" si="47"/>
        <v>150</v>
      </c>
      <c r="W172" s="64">
        <f t="shared" si="47"/>
        <v>206</v>
      </c>
      <c r="X172" s="26"/>
      <c r="Y172" s="85"/>
      <c r="Z172" s="85"/>
      <c r="AA172" s="458"/>
      <c r="AD172" s="19"/>
    </row>
    <row r="173" spans="1:30" ht="18.75" customHeight="1">
      <c r="A173" s="671" t="s">
        <v>9</v>
      </c>
      <c r="B173" s="672" t="s">
        <v>62</v>
      </c>
      <c r="C173" s="673" t="s">
        <v>67</v>
      </c>
      <c r="D173" s="673"/>
      <c r="E173" s="774" t="s">
        <v>109</v>
      </c>
      <c r="F173" s="721" t="s">
        <v>102</v>
      </c>
      <c r="G173" s="713" t="s">
        <v>62</v>
      </c>
      <c r="H173" s="681" t="s">
        <v>94</v>
      </c>
      <c r="I173" s="27" t="s">
        <v>51</v>
      </c>
      <c r="J173" s="38">
        <f>K173+M173</f>
        <v>0</v>
      </c>
      <c r="K173" s="39"/>
      <c r="L173" s="39"/>
      <c r="M173" s="40"/>
      <c r="N173" s="38">
        <f>O173+Q173</f>
        <v>0</v>
      </c>
      <c r="O173" s="39"/>
      <c r="P173" s="39"/>
      <c r="Q173" s="41"/>
      <c r="R173" s="42">
        <f>S173+U173</f>
        <v>0</v>
      </c>
      <c r="S173" s="43"/>
      <c r="T173" s="43"/>
      <c r="U173" s="44"/>
      <c r="V173" s="45"/>
      <c r="W173" s="45"/>
      <c r="X173" s="716" t="s">
        <v>172</v>
      </c>
      <c r="Y173" s="88"/>
      <c r="Z173" s="88">
        <v>1</v>
      </c>
      <c r="AA173" s="89"/>
      <c r="AD173" s="19"/>
    </row>
    <row r="174" spans="1:30" ht="18.75" customHeight="1">
      <c r="A174" s="651"/>
      <c r="B174" s="653"/>
      <c r="C174" s="655"/>
      <c r="D174" s="655"/>
      <c r="E174" s="775"/>
      <c r="F174" s="722"/>
      <c r="G174" s="714"/>
      <c r="H174" s="665"/>
      <c r="I174" s="28" t="s">
        <v>97</v>
      </c>
      <c r="J174" s="54">
        <f>K174+M174</f>
        <v>0</v>
      </c>
      <c r="K174" s="55"/>
      <c r="L174" s="55"/>
      <c r="M174" s="48"/>
      <c r="N174" s="54">
        <f>O174+Q174</f>
        <v>0</v>
      </c>
      <c r="O174" s="55"/>
      <c r="P174" s="55"/>
      <c r="Q174" s="56"/>
      <c r="R174" s="57">
        <f>S174+U174</f>
        <v>0</v>
      </c>
      <c r="S174" s="58"/>
      <c r="T174" s="58"/>
      <c r="U174" s="59"/>
      <c r="V174" s="278">
        <v>440</v>
      </c>
      <c r="W174" s="278">
        <v>4000</v>
      </c>
      <c r="X174" s="638"/>
      <c r="Y174" s="83"/>
      <c r="Z174" s="83"/>
      <c r="AA174" s="84"/>
      <c r="AD174" s="19"/>
    </row>
    <row r="175" spans="1:30" ht="18.75" customHeight="1" thickBot="1">
      <c r="A175" s="652"/>
      <c r="B175" s="654"/>
      <c r="C175" s="656"/>
      <c r="D175" s="656"/>
      <c r="E175" s="776"/>
      <c r="F175" s="723"/>
      <c r="G175" s="715"/>
      <c r="H175" s="666"/>
      <c r="I175" s="20" t="s">
        <v>10</v>
      </c>
      <c r="J175" s="61">
        <f t="shared" ref="J175:W175" si="48">SUM(J173:J174)</f>
        <v>0</v>
      </c>
      <c r="K175" s="62">
        <f t="shared" si="48"/>
        <v>0</v>
      </c>
      <c r="L175" s="62">
        <f t="shared" si="48"/>
        <v>0</v>
      </c>
      <c r="M175" s="63">
        <f t="shared" si="48"/>
        <v>0</v>
      </c>
      <c r="N175" s="61">
        <f t="shared" si="48"/>
        <v>0</v>
      </c>
      <c r="O175" s="62">
        <f t="shared" si="48"/>
        <v>0</v>
      </c>
      <c r="P175" s="62">
        <f t="shared" si="48"/>
        <v>0</v>
      </c>
      <c r="Q175" s="63">
        <f t="shared" si="48"/>
        <v>0</v>
      </c>
      <c r="R175" s="61">
        <f t="shared" si="48"/>
        <v>0</v>
      </c>
      <c r="S175" s="62">
        <f t="shared" si="48"/>
        <v>0</v>
      </c>
      <c r="T175" s="62">
        <f t="shared" si="48"/>
        <v>0</v>
      </c>
      <c r="U175" s="62">
        <f t="shared" si="48"/>
        <v>0</v>
      </c>
      <c r="V175" s="64">
        <f t="shared" si="48"/>
        <v>440</v>
      </c>
      <c r="W175" s="64">
        <f t="shared" si="48"/>
        <v>4000</v>
      </c>
      <c r="X175" s="717"/>
      <c r="Y175" s="85"/>
      <c r="Z175" s="85"/>
      <c r="AA175" s="458">
        <v>42</v>
      </c>
      <c r="AD175" s="19"/>
    </row>
    <row r="176" spans="1:30" ht="15" customHeight="1">
      <c r="A176" s="438" t="s">
        <v>9</v>
      </c>
      <c r="B176" s="424" t="s">
        <v>62</v>
      </c>
      <c r="C176" s="673" t="s">
        <v>128</v>
      </c>
      <c r="D176" s="741"/>
      <c r="E176" s="795" t="s">
        <v>204</v>
      </c>
      <c r="F176" s="793"/>
      <c r="G176" s="641"/>
      <c r="H176" s="681" t="s">
        <v>69</v>
      </c>
      <c r="I176" s="421" t="s">
        <v>70</v>
      </c>
      <c r="J176" s="425"/>
      <c r="K176" s="425"/>
      <c r="L176" s="425"/>
      <c r="M176" s="426"/>
      <c r="N176" s="427"/>
      <c r="O176" s="425"/>
      <c r="P176" s="425"/>
      <c r="Q176" s="426"/>
      <c r="R176" s="461">
        <f>S176+U176</f>
        <v>46.7</v>
      </c>
      <c r="S176" s="462">
        <v>46.7</v>
      </c>
      <c r="T176" s="462"/>
      <c r="U176" s="463"/>
      <c r="V176" s="464">
        <v>70</v>
      </c>
      <c r="W176" s="465">
        <v>116.7</v>
      </c>
      <c r="X176" s="466" t="s">
        <v>205</v>
      </c>
      <c r="Y176" s="467">
        <v>2</v>
      </c>
      <c r="Z176" s="467">
        <v>3</v>
      </c>
      <c r="AA176" s="89">
        <v>5</v>
      </c>
      <c r="AD176" s="19"/>
    </row>
    <row r="177" spans="1:30" ht="15" customHeight="1" thickBot="1">
      <c r="A177" s="434"/>
      <c r="B177" s="428"/>
      <c r="C177" s="656"/>
      <c r="D177" s="650"/>
      <c r="E177" s="796"/>
      <c r="F177" s="794"/>
      <c r="G177" s="643"/>
      <c r="H177" s="666"/>
      <c r="I177" s="422" t="s">
        <v>10</v>
      </c>
      <c r="J177" s="61"/>
      <c r="K177" s="61"/>
      <c r="L177" s="61"/>
      <c r="M177" s="322"/>
      <c r="N177" s="222"/>
      <c r="O177" s="61"/>
      <c r="P177" s="61"/>
      <c r="Q177" s="322"/>
      <c r="R177" s="222">
        <f>R176</f>
        <v>46.7</v>
      </c>
      <c r="S177" s="61">
        <f>S176</f>
        <v>46.7</v>
      </c>
      <c r="T177" s="61"/>
      <c r="U177" s="322"/>
      <c r="V177" s="64">
        <v>70</v>
      </c>
      <c r="W177" s="322">
        <v>116.7</v>
      </c>
      <c r="X177" s="216"/>
      <c r="Y177" s="456"/>
      <c r="Z177" s="456"/>
      <c r="AA177" s="458"/>
      <c r="AD177" s="19"/>
    </row>
    <row r="178" spans="1:30" ht="14.25" customHeight="1" thickBot="1">
      <c r="A178" s="29" t="s">
        <v>9</v>
      </c>
      <c r="B178" s="14" t="s">
        <v>62</v>
      </c>
      <c r="C178" s="682" t="s">
        <v>12</v>
      </c>
      <c r="D178" s="682"/>
      <c r="E178" s="682"/>
      <c r="F178" s="682"/>
      <c r="G178" s="682"/>
      <c r="H178" s="682"/>
      <c r="I178" s="683"/>
      <c r="J178" s="65">
        <f t="shared" ref="J178:Q178" si="49">J175+J172+J169+J166+J156+J153+J146</f>
        <v>2578.8999999999996</v>
      </c>
      <c r="K178" s="65">
        <f t="shared" si="49"/>
        <v>2478.8999999999996</v>
      </c>
      <c r="L178" s="65">
        <f t="shared" si="49"/>
        <v>0</v>
      </c>
      <c r="M178" s="65">
        <f t="shared" si="49"/>
        <v>100</v>
      </c>
      <c r="N178" s="65">
        <f t="shared" si="49"/>
        <v>4232.8</v>
      </c>
      <c r="O178" s="65">
        <f t="shared" si="49"/>
        <v>3812.8</v>
      </c>
      <c r="P178" s="65">
        <f t="shared" si="49"/>
        <v>19.100000000000001</v>
      </c>
      <c r="Q178" s="65">
        <f t="shared" si="49"/>
        <v>420</v>
      </c>
      <c r="R178" s="65">
        <f t="shared" ref="R178:W178" si="50">R175+R172+R169+R166+R156+R153+R146+R177</f>
        <v>3046.2099999999996</v>
      </c>
      <c r="S178" s="65">
        <f t="shared" si="50"/>
        <v>2626.2099999999996</v>
      </c>
      <c r="T178" s="65">
        <f t="shared" si="50"/>
        <v>19.100000000000001</v>
      </c>
      <c r="U178" s="65">
        <f t="shared" si="50"/>
        <v>420</v>
      </c>
      <c r="V178" s="65">
        <f t="shared" si="50"/>
        <v>4327.5</v>
      </c>
      <c r="W178" s="65">
        <f t="shared" si="50"/>
        <v>8771.3000000000011</v>
      </c>
      <c r="X178" s="692"/>
      <c r="Y178" s="693"/>
      <c r="Z178" s="693"/>
      <c r="AA178" s="694"/>
    </row>
    <row r="179" spans="1:30" ht="14.25" customHeight="1" thickBot="1">
      <c r="A179" s="13" t="s">
        <v>9</v>
      </c>
      <c r="B179" s="14" t="s">
        <v>64</v>
      </c>
      <c r="C179" s="695" t="s">
        <v>65</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7"/>
    </row>
    <row r="180" spans="1:30" ht="14.25" customHeight="1">
      <c r="A180" s="671" t="s">
        <v>9</v>
      </c>
      <c r="B180" s="672" t="s">
        <v>64</v>
      </c>
      <c r="C180" s="673" t="s">
        <v>9</v>
      </c>
      <c r="D180" s="673"/>
      <c r="E180" s="724" t="s">
        <v>74</v>
      </c>
      <c r="F180" s="710"/>
      <c r="G180" s="713" t="s">
        <v>62</v>
      </c>
      <c r="H180" s="681" t="s">
        <v>69</v>
      </c>
      <c r="I180" s="27" t="s">
        <v>51</v>
      </c>
      <c r="J180" s="38">
        <f>K180+M180</f>
        <v>0</v>
      </c>
      <c r="K180" s="39"/>
      <c r="L180" s="39"/>
      <c r="M180" s="40"/>
      <c r="N180" s="38">
        <f>O180+Q180</f>
        <v>0</v>
      </c>
      <c r="O180" s="39"/>
      <c r="P180" s="39"/>
      <c r="Q180" s="41"/>
      <c r="R180" s="42">
        <f>S180+U180</f>
        <v>0</v>
      </c>
      <c r="S180" s="43"/>
      <c r="T180" s="43"/>
      <c r="U180" s="44"/>
      <c r="V180" s="45"/>
      <c r="W180" s="45"/>
      <c r="X180" s="716" t="s">
        <v>75</v>
      </c>
      <c r="Y180" s="107">
        <v>1.1000000000000001</v>
      </c>
      <c r="Z180" s="107">
        <v>2.2000000000000002</v>
      </c>
      <c r="AA180" s="108">
        <v>2.2000000000000002</v>
      </c>
      <c r="AD180" s="19"/>
    </row>
    <row r="181" spans="1:30" ht="14.25" customHeight="1">
      <c r="A181" s="651"/>
      <c r="B181" s="653"/>
      <c r="C181" s="655"/>
      <c r="D181" s="655"/>
      <c r="E181" s="725"/>
      <c r="F181" s="711"/>
      <c r="G181" s="714"/>
      <c r="H181" s="665"/>
      <c r="I181" s="68" t="s">
        <v>70</v>
      </c>
      <c r="J181" s="46">
        <f>K181+M181</f>
        <v>733</v>
      </c>
      <c r="K181" s="47"/>
      <c r="L181" s="47"/>
      <c r="M181" s="48">
        <v>733</v>
      </c>
      <c r="N181" s="46">
        <f>O181+Q181</f>
        <v>1000</v>
      </c>
      <c r="O181" s="47"/>
      <c r="P181" s="47"/>
      <c r="Q181" s="49">
        <v>1000</v>
      </c>
      <c r="R181" s="50">
        <f>S181+U181</f>
        <v>0</v>
      </c>
      <c r="S181" s="51"/>
      <c r="T181" s="51"/>
      <c r="U181" s="52"/>
      <c r="V181" s="53">
        <v>1000</v>
      </c>
      <c r="W181" s="53">
        <v>1000</v>
      </c>
      <c r="X181" s="638"/>
      <c r="Y181" s="83"/>
      <c r="Z181" s="83"/>
      <c r="AA181" s="84"/>
      <c r="AD181" s="19"/>
    </row>
    <row r="182" spans="1:30" ht="14.25" customHeight="1">
      <c r="A182" s="651"/>
      <c r="B182" s="653"/>
      <c r="C182" s="655"/>
      <c r="D182" s="655"/>
      <c r="E182" s="725"/>
      <c r="F182" s="711"/>
      <c r="G182" s="714"/>
      <c r="H182" s="665"/>
      <c r="I182" s="28"/>
      <c r="J182" s="54">
        <f>K182+M182</f>
        <v>0</v>
      </c>
      <c r="K182" s="55"/>
      <c r="L182" s="55"/>
      <c r="M182" s="48"/>
      <c r="N182" s="54">
        <f>O182+Q182</f>
        <v>0</v>
      </c>
      <c r="O182" s="55"/>
      <c r="P182" s="55"/>
      <c r="Q182" s="56"/>
      <c r="R182" s="57">
        <f>S182+U182</f>
        <v>0</v>
      </c>
      <c r="S182" s="58"/>
      <c r="T182" s="58"/>
      <c r="U182" s="59"/>
      <c r="V182" s="60"/>
      <c r="W182" s="60"/>
      <c r="X182" s="25"/>
      <c r="Y182" s="83"/>
      <c r="Z182" s="83"/>
      <c r="AA182" s="84"/>
      <c r="AD182" s="19"/>
    </row>
    <row r="183" spans="1:30" ht="14.25" customHeight="1" thickBot="1">
      <c r="A183" s="652"/>
      <c r="B183" s="654"/>
      <c r="C183" s="656"/>
      <c r="D183" s="656"/>
      <c r="E183" s="726"/>
      <c r="F183" s="712"/>
      <c r="G183" s="715"/>
      <c r="H183" s="666"/>
      <c r="I183" s="20" t="s">
        <v>10</v>
      </c>
      <c r="J183" s="61">
        <f t="shared" ref="J183:W183" si="51">SUM(J180:J182)</f>
        <v>733</v>
      </c>
      <c r="K183" s="62">
        <f t="shared" si="51"/>
        <v>0</v>
      </c>
      <c r="L183" s="62">
        <f t="shared" si="51"/>
        <v>0</v>
      </c>
      <c r="M183" s="63">
        <f t="shared" si="51"/>
        <v>733</v>
      </c>
      <c r="N183" s="61">
        <f t="shared" si="51"/>
        <v>1000</v>
      </c>
      <c r="O183" s="62">
        <f t="shared" si="51"/>
        <v>0</v>
      </c>
      <c r="P183" s="62">
        <f t="shared" si="51"/>
        <v>0</v>
      </c>
      <c r="Q183" s="63">
        <f t="shared" si="51"/>
        <v>1000</v>
      </c>
      <c r="R183" s="61">
        <f t="shared" si="51"/>
        <v>0</v>
      </c>
      <c r="S183" s="62">
        <f t="shared" si="51"/>
        <v>0</v>
      </c>
      <c r="T183" s="62">
        <f t="shared" si="51"/>
        <v>0</v>
      </c>
      <c r="U183" s="62">
        <f t="shared" si="51"/>
        <v>0</v>
      </c>
      <c r="V183" s="64">
        <f t="shared" si="51"/>
        <v>1000</v>
      </c>
      <c r="W183" s="64">
        <f t="shared" si="51"/>
        <v>1000</v>
      </c>
      <c r="X183" s="26"/>
      <c r="Y183" s="85"/>
      <c r="Z183" s="85"/>
      <c r="AA183" s="458"/>
      <c r="AD183" s="19"/>
    </row>
    <row r="184" spans="1:30" ht="14.25" customHeight="1">
      <c r="A184" s="671" t="s">
        <v>9</v>
      </c>
      <c r="B184" s="672" t="s">
        <v>64</v>
      </c>
      <c r="C184" s="673" t="s">
        <v>11</v>
      </c>
      <c r="D184" s="232"/>
      <c r="E184" s="855" t="s">
        <v>132</v>
      </c>
      <c r="F184" s="710"/>
      <c r="G184" s="713" t="s">
        <v>62</v>
      </c>
      <c r="H184" s="681" t="s">
        <v>69</v>
      </c>
      <c r="I184" s="259"/>
      <c r="J184" s="300"/>
      <c r="K184" s="260"/>
      <c r="L184" s="260"/>
      <c r="M184" s="261"/>
      <c r="N184" s="262"/>
      <c r="O184" s="260"/>
      <c r="P184" s="260"/>
      <c r="Q184" s="263"/>
      <c r="R184" s="264"/>
      <c r="S184" s="265"/>
      <c r="T184" s="265"/>
      <c r="U184" s="266"/>
      <c r="V184" s="267"/>
      <c r="W184" s="267"/>
      <c r="X184" s="777" t="s">
        <v>83</v>
      </c>
      <c r="Y184" s="105">
        <v>0.8</v>
      </c>
      <c r="Z184" s="105">
        <v>0.8</v>
      </c>
      <c r="AA184" s="106">
        <v>0.8</v>
      </c>
      <c r="AD184" s="19"/>
    </row>
    <row r="185" spans="1:30" ht="14.25" customHeight="1">
      <c r="A185" s="651"/>
      <c r="B185" s="653"/>
      <c r="C185" s="655"/>
      <c r="D185" s="233"/>
      <c r="E185" s="804"/>
      <c r="F185" s="711"/>
      <c r="G185" s="714"/>
      <c r="H185" s="665"/>
      <c r="I185" s="16"/>
      <c r="J185" s="268"/>
      <c r="K185" s="269"/>
      <c r="L185" s="269"/>
      <c r="M185" s="270"/>
      <c r="N185" s="271"/>
      <c r="O185" s="269"/>
      <c r="P185" s="269"/>
      <c r="Q185" s="272"/>
      <c r="R185" s="273"/>
      <c r="S185" s="274"/>
      <c r="T185" s="274"/>
      <c r="U185" s="275"/>
      <c r="V185" s="276"/>
      <c r="W185" s="276"/>
      <c r="X185" s="777"/>
      <c r="Y185" s="83"/>
      <c r="Z185" s="83"/>
      <c r="AA185" s="84"/>
      <c r="AD185" s="19"/>
    </row>
    <row r="186" spans="1:30" ht="14.25" customHeight="1">
      <c r="A186" s="651"/>
      <c r="B186" s="653"/>
      <c r="C186" s="655"/>
      <c r="D186" s="233"/>
      <c r="E186" s="804"/>
      <c r="F186" s="711"/>
      <c r="G186" s="714"/>
      <c r="H186" s="665"/>
      <c r="I186" s="250"/>
      <c r="J186" s="251"/>
      <c r="K186" s="212"/>
      <c r="L186" s="212"/>
      <c r="M186" s="252"/>
      <c r="N186" s="253"/>
      <c r="O186" s="212"/>
      <c r="P186" s="212"/>
      <c r="Q186" s="117"/>
      <c r="R186" s="254"/>
      <c r="S186" s="51"/>
      <c r="T186" s="51"/>
      <c r="U186" s="52"/>
      <c r="V186" s="53"/>
      <c r="W186" s="53"/>
      <c r="X186" s="777" t="s">
        <v>80</v>
      </c>
      <c r="Y186" s="105">
        <v>2</v>
      </c>
      <c r="Z186" s="105">
        <v>1.7</v>
      </c>
      <c r="AA186" s="106">
        <v>1.7</v>
      </c>
    </row>
    <row r="187" spans="1:30" ht="14.25" customHeight="1">
      <c r="A187" s="651"/>
      <c r="B187" s="653"/>
      <c r="C187" s="655"/>
      <c r="D187" s="233"/>
      <c r="E187" s="804"/>
      <c r="F187" s="711"/>
      <c r="G187" s="714"/>
      <c r="H187" s="665"/>
      <c r="I187" s="236"/>
      <c r="J187" s="228"/>
      <c r="K187" s="238"/>
      <c r="L187" s="238"/>
      <c r="M187" s="240"/>
      <c r="N187" s="237"/>
      <c r="O187" s="238"/>
      <c r="P187" s="238"/>
      <c r="Q187" s="239"/>
      <c r="R187" s="57"/>
      <c r="S187" s="96"/>
      <c r="T187" s="96"/>
      <c r="U187" s="97"/>
      <c r="V187" s="98"/>
      <c r="W187" s="98"/>
      <c r="X187" s="777"/>
      <c r="Y187" s="83"/>
      <c r="Z187" s="83"/>
      <c r="AA187" s="84"/>
    </row>
    <row r="188" spans="1:30" ht="14.25" customHeight="1">
      <c r="A188" s="651"/>
      <c r="B188" s="653"/>
      <c r="C188" s="655"/>
      <c r="D188" s="235" t="s">
        <v>9</v>
      </c>
      <c r="E188" s="755" t="s">
        <v>131</v>
      </c>
      <c r="F188" s="711"/>
      <c r="G188" s="714"/>
      <c r="H188" s="665"/>
      <c r="I188" s="241" t="s">
        <v>70</v>
      </c>
      <c r="J188" s="246">
        <f>K188+M188</f>
        <v>900</v>
      </c>
      <c r="K188" s="243">
        <v>900</v>
      </c>
      <c r="L188" s="243"/>
      <c r="M188" s="247"/>
      <c r="N188" s="242">
        <f>O188+Q188</f>
        <v>1437</v>
      </c>
      <c r="O188" s="243">
        <v>1437</v>
      </c>
      <c r="P188" s="243"/>
      <c r="Q188" s="244"/>
      <c r="R188" s="249">
        <f>S188+U188</f>
        <v>0</v>
      </c>
      <c r="S188" s="58"/>
      <c r="T188" s="58"/>
      <c r="U188" s="59"/>
      <c r="V188" s="245">
        <v>1206</v>
      </c>
      <c r="W188" s="245">
        <v>1206</v>
      </c>
      <c r="X188" s="777" t="s">
        <v>81</v>
      </c>
      <c r="Y188" s="83">
        <v>0.95</v>
      </c>
      <c r="Z188" s="83">
        <v>0.95</v>
      </c>
      <c r="AA188" s="84">
        <v>0.95</v>
      </c>
    </row>
    <row r="189" spans="1:30" ht="14.25" customHeight="1">
      <c r="A189" s="651"/>
      <c r="B189" s="653"/>
      <c r="C189" s="655"/>
      <c r="D189" s="233"/>
      <c r="E189" s="755"/>
      <c r="F189" s="711"/>
      <c r="G189" s="714"/>
      <c r="H189" s="665"/>
      <c r="I189" s="250"/>
      <c r="J189" s="251"/>
      <c r="K189" s="212"/>
      <c r="L189" s="212"/>
      <c r="M189" s="252"/>
      <c r="N189" s="253"/>
      <c r="O189" s="212"/>
      <c r="P189" s="212"/>
      <c r="Q189" s="117"/>
      <c r="R189" s="254"/>
      <c r="S189" s="51"/>
      <c r="T189" s="51"/>
      <c r="U189" s="52"/>
      <c r="V189" s="53"/>
      <c r="W189" s="53"/>
      <c r="X189" s="777"/>
      <c r="Y189" s="83"/>
      <c r="Z189" s="83"/>
      <c r="AA189" s="84"/>
    </row>
    <row r="190" spans="1:30" ht="14.25" customHeight="1">
      <c r="A190" s="651"/>
      <c r="B190" s="653"/>
      <c r="C190" s="655"/>
      <c r="D190" s="233"/>
      <c r="E190" s="755"/>
      <c r="F190" s="711"/>
      <c r="G190" s="714"/>
      <c r="H190" s="665"/>
      <c r="I190" s="250"/>
      <c r="J190" s="251"/>
      <c r="K190" s="212"/>
      <c r="L190" s="212"/>
      <c r="M190" s="252"/>
      <c r="N190" s="253"/>
      <c r="O190" s="212"/>
      <c r="P190" s="212"/>
      <c r="Q190" s="117"/>
      <c r="R190" s="254"/>
      <c r="S190" s="51"/>
      <c r="T190" s="51"/>
      <c r="U190" s="52"/>
      <c r="V190" s="53"/>
      <c r="W190" s="53"/>
      <c r="X190" s="777" t="s">
        <v>82</v>
      </c>
      <c r="Y190" s="83">
        <v>5</v>
      </c>
      <c r="Z190" s="83">
        <v>5</v>
      </c>
      <c r="AA190" s="84">
        <v>5</v>
      </c>
    </row>
    <row r="191" spans="1:30" ht="14.25" customHeight="1">
      <c r="A191" s="651"/>
      <c r="B191" s="653"/>
      <c r="C191" s="655"/>
      <c r="D191" s="233"/>
      <c r="E191" s="433"/>
      <c r="F191" s="711"/>
      <c r="G191" s="714"/>
      <c r="H191" s="665"/>
      <c r="I191" s="250"/>
      <c r="J191" s="251"/>
      <c r="K191" s="212"/>
      <c r="L191" s="212"/>
      <c r="M191" s="252"/>
      <c r="N191" s="253"/>
      <c r="O191" s="212"/>
      <c r="P191" s="212"/>
      <c r="Q191" s="117"/>
      <c r="R191" s="254"/>
      <c r="S191" s="51"/>
      <c r="T191" s="51"/>
      <c r="U191" s="52"/>
      <c r="V191" s="53"/>
      <c r="W191" s="53"/>
      <c r="X191" s="777"/>
      <c r="Y191" s="83"/>
      <c r="Z191" s="83"/>
      <c r="AA191" s="84"/>
    </row>
    <row r="192" spans="1:30" ht="14.25" customHeight="1">
      <c r="A192" s="651"/>
      <c r="B192" s="653"/>
      <c r="C192" s="655"/>
      <c r="D192" s="235" t="s">
        <v>11</v>
      </c>
      <c r="E192" s="755" t="s">
        <v>130</v>
      </c>
      <c r="F192" s="711"/>
      <c r="G192" s="714"/>
      <c r="H192" s="665"/>
      <c r="I192" s="241" t="s">
        <v>51</v>
      </c>
      <c r="J192" s="246">
        <f>K192+M192</f>
        <v>135</v>
      </c>
      <c r="K192" s="243">
        <v>135</v>
      </c>
      <c r="L192" s="243"/>
      <c r="M192" s="247"/>
      <c r="N192" s="242">
        <f>O192+Q192</f>
        <v>500</v>
      </c>
      <c r="O192" s="243">
        <v>500</v>
      </c>
      <c r="P192" s="243"/>
      <c r="Q192" s="244"/>
      <c r="R192" s="249">
        <f>S192+U192</f>
        <v>150</v>
      </c>
      <c r="S192" s="58">
        <v>150</v>
      </c>
      <c r="T192" s="58"/>
      <c r="U192" s="59"/>
      <c r="V192" s="245">
        <v>150</v>
      </c>
      <c r="W192" s="245">
        <v>150</v>
      </c>
      <c r="X192" s="797" t="s">
        <v>79</v>
      </c>
      <c r="Y192" s="255">
        <v>0.74</v>
      </c>
      <c r="Z192" s="255">
        <v>0.74</v>
      </c>
      <c r="AA192" s="256">
        <v>0.74</v>
      </c>
    </row>
    <row r="193" spans="1:30" ht="14.25" customHeight="1">
      <c r="A193" s="651"/>
      <c r="B193" s="653"/>
      <c r="C193" s="655"/>
      <c r="D193" s="233"/>
      <c r="E193" s="755"/>
      <c r="F193" s="711"/>
      <c r="G193" s="714"/>
      <c r="H193" s="665"/>
      <c r="I193" s="94"/>
      <c r="J193" s="54"/>
      <c r="K193" s="95"/>
      <c r="L193" s="95"/>
      <c r="M193" s="119"/>
      <c r="N193" s="99"/>
      <c r="O193" s="95"/>
      <c r="P193" s="95"/>
      <c r="Q193" s="91"/>
      <c r="R193" s="57">
        <f>S193+U193</f>
        <v>0</v>
      </c>
      <c r="S193" s="96"/>
      <c r="T193" s="96"/>
      <c r="U193" s="97"/>
      <c r="V193" s="98"/>
      <c r="W193" s="98"/>
      <c r="X193" s="700"/>
      <c r="Y193" s="83"/>
      <c r="Z193" s="83"/>
      <c r="AA193" s="84"/>
    </row>
    <row r="194" spans="1:30" ht="14.25" customHeight="1">
      <c r="A194" s="651"/>
      <c r="B194" s="653"/>
      <c r="C194" s="655"/>
      <c r="D194" s="235" t="s">
        <v>56</v>
      </c>
      <c r="E194" s="755" t="s">
        <v>129</v>
      </c>
      <c r="F194" s="711"/>
      <c r="G194" s="714"/>
      <c r="H194" s="665"/>
      <c r="I194" s="241" t="s">
        <v>51</v>
      </c>
      <c r="J194" s="246"/>
      <c r="K194" s="243"/>
      <c r="L194" s="243"/>
      <c r="M194" s="247"/>
      <c r="N194" s="242">
        <f>O194+Q194</f>
        <v>200</v>
      </c>
      <c r="O194" s="243">
        <v>200</v>
      </c>
      <c r="P194" s="243"/>
      <c r="Q194" s="244"/>
      <c r="R194" s="249">
        <f>S194+U194</f>
        <v>0</v>
      </c>
      <c r="S194" s="58"/>
      <c r="T194" s="58"/>
      <c r="U194" s="59"/>
      <c r="V194" s="245">
        <v>0</v>
      </c>
      <c r="W194" s="257">
        <v>0</v>
      </c>
      <c r="X194" s="798" t="s">
        <v>92</v>
      </c>
      <c r="Y194" s="706">
        <v>0.3</v>
      </c>
      <c r="Z194" s="706">
        <v>0.5</v>
      </c>
      <c r="AA194" s="708">
        <v>0.5</v>
      </c>
      <c r="AD194" s="19"/>
    </row>
    <row r="195" spans="1:30" ht="14.25" customHeight="1" thickBot="1">
      <c r="A195" s="652"/>
      <c r="B195" s="654"/>
      <c r="C195" s="656"/>
      <c r="D195" s="234"/>
      <c r="E195" s="763"/>
      <c r="F195" s="712"/>
      <c r="G195" s="715"/>
      <c r="H195" s="666"/>
      <c r="I195" s="20" t="s">
        <v>10</v>
      </c>
      <c r="J195" s="61">
        <f t="shared" ref="J195:W195" si="52">SUM(J184:J194)</f>
        <v>1035</v>
      </c>
      <c r="K195" s="62">
        <f t="shared" si="52"/>
        <v>1035</v>
      </c>
      <c r="L195" s="62">
        <f t="shared" si="52"/>
        <v>0</v>
      </c>
      <c r="M195" s="248">
        <f t="shared" si="52"/>
        <v>0</v>
      </c>
      <c r="N195" s="222">
        <f t="shared" si="52"/>
        <v>2137</v>
      </c>
      <c r="O195" s="62">
        <f t="shared" si="52"/>
        <v>2137</v>
      </c>
      <c r="P195" s="62">
        <f t="shared" si="52"/>
        <v>0</v>
      </c>
      <c r="Q195" s="63">
        <f t="shared" si="52"/>
        <v>0</v>
      </c>
      <c r="R195" s="61">
        <f t="shared" si="52"/>
        <v>150</v>
      </c>
      <c r="S195" s="62">
        <f t="shared" si="52"/>
        <v>150</v>
      </c>
      <c r="T195" s="62">
        <f t="shared" si="52"/>
        <v>0</v>
      </c>
      <c r="U195" s="248">
        <f t="shared" si="52"/>
        <v>0</v>
      </c>
      <c r="V195" s="64">
        <f t="shared" si="52"/>
        <v>1356</v>
      </c>
      <c r="W195" s="258">
        <f t="shared" si="52"/>
        <v>1356</v>
      </c>
      <c r="X195" s="799"/>
      <c r="Y195" s="707"/>
      <c r="Z195" s="707"/>
      <c r="AA195" s="709"/>
      <c r="AD195" s="19"/>
    </row>
    <row r="196" spans="1:30" ht="14.25" customHeight="1">
      <c r="A196" s="671" t="s">
        <v>9</v>
      </c>
      <c r="B196" s="672" t="s">
        <v>64</v>
      </c>
      <c r="C196" s="673" t="s">
        <v>56</v>
      </c>
      <c r="D196" s="673"/>
      <c r="E196" s="724" t="s">
        <v>76</v>
      </c>
      <c r="F196" s="710"/>
      <c r="G196" s="713" t="s">
        <v>62</v>
      </c>
      <c r="H196" s="681" t="s">
        <v>69</v>
      </c>
      <c r="I196" s="27" t="s">
        <v>51</v>
      </c>
      <c r="J196" s="38">
        <f>K196+M196</f>
        <v>45</v>
      </c>
      <c r="K196" s="39">
        <v>45</v>
      </c>
      <c r="L196" s="39"/>
      <c r="M196" s="40"/>
      <c r="N196" s="38">
        <f>O196+Q196</f>
        <v>45</v>
      </c>
      <c r="O196" s="39">
        <v>45</v>
      </c>
      <c r="P196" s="39"/>
      <c r="Q196" s="41"/>
      <c r="R196" s="42">
        <f>S196+U196</f>
        <v>45</v>
      </c>
      <c r="S196" s="43">
        <v>45</v>
      </c>
      <c r="T196" s="43"/>
      <c r="U196" s="44"/>
      <c r="V196" s="45">
        <v>45</v>
      </c>
      <c r="W196" s="45">
        <v>45</v>
      </c>
      <c r="X196" s="716" t="s">
        <v>78</v>
      </c>
      <c r="Y196" s="107">
        <v>0.38</v>
      </c>
      <c r="Z196" s="107">
        <v>0.38</v>
      </c>
      <c r="AA196" s="108">
        <v>0.38</v>
      </c>
      <c r="AD196" s="19"/>
    </row>
    <row r="197" spans="1:30" ht="14.25" customHeight="1">
      <c r="A197" s="651"/>
      <c r="B197" s="653"/>
      <c r="C197" s="655"/>
      <c r="D197" s="655"/>
      <c r="E197" s="725"/>
      <c r="F197" s="711"/>
      <c r="G197" s="714"/>
      <c r="H197" s="665"/>
      <c r="I197" s="68" t="s">
        <v>70</v>
      </c>
      <c r="J197" s="46">
        <f>K197+M197</f>
        <v>226.8</v>
      </c>
      <c r="K197" s="47">
        <v>226.8</v>
      </c>
      <c r="L197" s="47"/>
      <c r="M197" s="48"/>
      <c r="N197" s="46">
        <f>O197+Q197</f>
        <v>250</v>
      </c>
      <c r="O197" s="47">
        <v>250</v>
      </c>
      <c r="P197" s="47"/>
      <c r="Q197" s="49"/>
      <c r="R197" s="50">
        <f>S197+U197</f>
        <v>0</v>
      </c>
      <c r="S197" s="51"/>
      <c r="T197" s="51"/>
      <c r="U197" s="52"/>
      <c r="V197" s="53">
        <v>250</v>
      </c>
      <c r="W197" s="53">
        <v>250</v>
      </c>
      <c r="X197" s="638"/>
      <c r="Y197" s="83"/>
      <c r="Z197" s="83"/>
      <c r="AA197" s="84"/>
      <c r="AD197" s="19"/>
    </row>
    <row r="198" spans="1:30" ht="14.25" customHeight="1">
      <c r="A198" s="651"/>
      <c r="B198" s="653"/>
      <c r="C198" s="655"/>
      <c r="D198" s="655"/>
      <c r="E198" s="725"/>
      <c r="F198" s="711"/>
      <c r="G198" s="714"/>
      <c r="H198" s="665"/>
      <c r="I198" s="28"/>
      <c r="J198" s="54">
        <f>K198+M198</f>
        <v>0</v>
      </c>
      <c r="K198" s="55"/>
      <c r="L198" s="55"/>
      <c r="M198" s="48"/>
      <c r="N198" s="54">
        <f>O198+Q198</f>
        <v>0</v>
      </c>
      <c r="O198" s="55"/>
      <c r="P198" s="55"/>
      <c r="Q198" s="56"/>
      <c r="R198" s="57">
        <f>S198+U198</f>
        <v>0</v>
      </c>
      <c r="S198" s="58"/>
      <c r="T198" s="58"/>
      <c r="U198" s="59"/>
      <c r="V198" s="60"/>
      <c r="W198" s="60"/>
      <c r="X198" s="25"/>
      <c r="Y198" s="83"/>
      <c r="Z198" s="83"/>
      <c r="AA198" s="84"/>
      <c r="AD198" s="19"/>
    </row>
    <row r="199" spans="1:30" ht="14.25" customHeight="1" thickBot="1">
      <c r="A199" s="652"/>
      <c r="B199" s="654"/>
      <c r="C199" s="656"/>
      <c r="D199" s="656"/>
      <c r="E199" s="726"/>
      <c r="F199" s="712"/>
      <c r="G199" s="715"/>
      <c r="H199" s="666"/>
      <c r="I199" s="20" t="s">
        <v>10</v>
      </c>
      <c r="J199" s="61">
        <f t="shared" ref="J199:W199" si="53">SUM(J196:J198)</f>
        <v>271.8</v>
      </c>
      <c r="K199" s="62">
        <f t="shared" si="53"/>
        <v>271.8</v>
      </c>
      <c r="L199" s="62">
        <f t="shared" si="53"/>
        <v>0</v>
      </c>
      <c r="M199" s="63">
        <f t="shared" si="53"/>
        <v>0</v>
      </c>
      <c r="N199" s="61">
        <f t="shared" si="53"/>
        <v>295</v>
      </c>
      <c r="O199" s="62">
        <f>SUM(O196:O198)</f>
        <v>295</v>
      </c>
      <c r="P199" s="62">
        <f t="shared" si="53"/>
        <v>0</v>
      </c>
      <c r="Q199" s="63">
        <f t="shared" si="53"/>
        <v>0</v>
      </c>
      <c r="R199" s="61">
        <f t="shared" si="53"/>
        <v>45</v>
      </c>
      <c r="S199" s="62">
        <f t="shared" si="53"/>
        <v>45</v>
      </c>
      <c r="T199" s="62">
        <f t="shared" si="53"/>
        <v>0</v>
      </c>
      <c r="U199" s="62">
        <f t="shared" si="53"/>
        <v>0</v>
      </c>
      <c r="V199" s="64">
        <f t="shared" si="53"/>
        <v>295</v>
      </c>
      <c r="W199" s="64">
        <f t="shared" si="53"/>
        <v>295</v>
      </c>
      <c r="X199" s="26"/>
      <c r="Y199" s="85"/>
      <c r="Z199" s="85"/>
      <c r="AA199" s="458"/>
      <c r="AD199" s="19"/>
    </row>
    <row r="200" spans="1:30" ht="14.25" customHeight="1">
      <c r="A200" s="671" t="s">
        <v>9</v>
      </c>
      <c r="B200" s="672" t="s">
        <v>64</v>
      </c>
      <c r="C200" s="673" t="s">
        <v>62</v>
      </c>
      <c r="D200" s="673"/>
      <c r="E200" s="729" t="s">
        <v>112</v>
      </c>
      <c r="F200" s="710"/>
      <c r="G200" s="713" t="s">
        <v>62</v>
      </c>
      <c r="H200" s="681" t="s">
        <v>69</v>
      </c>
      <c r="I200" s="27" t="s">
        <v>51</v>
      </c>
      <c r="J200" s="38"/>
      <c r="K200" s="39"/>
      <c r="L200" s="39"/>
      <c r="M200" s="40"/>
      <c r="N200" s="38">
        <f>O200+Q200</f>
        <v>100</v>
      </c>
      <c r="O200" s="39">
        <v>100</v>
      </c>
      <c r="P200" s="39"/>
      <c r="Q200" s="41"/>
      <c r="R200" s="42">
        <f>S200+U200</f>
        <v>0</v>
      </c>
      <c r="S200" s="43"/>
      <c r="T200" s="43"/>
      <c r="U200" s="44"/>
      <c r="V200" s="45">
        <v>50</v>
      </c>
      <c r="W200" s="45">
        <v>50</v>
      </c>
      <c r="X200" s="727" t="s">
        <v>113</v>
      </c>
      <c r="Y200" s="301">
        <v>8</v>
      </c>
      <c r="Z200" s="302">
        <v>4</v>
      </c>
      <c r="AA200" s="303">
        <v>4</v>
      </c>
      <c r="AD200" s="19"/>
    </row>
    <row r="201" spans="1:30" ht="14.25" customHeight="1">
      <c r="A201" s="651"/>
      <c r="B201" s="653"/>
      <c r="C201" s="655"/>
      <c r="D201" s="655"/>
      <c r="E201" s="730"/>
      <c r="F201" s="711"/>
      <c r="G201" s="714"/>
      <c r="H201" s="665"/>
      <c r="I201" s="68"/>
      <c r="J201" s="46"/>
      <c r="K201" s="47"/>
      <c r="L201" s="47"/>
      <c r="M201" s="48"/>
      <c r="N201" s="46"/>
      <c r="O201" s="47"/>
      <c r="P201" s="47"/>
      <c r="Q201" s="49"/>
      <c r="R201" s="50">
        <f>S201+U201</f>
        <v>0</v>
      </c>
      <c r="S201" s="51"/>
      <c r="T201" s="51"/>
      <c r="U201" s="52"/>
      <c r="V201" s="53"/>
      <c r="W201" s="53"/>
      <c r="X201" s="728"/>
      <c r="Y201" s="31"/>
      <c r="Z201" s="304"/>
      <c r="AA201" s="305"/>
      <c r="AD201" s="19"/>
    </row>
    <row r="202" spans="1:30" ht="14.25" customHeight="1" thickBot="1">
      <c r="A202" s="652"/>
      <c r="B202" s="654"/>
      <c r="C202" s="656"/>
      <c r="D202" s="656"/>
      <c r="E202" s="731"/>
      <c r="F202" s="712"/>
      <c r="G202" s="715"/>
      <c r="H202" s="666"/>
      <c r="I202" s="20" t="s">
        <v>10</v>
      </c>
      <c r="J202" s="61">
        <f t="shared" ref="J202:W202" si="54">SUM(J200:J201)</f>
        <v>0</v>
      </c>
      <c r="K202" s="62">
        <f t="shared" si="54"/>
        <v>0</v>
      </c>
      <c r="L202" s="62">
        <f t="shared" si="54"/>
        <v>0</v>
      </c>
      <c r="M202" s="63">
        <f t="shared" si="54"/>
        <v>0</v>
      </c>
      <c r="N202" s="61">
        <f t="shared" si="54"/>
        <v>100</v>
      </c>
      <c r="O202" s="62">
        <f t="shared" si="54"/>
        <v>100</v>
      </c>
      <c r="P202" s="62">
        <f t="shared" si="54"/>
        <v>0</v>
      </c>
      <c r="Q202" s="63">
        <f t="shared" si="54"/>
        <v>0</v>
      </c>
      <c r="R202" s="61">
        <f t="shared" si="54"/>
        <v>0</v>
      </c>
      <c r="S202" s="62">
        <f t="shared" si="54"/>
        <v>0</v>
      </c>
      <c r="T202" s="62">
        <f t="shared" si="54"/>
        <v>0</v>
      </c>
      <c r="U202" s="62">
        <f t="shared" si="54"/>
        <v>0</v>
      </c>
      <c r="V202" s="64">
        <f t="shared" si="54"/>
        <v>50</v>
      </c>
      <c r="W202" s="64">
        <f t="shared" si="54"/>
        <v>50</v>
      </c>
      <c r="X202" s="26"/>
      <c r="Y202" s="85"/>
      <c r="Z202" s="85"/>
      <c r="AA202" s="458"/>
      <c r="AD202" s="19"/>
    </row>
    <row r="203" spans="1:30" ht="14.25" customHeight="1">
      <c r="A203" s="671" t="s">
        <v>9</v>
      </c>
      <c r="B203" s="672" t="s">
        <v>64</v>
      </c>
      <c r="C203" s="673" t="s">
        <v>64</v>
      </c>
      <c r="D203" s="673"/>
      <c r="E203" s="724" t="s">
        <v>77</v>
      </c>
      <c r="F203" s="710"/>
      <c r="G203" s="713" t="s">
        <v>62</v>
      </c>
      <c r="H203" s="681" t="s">
        <v>69</v>
      </c>
      <c r="I203" s="27" t="s">
        <v>51</v>
      </c>
      <c r="J203" s="38">
        <f>K203+M203</f>
        <v>0</v>
      </c>
      <c r="K203" s="39"/>
      <c r="L203" s="39"/>
      <c r="M203" s="40"/>
      <c r="N203" s="38">
        <f>O203+Q203</f>
        <v>0</v>
      </c>
      <c r="O203" s="111"/>
      <c r="P203" s="39"/>
      <c r="Q203" s="41"/>
      <c r="R203" s="42">
        <f>S203+U203</f>
        <v>0</v>
      </c>
      <c r="S203" s="43"/>
      <c r="T203" s="43"/>
      <c r="U203" s="44"/>
      <c r="V203" s="45"/>
      <c r="W203" s="45"/>
      <c r="X203" s="716" t="s">
        <v>147</v>
      </c>
      <c r="Y203" s="88">
        <v>14</v>
      </c>
      <c r="Z203" s="88">
        <v>14</v>
      </c>
      <c r="AA203" s="89">
        <v>14</v>
      </c>
      <c r="AD203" s="19"/>
    </row>
    <row r="204" spans="1:30" ht="14.25" customHeight="1">
      <c r="A204" s="651"/>
      <c r="B204" s="653"/>
      <c r="C204" s="655"/>
      <c r="D204" s="655"/>
      <c r="E204" s="725"/>
      <c r="F204" s="711"/>
      <c r="G204" s="714"/>
      <c r="H204" s="665"/>
      <c r="I204" s="68" t="s">
        <v>70</v>
      </c>
      <c r="J204" s="46">
        <f>K204+M204</f>
        <v>215.4</v>
      </c>
      <c r="K204" s="47">
        <v>215.4</v>
      </c>
      <c r="L204" s="47"/>
      <c r="M204" s="48"/>
      <c r="N204" s="46">
        <f>O204+Q204</f>
        <v>321.3</v>
      </c>
      <c r="O204" s="47">
        <v>321.3</v>
      </c>
      <c r="P204" s="47"/>
      <c r="Q204" s="49"/>
      <c r="R204" s="50">
        <f>S204+U204</f>
        <v>0</v>
      </c>
      <c r="S204" s="51"/>
      <c r="T204" s="51"/>
      <c r="U204" s="52"/>
      <c r="V204" s="53">
        <v>321.3</v>
      </c>
      <c r="W204" s="53">
        <v>321.3</v>
      </c>
      <c r="X204" s="638"/>
      <c r="Y204" s="83"/>
      <c r="Z204" s="83"/>
      <c r="AA204" s="84"/>
      <c r="AD204" s="19"/>
    </row>
    <row r="205" spans="1:30" ht="14.25" customHeight="1">
      <c r="A205" s="651"/>
      <c r="B205" s="653"/>
      <c r="C205" s="655"/>
      <c r="D205" s="655"/>
      <c r="E205" s="725"/>
      <c r="F205" s="711"/>
      <c r="G205" s="714"/>
      <c r="H205" s="665"/>
      <c r="I205" s="28"/>
      <c r="J205" s="54">
        <f>K205+M205</f>
        <v>0</v>
      </c>
      <c r="K205" s="55"/>
      <c r="L205" s="55"/>
      <c r="M205" s="48"/>
      <c r="N205" s="54">
        <f>O205+Q205</f>
        <v>0</v>
      </c>
      <c r="O205" s="55"/>
      <c r="P205" s="55"/>
      <c r="Q205" s="56"/>
      <c r="R205" s="57">
        <f>S205+U205</f>
        <v>0</v>
      </c>
      <c r="S205" s="58"/>
      <c r="T205" s="58"/>
      <c r="U205" s="59"/>
      <c r="V205" s="60"/>
      <c r="W205" s="60"/>
      <c r="X205" s="25"/>
      <c r="Y205" s="83"/>
      <c r="Z205" s="83"/>
      <c r="AA205" s="84"/>
      <c r="AD205" s="19"/>
    </row>
    <row r="206" spans="1:30" ht="14.25" customHeight="1" thickBot="1">
      <c r="A206" s="652"/>
      <c r="B206" s="654"/>
      <c r="C206" s="656"/>
      <c r="D206" s="656"/>
      <c r="E206" s="726"/>
      <c r="F206" s="712"/>
      <c r="G206" s="715"/>
      <c r="H206" s="666"/>
      <c r="I206" s="20" t="s">
        <v>10</v>
      </c>
      <c r="J206" s="61">
        <f t="shared" ref="J206:W206" si="55">SUM(J203:J205)</f>
        <v>215.4</v>
      </c>
      <c r="K206" s="62">
        <f t="shared" si="55"/>
        <v>215.4</v>
      </c>
      <c r="L206" s="62">
        <f t="shared" si="55"/>
        <v>0</v>
      </c>
      <c r="M206" s="63">
        <f t="shared" si="55"/>
        <v>0</v>
      </c>
      <c r="N206" s="61">
        <f t="shared" si="55"/>
        <v>321.3</v>
      </c>
      <c r="O206" s="62">
        <f t="shared" si="55"/>
        <v>321.3</v>
      </c>
      <c r="P206" s="62">
        <f t="shared" si="55"/>
        <v>0</v>
      </c>
      <c r="Q206" s="63">
        <f t="shared" si="55"/>
        <v>0</v>
      </c>
      <c r="R206" s="61">
        <f t="shared" si="55"/>
        <v>0</v>
      </c>
      <c r="S206" s="62">
        <f t="shared" si="55"/>
        <v>0</v>
      </c>
      <c r="T206" s="62">
        <f t="shared" si="55"/>
        <v>0</v>
      </c>
      <c r="U206" s="62">
        <f t="shared" si="55"/>
        <v>0</v>
      </c>
      <c r="V206" s="64">
        <f t="shared" si="55"/>
        <v>321.3</v>
      </c>
      <c r="W206" s="64">
        <f t="shared" si="55"/>
        <v>321.3</v>
      </c>
      <c r="X206" s="26"/>
      <c r="Y206" s="85"/>
      <c r="Z206" s="85"/>
      <c r="AA206" s="458"/>
      <c r="AD206" s="19"/>
    </row>
    <row r="207" spans="1:30" ht="14.25" customHeight="1" thickBot="1">
      <c r="A207" s="29" t="s">
        <v>9</v>
      </c>
      <c r="B207" s="14" t="s">
        <v>64</v>
      </c>
      <c r="C207" s="682" t="s">
        <v>12</v>
      </c>
      <c r="D207" s="682"/>
      <c r="E207" s="682"/>
      <c r="F207" s="682"/>
      <c r="G207" s="682"/>
      <c r="H207" s="682"/>
      <c r="I207" s="683"/>
      <c r="J207" s="65">
        <f>SUM(J206,J199,J195,J183)</f>
        <v>2255.1999999999998</v>
      </c>
      <c r="K207" s="65">
        <f>SUM(K206,K199,K195,K183)</f>
        <v>1522.2</v>
      </c>
      <c r="L207" s="65">
        <f>SUM(L206,L199,L195,L183)</f>
        <v>0</v>
      </c>
      <c r="M207" s="66">
        <f>SUM(M206,M199,M195,M183)</f>
        <v>733</v>
      </c>
      <c r="N207" s="65">
        <f>O207+Q207</f>
        <v>3853.3</v>
      </c>
      <c r="O207" s="65">
        <f>SUM(O206,O199,O195,O183,O202)</f>
        <v>2853.3</v>
      </c>
      <c r="P207" s="65">
        <f t="shared" ref="P207:U207" si="56">SUM(P206,P199,P195,P183)</f>
        <v>0</v>
      </c>
      <c r="Q207" s="66">
        <f t="shared" si="56"/>
        <v>1000</v>
      </c>
      <c r="R207" s="65">
        <f t="shared" si="56"/>
        <v>195</v>
      </c>
      <c r="S207" s="65">
        <f t="shared" si="56"/>
        <v>195</v>
      </c>
      <c r="T207" s="65">
        <f t="shared" si="56"/>
        <v>0</v>
      </c>
      <c r="U207" s="66">
        <f t="shared" si="56"/>
        <v>0</v>
      </c>
      <c r="V207" s="66">
        <f>SUM(V206,V199,V195,V183,V202)</f>
        <v>3022.3</v>
      </c>
      <c r="W207" s="65">
        <f>SUM(W206,W199,W195,W183,W202)</f>
        <v>3022.3</v>
      </c>
      <c r="X207" s="692"/>
      <c r="Y207" s="693"/>
      <c r="Z207" s="693"/>
      <c r="AA207" s="694"/>
    </row>
    <row r="208" spans="1:30" ht="14.25" customHeight="1" thickBot="1">
      <c r="A208" s="29" t="s">
        <v>9</v>
      </c>
      <c r="B208" s="811" t="s">
        <v>13</v>
      </c>
      <c r="C208" s="812"/>
      <c r="D208" s="812"/>
      <c r="E208" s="812"/>
      <c r="F208" s="812"/>
      <c r="G208" s="812"/>
      <c r="H208" s="812"/>
      <c r="I208" s="813"/>
      <c r="J208" s="36">
        <f>SUM(J102,J112,J138,J178,J207)</f>
        <v>63754.5</v>
      </c>
      <c r="K208" s="36">
        <f>SUM(K102,K112,K138,K178,K207)</f>
        <v>18864.2</v>
      </c>
      <c r="L208" s="36">
        <f>SUM(L102,L112,L138,L178,L207)</f>
        <v>0</v>
      </c>
      <c r="M208" s="37">
        <f>SUM(M102,M112,M138,M178,M207)</f>
        <v>44890.3</v>
      </c>
      <c r="N208" s="36">
        <f>O208+Q208</f>
        <v>76831.599999999991</v>
      </c>
      <c r="O208" s="36">
        <f t="shared" ref="O208:W208" si="57">SUM(O102,O112,O138,O178,O207)</f>
        <v>27534.999999999996</v>
      </c>
      <c r="P208" s="36">
        <f t="shared" si="57"/>
        <v>19.100000000000001</v>
      </c>
      <c r="Q208" s="37">
        <f t="shared" si="57"/>
        <v>49296.6</v>
      </c>
      <c r="R208" s="36">
        <f t="shared" si="57"/>
        <v>66483.399999999994</v>
      </c>
      <c r="S208" s="36">
        <f t="shared" si="57"/>
        <v>18258</v>
      </c>
      <c r="T208" s="36">
        <f t="shared" si="57"/>
        <v>19.100000000000001</v>
      </c>
      <c r="U208" s="37">
        <f t="shared" si="57"/>
        <v>45559.899999999994</v>
      </c>
      <c r="V208" s="37">
        <f t="shared" si="57"/>
        <v>56990.600000000006</v>
      </c>
      <c r="W208" s="36">
        <f t="shared" si="57"/>
        <v>48249.200000000004</v>
      </c>
      <c r="X208" s="814"/>
      <c r="Y208" s="815"/>
      <c r="Z208" s="815"/>
      <c r="AA208" s="816"/>
    </row>
    <row r="209" spans="1:49" ht="14.25" customHeight="1" thickBot="1">
      <c r="A209" s="33" t="s">
        <v>9</v>
      </c>
      <c r="B209" s="817" t="s">
        <v>198</v>
      </c>
      <c r="C209" s="818"/>
      <c r="D209" s="818"/>
      <c r="E209" s="818"/>
      <c r="F209" s="818"/>
      <c r="G209" s="818"/>
      <c r="H209" s="818"/>
      <c r="I209" s="819"/>
      <c r="J209" s="71">
        <f t="shared" ref="J209:W209" si="58">SUM(J208)</f>
        <v>63754.5</v>
      </c>
      <c r="K209" s="72">
        <f t="shared" si="58"/>
        <v>18864.2</v>
      </c>
      <c r="L209" s="72">
        <f t="shared" si="58"/>
        <v>0</v>
      </c>
      <c r="M209" s="70">
        <f t="shared" si="58"/>
        <v>44890.3</v>
      </c>
      <c r="N209" s="71">
        <f t="shared" si="58"/>
        <v>76831.599999999991</v>
      </c>
      <c r="O209" s="72">
        <f t="shared" si="58"/>
        <v>27534.999999999996</v>
      </c>
      <c r="P209" s="72">
        <f t="shared" si="58"/>
        <v>19.100000000000001</v>
      </c>
      <c r="Q209" s="70">
        <f t="shared" si="58"/>
        <v>49296.6</v>
      </c>
      <c r="R209" s="71">
        <f>SUM(R208)</f>
        <v>66483.399999999994</v>
      </c>
      <c r="S209" s="72">
        <f t="shared" si="58"/>
        <v>18258</v>
      </c>
      <c r="T209" s="72">
        <f t="shared" si="58"/>
        <v>19.100000000000001</v>
      </c>
      <c r="U209" s="70">
        <f t="shared" si="58"/>
        <v>45559.899999999994</v>
      </c>
      <c r="V209" s="69">
        <f t="shared" si="58"/>
        <v>56990.600000000006</v>
      </c>
      <c r="W209" s="69">
        <f t="shared" si="58"/>
        <v>48249.200000000004</v>
      </c>
      <c r="X209" s="820"/>
      <c r="Y209" s="821"/>
      <c r="Z209" s="821"/>
      <c r="AA209" s="822"/>
    </row>
    <row r="210" spans="1:49" s="35" customFormat="1" ht="25.5" customHeight="1">
      <c r="A210" s="823" t="s">
        <v>152</v>
      </c>
      <c r="B210" s="823"/>
      <c r="C210" s="823"/>
      <c r="D210" s="823"/>
      <c r="E210" s="823"/>
      <c r="F210" s="823"/>
      <c r="G210" s="823"/>
      <c r="H210" s="823"/>
      <c r="I210" s="823"/>
      <c r="J210" s="823"/>
      <c r="K210" s="823"/>
      <c r="L210" s="823"/>
      <c r="M210" s="823"/>
      <c r="N210" s="823"/>
      <c r="O210" s="823"/>
      <c r="P210" s="823"/>
      <c r="Q210" s="823"/>
      <c r="R210" s="823"/>
      <c r="S210" s="823"/>
      <c r="T210" s="823"/>
      <c r="U210" s="823"/>
      <c r="V210" s="823"/>
      <c r="W210" s="823"/>
      <c r="X210" s="823"/>
      <c r="Y210" s="823"/>
      <c r="Z210" s="823"/>
      <c r="AA210" s="823"/>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row>
    <row r="211" spans="1:49" s="35" customFormat="1" ht="13.5" customHeight="1">
      <c r="A211" s="824" t="s">
        <v>125</v>
      </c>
      <c r="B211" s="824"/>
      <c r="C211" s="824"/>
      <c r="D211" s="824"/>
      <c r="E211" s="824"/>
      <c r="F211" s="824"/>
      <c r="G211" s="824"/>
      <c r="H211" s="824"/>
      <c r="I211" s="824"/>
      <c r="J211" s="824"/>
      <c r="K211" s="824"/>
      <c r="L211" s="824"/>
      <c r="M211" s="824"/>
      <c r="N211" s="824"/>
      <c r="O211" s="824"/>
      <c r="P211" s="824"/>
      <c r="Q211" s="824"/>
      <c r="R211" s="824"/>
      <c r="S211" s="824"/>
      <c r="T211" s="824"/>
      <c r="U211" s="824"/>
      <c r="V211" s="824"/>
      <c r="W211" s="824"/>
      <c r="X211" s="824"/>
      <c r="Y211" s="824"/>
      <c r="Z211" s="824"/>
      <c r="AA211" s="82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row>
    <row r="212" spans="1:49" s="35" customFormat="1" ht="14.25" customHeight="1" thickBot="1">
      <c r="A212" s="825" t="s">
        <v>18</v>
      </c>
      <c r="B212" s="825"/>
      <c r="C212" s="825"/>
      <c r="D212" s="825"/>
      <c r="E212" s="825"/>
      <c r="F212" s="825"/>
      <c r="G212" s="825"/>
      <c r="H212" s="825"/>
      <c r="I212" s="825"/>
      <c r="J212" s="825"/>
      <c r="K212" s="825"/>
      <c r="L212" s="825"/>
      <c r="M212" s="825"/>
      <c r="N212" s="825"/>
      <c r="O212" s="825"/>
      <c r="P212" s="825"/>
      <c r="Q212" s="825"/>
      <c r="R212" s="825"/>
      <c r="S212" s="825"/>
      <c r="T212" s="825"/>
      <c r="U212" s="825"/>
      <c r="V212" s="825"/>
      <c r="W212" s="825"/>
      <c r="X212" s="5"/>
      <c r="Y212" s="5"/>
      <c r="Z212" s="5"/>
      <c r="AA212" s="5"/>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row>
    <row r="213" spans="1:49" ht="45" customHeight="1" thickBot="1">
      <c r="A213" s="800" t="s">
        <v>14</v>
      </c>
      <c r="B213" s="801"/>
      <c r="C213" s="801"/>
      <c r="D213" s="801"/>
      <c r="E213" s="801"/>
      <c r="F213" s="801"/>
      <c r="G213" s="801"/>
      <c r="H213" s="801"/>
      <c r="I213" s="802"/>
      <c r="J213" s="800" t="s">
        <v>33</v>
      </c>
      <c r="K213" s="801"/>
      <c r="L213" s="801"/>
      <c r="M213" s="802"/>
      <c r="N213" s="800" t="s">
        <v>34</v>
      </c>
      <c r="O213" s="801"/>
      <c r="P213" s="801"/>
      <c r="Q213" s="802"/>
      <c r="R213" s="800" t="s">
        <v>35</v>
      </c>
      <c r="S213" s="801"/>
      <c r="T213" s="801"/>
      <c r="U213" s="802"/>
      <c r="V213" s="74" t="s">
        <v>252</v>
      </c>
      <c r="W213" s="74" t="s">
        <v>253</v>
      </c>
    </row>
    <row r="214" spans="1:49" ht="14.25" customHeight="1">
      <c r="A214" s="732" t="s">
        <v>19</v>
      </c>
      <c r="B214" s="733"/>
      <c r="C214" s="733"/>
      <c r="D214" s="733"/>
      <c r="E214" s="733"/>
      <c r="F214" s="733"/>
      <c r="G214" s="733"/>
      <c r="H214" s="733"/>
      <c r="I214" s="734"/>
      <c r="J214" s="735">
        <f>SUM(J215:M216)</f>
        <v>17969.7</v>
      </c>
      <c r="K214" s="736"/>
      <c r="L214" s="736"/>
      <c r="M214" s="737"/>
      <c r="N214" s="735">
        <f>SUM(N215:Q216)</f>
        <v>24912.300000000003</v>
      </c>
      <c r="O214" s="736"/>
      <c r="P214" s="736"/>
      <c r="Q214" s="737"/>
      <c r="R214" s="735">
        <f>SUM(R215:U216)</f>
        <v>18832.5</v>
      </c>
      <c r="S214" s="736"/>
      <c r="T214" s="736"/>
      <c r="U214" s="737"/>
      <c r="V214" s="77">
        <f>SUM(V215:V216)</f>
        <v>19212.000000000004</v>
      </c>
      <c r="W214" s="77">
        <f>SUM(W215:W216)</f>
        <v>19114.500000000004</v>
      </c>
    </row>
    <row r="215" spans="1:49" ht="14.25" customHeight="1">
      <c r="A215" s="838" t="s">
        <v>38</v>
      </c>
      <c r="B215" s="839"/>
      <c r="C215" s="839"/>
      <c r="D215" s="839"/>
      <c r="E215" s="839"/>
      <c r="F215" s="839"/>
      <c r="G215" s="839"/>
      <c r="H215" s="839"/>
      <c r="I215" s="840"/>
      <c r="J215" s="826">
        <f>SUMIF(I12:I209,"SB",J12:J209)</f>
        <v>16935.8</v>
      </c>
      <c r="K215" s="827"/>
      <c r="L215" s="827"/>
      <c r="M215" s="828"/>
      <c r="N215" s="826">
        <f>SUMIF(I12:I209,"SB",N12:N209)</f>
        <v>22479.9</v>
      </c>
      <c r="O215" s="827"/>
      <c r="P215" s="827"/>
      <c r="Q215" s="828"/>
      <c r="R215" s="826">
        <f>SUMIF(I12:I209,"SB",R12:R209)</f>
        <v>16421.3</v>
      </c>
      <c r="S215" s="827"/>
      <c r="T215" s="827"/>
      <c r="U215" s="828"/>
      <c r="V215" s="75">
        <f>SUMIF(I12:I209,"SB",V12:V209)</f>
        <v>19156.800000000003</v>
      </c>
      <c r="W215" s="75">
        <f>SUMIF(I12:I209,"SB",W12:W209)</f>
        <v>19066.800000000003</v>
      </c>
    </row>
    <row r="216" spans="1:49" ht="14.25" customHeight="1">
      <c r="A216" s="841" t="s">
        <v>39</v>
      </c>
      <c r="B216" s="842"/>
      <c r="C216" s="842"/>
      <c r="D216" s="842"/>
      <c r="E216" s="842"/>
      <c r="F216" s="842"/>
      <c r="G216" s="842"/>
      <c r="H216" s="842"/>
      <c r="I216" s="843"/>
      <c r="J216" s="826">
        <f>SUMIF(I12:I209,"SB(P)",J12:J209)</f>
        <v>1033.9000000000001</v>
      </c>
      <c r="K216" s="827"/>
      <c r="L216" s="827"/>
      <c r="M216" s="828"/>
      <c r="N216" s="826">
        <f>SUMIF(I12:I209,"SB(P)",N12:N209)</f>
        <v>2432.4</v>
      </c>
      <c r="O216" s="827"/>
      <c r="P216" s="827"/>
      <c r="Q216" s="828"/>
      <c r="R216" s="826">
        <f>SUMIF(I12:I209,"SB(P)",R12:R209)</f>
        <v>2411.2000000000003</v>
      </c>
      <c r="S216" s="827"/>
      <c r="T216" s="827"/>
      <c r="U216" s="828"/>
      <c r="V216" s="75">
        <f>SUMIF(I12:I209,"SB(P)",V12:V209)</f>
        <v>55.2</v>
      </c>
      <c r="W216" s="75">
        <f>SUMIF(I12:I209,"SB(P)",W12:W209)</f>
        <v>47.7</v>
      </c>
    </row>
    <row r="217" spans="1:49" ht="14.25" customHeight="1">
      <c r="A217" s="805" t="s">
        <v>227</v>
      </c>
      <c r="B217" s="806"/>
      <c r="C217" s="806"/>
      <c r="D217" s="806"/>
      <c r="E217" s="806"/>
      <c r="F217" s="806"/>
      <c r="G217" s="806"/>
      <c r="H217" s="806"/>
      <c r="I217" s="807"/>
      <c r="J217" s="808"/>
      <c r="K217" s="809"/>
      <c r="L217" s="809"/>
      <c r="M217" s="810"/>
      <c r="N217" s="808">
        <f>SUMIF(I13:I205,I117,N13:N205)</f>
        <v>1742.8</v>
      </c>
      <c r="O217" s="809"/>
      <c r="P217" s="809"/>
      <c r="Q217" s="810"/>
      <c r="R217" s="808">
        <f>SUMIF(I13:I204,I117,R13:R205)</f>
        <v>1742.8</v>
      </c>
      <c r="S217" s="809"/>
      <c r="T217" s="809"/>
      <c r="U217" s="810"/>
      <c r="V217" s="519"/>
      <c r="W217" s="519"/>
    </row>
    <row r="218" spans="1:49" ht="14.25" customHeight="1">
      <c r="A218" s="829" t="s">
        <v>20</v>
      </c>
      <c r="B218" s="830"/>
      <c r="C218" s="830"/>
      <c r="D218" s="830"/>
      <c r="E218" s="830"/>
      <c r="F218" s="830"/>
      <c r="G218" s="830"/>
      <c r="H218" s="830"/>
      <c r="I218" s="831"/>
      <c r="J218" s="832">
        <f>SUM(J219:M223)</f>
        <v>45784.799999999996</v>
      </c>
      <c r="K218" s="833"/>
      <c r="L218" s="833"/>
      <c r="M218" s="834"/>
      <c r="N218" s="832">
        <f>SUM(N219:Q223)</f>
        <v>50176.499999999993</v>
      </c>
      <c r="O218" s="833"/>
      <c r="P218" s="833"/>
      <c r="Q218" s="834"/>
      <c r="R218" s="832">
        <f>SUM(R219:U223)</f>
        <v>45908.099999999991</v>
      </c>
      <c r="S218" s="833"/>
      <c r="T218" s="833"/>
      <c r="U218" s="834"/>
      <c r="V218" s="78">
        <f>SUM(V219:V223)</f>
        <v>37778.6</v>
      </c>
      <c r="W218" s="78">
        <f>SUM(W219:W223)</f>
        <v>29134.700000000004</v>
      </c>
    </row>
    <row r="219" spans="1:49" ht="14.25" customHeight="1">
      <c r="A219" s="835" t="s">
        <v>40</v>
      </c>
      <c r="B219" s="836"/>
      <c r="C219" s="836"/>
      <c r="D219" s="836"/>
      <c r="E219" s="836"/>
      <c r="F219" s="836"/>
      <c r="G219" s="836"/>
      <c r="H219" s="836"/>
      <c r="I219" s="837"/>
      <c r="J219" s="826">
        <f>SUMIF(I12:I209,"ES",J12:J209)</f>
        <v>24032.7</v>
      </c>
      <c r="K219" s="827"/>
      <c r="L219" s="827"/>
      <c r="M219" s="828"/>
      <c r="N219" s="826">
        <f>SUMIF(I12:I209,"ES",N12:N209)</f>
        <v>24261.8</v>
      </c>
      <c r="O219" s="827"/>
      <c r="P219" s="827"/>
      <c r="Q219" s="828"/>
      <c r="R219" s="826">
        <f>SUMIF(I12:I209,"ES",R12:R209)</f>
        <v>24261.8</v>
      </c>
      <c r="S219" s="827"/>
      <c r="T219" s="827"/>
      <c r="U219" s="828"/>
      <c r="V219" s="75">
        <f>SUMIF(I12:I209,"ES",V12:V209)</f>
        <v>11390.6</v>
      </c>
      <c r="W219" s="75">
        <f>SUMIF(I12:I209,"ES",W12:W209)</f>
        <v>900.69999999999993</v>
      </c>
    </row>
    <row r="220" spans="1:49" ht="14.25" customHeight="1">
      <c r="A220" s="805" t="s">
        <v>41</v>
      </c>
      <c r="B220" s="806"/>
      <c r="C220" s="806"/>
      <c r="D220" s="806"/>
      <c r="E220" s="806"/>
      <c r="F220" s="806"/>
      <c r="G220" s="806"/>
      <c r="H220" s="806"/>
      <c r="I220" s="807"/>
      <c r="J220" s="826">
        <f>SUMIF(I12:I209,"KPP",J12:J209)</f>
        <v>10478.899999999998</v>
      </c>
      <c r="K220" s="827"/>
      <c r="L220" s="827"/>
      <c r="M220" s="828"/>
      <c r="N220" s="826">
        <f>SUMIF(I12:I209,"KPP",N12:N209)</f>
        <v>13547.8</v>
      </c>
      <c r="O220" s="827"/>
      <c r="P220" s="827"/>
      <c r="Q220" s="828"/>
      <c r="R220" s="826">
        <f>SUMIF(I12:I209,"KPP",R12:R209)</f>
        <v>9279.4000000000015</v>
      </c>
      <c r="S220" s="827"/>
      <c r="T220" s="827"/>
      <c r="U220" s="828"/>
      <c r="V220" s="75">
        <f>SUMIF(I12:I209,"KPP",V12:V209)</f>
        <v>14946.099999999999</v>
      </c>
      <c r="W220" s="75">
        <f>SUMIF(I12:I209,"KPP",W12:W209)</f>
        <v>14906.699999999999</v>
      </c>
    </row>
    <row r="221" spans="1:49" ht="14.25" customHeight="1">
      <c r="A221" s="805" t="s">
        <v>42</v>
      </c>
      <c r="B221" s="806"/>
      <c r="C221" s="806"/>
      <c r="D221" s="806"/>
      <c r="E221" s="806"/>
      <c r="F221" s="806"/>
      <c r="G221" s="806"/>
      <c r="H221" s="806"/>
      <c r="I221" s="807"/>
      <c r="J221" s="826">
        <f>SUMIF(I12:I209,"KVJUD",J12:J209)</f>
        <v>7000</v>
      </c>
      <c r="K221" s="827"/>
      <c r="L221" s="827"/>
      <c r="M221" s="828"/>
      <c r="N221" s="826">
        <f>SUMIF(I12:I209,"KVJUD",N12:N209)</f>
        <v>7371.1</v>
      </c>
      <c r="O221" s="827"/>
      <c r="P221" s="827"/>
      <c r="Q221" s="828"/>
      <c r="R221" s="826">
        <f>SUMIF(I12:I209,"KVJUD",R12:R209)</f>
        <v>7371.1</v>
      </c>
      <c r="S221" s="827"/>
      <c r="T221" s="827"/>
      <c r="U221" s="828"/>
      <c r="V221" s="75">
        <f>SUMIF(I12:I209,"KVJUD",V12:V209)</f>
        <v>4500</v>
      </c>
      <c r="W221" s="75">
        <f>SUMIF(I12:I209,"KVJUD",W12:W209)</f>
        <v>1000</v>
      </c>
      <c r="X221" s="6"/>
      <c r="Y221" s="6"/>
      <c r="Z221" s="6"/>
      <c r="AA221" s="6"/>
    </row>
    <row r="222" spans="1:49" ht="14.25" customHeight="1">
      <c r="A222" s="841" t="s">
        <v>43</v>
      </c>
      <c r="B222" s="842"/>
      <c r="C222" s="842"/>
      <c r="D222" s="842"/>
      <c r="E222" s="842"/>
      <c r="F222" s="842"/>
      <c r="G222" s="842"/>
      <c r="H222" s="842"/>
      <c r="I222" s="843"/>
      <c r="J222" s="826">
        <f>SUMIF(I12:I209,"LRVB",J12:J209)</f>
        <v>646.70000000000005</v>
      </c>
      <c r="K222" s="827"/>
      <c r="L222" s="827"/>
      <c r="M222" s="828"/>
      <c r="N222" s="826">
        <f>SUMIF(I12:I209,"LRVB",N12:N209)</f>
        <v>1153.2</v>
      </c>
      <c r="O222" s="827"/>
      <c r="P222" s="827"/>
      <c r="Q222" s="828"/>
      <c r="R222" s="826">
        <f>SUMIF(I12:I209,"LRVB",R12:R209)</f>
        <v>1153.2</v>
      </c>
      <c r="S222" s="827"/>
      <c r="T222" s="827"/>
      <c r="U222" s="828"/>
      <c r="V222" s="75">
        <f>SUMIF(I12:I209,"LRVB",V12:V209)</f>
        <v>201.89999999999998</v>
      </c>
      <c r="W222" s="75">
        <f>SUMIF(I12:I209,"LRVB",W12:W209)</f>
        <v>111.19999999999999</v>
      </c>
      <c r="X222" s="6"/>
      <c r="Y222" s="6"/>
      <c r="Z222" s="6"/>
      <c r="AA222" s="6"/>
    </row>
    <row r="223" spans="1:49" ht="14.25" customHeight="1">
      <c r="A223" s="841" t="s">
        <v>44</v>
      </c>
      <c r="B223" s="842"/>
      <c r="C223" s="842"/>
      <c r="D223" s="842"/>
      <c r="E223" s="842"/>
      <c r="F223" s="842"/>
      <c r="G223" s="842"/>
      <c r="H223" s="842"/>
      <c r="I223" s="843"/>
      <c r="J223" s="826">
        <f>SUMIF(I12:I209,"Kt",J12:J209)</f>
        <v>3626.5</v>
      </c>
      <c r="K223" s="827"/>
      <c r="L223" s="827"/>
      <c r="M223" s="828"/>
      <c r="N223" s="826">
        <f>SUMIF(I12:I209,"Kt",N12:N209)</f>
        <v>3842.6</v>
      </c>
      <c r="O223" s="827"/>
      <c r="P223" s="827"/>
      <c r="Q223" s="828"/>
      <c r="R223" s="826">
        <f>SUMIF(I12:I209,"Kt",R12:R209)</f>
        <v>3842.6</v>
      </c>
      <c r="S223" s="827"/>
      <c r="T223" s="827"/>
      <c r="U223" s="828"/>
      <c r="V223" s="75">
        <f>SUMIF(I12:I209,"Kt",V12:V209)</f>
        <v>6740</v>
      </c>
      <c r="W223" s="75">
        <f>SUMIF(I12:I209,"Kt",W12:W209)</f>
        <v>12216.1</v>
      </c>
      <c r="X223" s="6"/>
      <c r="Y223" s="6"/>
      <c r="Z223" s="6"/>
      <c r="AA223" s="6"/>
    </row>
    <row r="224" spans="1:49" ht="14.25" customHeight="1" thickBot="1">
      <c r="A224" s="844" t="s">
        <v>21</v>
      </c>
      <c r="B224" s="845"/>
      <c r="C224" s="845"/>
      <c r="D224" s="845"/>
      <c r="E224" s="845"/>
      <c r="F224" s="845"/>
      <c r="G224" s="845"/>
      <c r="H224" s="845"/>
      <c r="I224" s="846"/>
      <c r="J224" s="847">
        <f>SUM(J214,J218)</f>
        <v>63754.5</v>
      </c>
      <c r="K224" s="848"/>
      <c r="L224" s="848"/>
      <c r="M224" s="849"/>
      <c r="N224" s="847">
        <f>SUM(N214,N218+N217)</f>
        <v>76831.600000000006</v>
      </c>
      <c r="O224" s="848"/>
      <c r="P224" s="848"/>
      <c r="Q224" s="849"/>
      <c r="R224" s="847">
        <f>SUM(R214,R218+R217)</f>
        <v>66483.399999999994</v>
      </c>
      <c r="S224" s="848"/>
      <c r="T224" s="848"/>
      <c r="U224" s="849"/>
      <c r="V224" s="76">
        <f>SUM(V214,V218)</f>
        <v>56990.600000000006</v>
      </c>
      <c r="W224" s="76">
        <f>SUM(W214,W218)</f>
        <v>48249.200000000012</v>
      </c>
      <c r="X224" s="6"/>
      <c r="Y224" s="6"/>
      <c r="Z224" s="6"/>
      <c r="AA224" s="6"/>
    </row>
    <row r="226" spans="18:21">
      <c r="R226" s="419"/>
      <c r="S226" s="419"/>
      <c r="U226" s="419"/>
    </row>
  </sheetData>
  <mergeCells count="548">
    <mergeCell ref="C112:I112"/>
    <mergeCell ref="Y77:Y78"/>
    <mergeCell ref="X24:X25"/>
    <mergeCell ref="X28:X31"/>
    <mergeCell ref="X116:X119"/>
    <mergeCell ref="X104:X107"/>
    <mergeCell ref="X77:X78"/>
    <mergeCell ref="X82:X84"/>
    <mergeCell ref="X79:X80"/>
    <mergeCell ref="H64:H66"/>
    <mergeCell ref="H121:H123"/>
    <mergeCell ref="X130:X131"/>
    <mergeCell ref="X121:X123"/>
    <mergeCell ref="X108:X111"/>
    <mergeCell ref="C113:AA113"/>
    <mergeCell ref="X112:AA112"/>
    <mergeCell ref="G121:G123"/>
    <mergeCell ref="H127:H129"/>
    <mergeCell ref="G124:G126"/>
    <mergeCell ref="E33:H33"/>
    <mergeCell ref="H28:H32"/>
    <mergeCell ref="F24:F27"/>
    <mergeCell ref="G24:G27"/>
    <mergeCell ref="H24:H27"/>
    <mergeCell ref="H58:H61"/>
    <mergeCell ref="E58:E61"/>
    <mergeCell ref="H91:H94"/>
    <mergeCell ref="C103:AA103"/>
    <mergeCell ref="D58:D61"/>
    <mergeCell ref="D104:D107"/>
    <mergeCell ref="E104:E107"/>
    <mergeCell ref="G104:G107"/>
    <mergeCell ref="X58:X61"/>
    <mergeCell ref="X72:X73"/>
    <mergeCell ref="X67:X68"/>
    <mergeCell ref="G130:G132"/>
    <mergeCell ref="H130:H132"/>
    <mergeCell ref="F130:F132"/>
    <mergeCell ref="H136:H137"/>
    <mergeCell ref="F133:F135"/>
    <mergeCell ref="H133:H135"/>
    <mergeCell ref="F136:F137"/>
    <mergeCell ref="G136:G137"/>
    <mergeCell ref="C108:C111"/>
    <mergeCell ref="F105:F107"/>
    <mergeCell ref="X87:X89"/>
    <mergeCell ref="X92:X93"/>
    <mergeCell ref="H104:H107"/>
    <mergeCell ref="E96:E101"/>
    <mergeCell ref="F96:F101"/>
    <mergeCell ref="D91:D95"/>
    <mergeCell ref="E95:H95"/>
    <mergeCell ref="E108:E111"/>
    <mergeCell ref="Z77:Z78"/>
    <mergeCell ref="AA77:AA78"/>
    <mergeCell ref="X52:X54"/>
    <mergeCell ref="X55:X57"/>
    <mergeCell ref="X64:X65"/>
    <mergeCell ref="X62:X63"/>
    <mergeCell ref="A108:A111"/>
    <mergeCell ref="B108:B111"/>
    <mergeCell ref="G77:G78"/>
    <mergeCell ref="C77:C78"/>
    <mergeCell ref="G91:G94"/>
    <mergeCell ref="F88:F90"/>
    <mergeCell ref="B91:B94"/>
    <mergeCell ref="A87:A90"/>
    <mergeCell ref="B87:B90"/>
    <mergeCell ref="A96:A101"/>
    <mergeCell ref="H82:H85"/>
    <mergeCell ref="H77:H78"/>
    <mergeCell ref="C79:C81"/>
    <mergeCell ref="D108:D111"/>
    <mergeCell ref="F109:F111"/>
    <mergeCell ref="G108:G111"/>
    <mergeCell ref="C102:I102"/>
    <mergeCell ref="D87:D90"/>
    <mergeCell ref="G96:G101"/>
    <mergeCell ref="H96:H101"/>
    <mergeCell ref="H79:H81"/>
    <mergeCell ref="A173:A175"/>
    <mergeCell ref="B173:B175"/>
    <mergeCell ref="C173:C175"/>
    <mergeCell ref="D173:D175"/>
    <mergeCell ref="E173:E175"/>
    <mergeCell ref="F173:F175"/>
    <mergeCell ref="G173:G175"/>
    <mergeCell ref="H173:H175"/>
    <mergeCell ref="B147:B153"/>
    <mergeCell ref="A170:A172"/>
    <mergeCell ref="B170:B172"/>
    <mergeCell ref="C170:C172"/>
    <mergeCell ref="D170:D172"/>
    <mergeCell ref="H167:H169"/>
    <mergeCell ref="C147:C153"/>
    <mergeCell ref="E147:E153"/>
    <mergeCell ref="D147:D153"/>
    <mergeCell ref="F167:F169"/>
    <mergeCell ref="A162:A165"/>
    <mergeCell ref="F162:F165"/>
    <mergeCell ref="C162:C165"/>
    <mergeCell ref="A167:A169"/>
    <mergeCell ref="B167:B169"/>
    <mergeCell ref="H147:H153"/>
    <mergeCell ref="G176:G177"/>
    <mergeCell ref="H176:H177"/>
    <mergeCell ref="C154:C156"/>
    <mergeCell ref="D154:D156"/>
    <mergeCell ref="E154:E156"/>
    <mergeCell ref="F154:F156"/>
    <mergeCell ref="G154:G156"/>
    <mergeCell ref="E167:E169"/>
    <mergeCell ref="C139:AA139"/>
    <mergeCell ref="D140:D146"/>
    <mergeCell ref="E140:E146"/>
    <mergeCell ref="X147:X148"/>
    <mergeCell ref="E133:E135"/>
    <mergeCell ref="A130:A132"/>
    <mergeCell ref="C140:C146"/>
    <mergeCell ref="C133:C135"/>
    <mergeCell ref="F140:F146"/>
    <mergeCell ref="G140:G146"/>
    <mergeCell ref="X158:X159"/>
    <mergeCell ref="H154:H156"/>
    <mergeCell ref="X154:X156"/>
    <mergeCell ref="X150:X151"/>
    <mergeCell ref="X152:X153"/>
    <mergeCell ref="D133:D135"/>
    <mergeCell ref="G147:G153"/>
    <mergeCell ref="F147:F153"/>
    <mergeCell ref="D136:D137"/>
    <mergeCell ref="E136:E137"/>
    <mergeCell ref="X178:AA178"/>
    <mergeCell ref="A166:H166"/>
    <mergeCell ref="Y165:Y166"/>
    <mergeCell ref="Z165:Z166"/>
    <mergeCell ref="AA165:AA166"/>
    <mergeCell ref="H170:H172"/>
    <mergeCell ref="C178:I178"/>
    <mergeCell ref="G167:G169"/>
    <mergeCell ref="E170:E172"/>
    <mergeCell ref="F170:F172"/>
    <mergeCell ref="C176:C177"/>
    <mergeCell ref="D176:D177"/>
    <mergeCell ref="C167:C169"/>
    <mergeCell ref="D167:D169"/>
    <mergeCell ref="E158:E161"/>
    <mergeCell ref="A158:A161"/>
    <mergeCell ref="E162:E165"/>
    <mergeCell ref="D158:D161"/>
    <mergeCell ref="D162:D165"/>
    <mergeCell ref="B162:B165"/>
    <mergeCell ref="B140:B146"/>
    <mergeCell ref="B154:B156"/>
    <mergeCell ref="B133:B135"/>
    <mergeCell ref="A140:A146"/>
    <mergeCell ref="G170:G172"/>
    <mergeCell ref="X173:X175"/>
    <mergeCell ref="X162:X163"/>
    <mergeCell ref="H158:H161"/>
    <mergeCell ref="G162:G165"/>
    <mergeCell ref="H162:H165"/>
    <mergeCell ref="G127:G129"/>
    <mergeCell ref="A124:A126"/>
    <mergeCell ref="E124:E126"/>
    <mergeCell ref="F124:F126"/>
    <mergeCell ref="A136:A137"/>
    <mergeCell ref="A154:A156"/>
    <mergeCell ref="G133:G135"/>
    <mergeCell ref="A147:A153"/>
    <mergeCell ref="A133:A135"/>
    <mergeCell ref="B136:B137"/>
    <mergeCell ref="B130:B132"/>
    <mergeCell ref="C130:C132"/>
    <mergeCell ref="D130:D132"/>
    <mergeCell ref="E130:E132"/>
    <mergeCell ref="A127:A129"/>
    <mergeCell ref="D124:D126"/>
    <mergeCell ref="C136:C137"/>
    <mergeCell ref="C138:I138"/>
    <mergeCell ref="H140:H146"/>
    <mergeCell ref="B121:B123"/>
    <mergeCell ref="C121:C123"/>
    <mergeCell ref="D127:D129"/>
    <mergeCell ref="B124:B126"/>
    <mergeCell ref="B127:B129"/>
    <mergeCell ref="C127:C129"/>
    <mergeCell ref="D121:D123"/>
    <mergeCell ref="E127:E129"/>
    <mergeCell ref="F121:F123"/>
    <mergeCell ref="X17:X20"/>
    <mergeCell ref="H74:H75"/>
    <mergeCell ref="H62:H63"/>
    <mergeCell ref="E93:E94"/>
    <mergeCell ref="E87:E90"/>
    <mergeCell ref="F91:F94"/>
    <mergeCell ref="H87:H90"/>
    <mergeCell ref="F127:F129"/>
    <mergeCell ref="C124:C126"/>
    <mergeCell ref="D64:D66"/>
    <mergeCell ref="F64:F66"/>
    <mergeCell ref="D62:D63"/>
    <mergeCell ref="F62:F63"/>
    <mergeCell ref="E62:E63"/>
    <mergeCell ref="C91:C94"/>
    <mergeCell ref="C87:C90"/>
    <mergeCell ref="E70:H70"/>
    <mergeCell ref="E121:E123"/>
    <mergeCell ref="H67:H69"/>
    <mergeCell ref="H72:H73"/>
    <mergeCell ref="E76:H76"/>
    <mergeCell ref="E77:E78"/>
    <mergeCell ref="E67:E69"/>
    <mergeCell ref="F67:F69"/>
    <mergeCell ref="G67:G69"/>
    <mergeCell ref="X21:X22"/>
    <mergeCell ref="X35:X38"/>
    <mergeCell ref="D41:D42"/>
    <mergeCell ref="E41:E42"/>
    <mergeCell ref="H41:H42"/>
    <mergeCell ref="X39:X40"/>
    <mergeCell ref="F36:F38"/>
    <mergeCell ref="D35:D38"/>
    <mergeCell ref="H21:H23"/>
    <mergeCell ref="D21:D23"/>
    <mergeCell ref="H46:H49"/>
    <mergeCell ref="X41:X42"/>
    <mergeCell ref="G46:G49"/>
    <mergeCell ref="D43:D45"/>
    <mergeCell ref="E43:E45"/>
    <mergeCell ref="F43:F45"/>
    <mergeCell ref="H43:H45"/>
    <mergeCell ref="G43:G45"/>
    <mergeCell ref="X43:X44"/>
    <mergeCell ref="X47:X48"/>
    <mergeCell ref="D55:D57"/>
    <mergeCell ref="E35:E38"/>
    <mergeCell ref="E55:E57"/>
    <mergeCell ref="F55:F57"/>
    <mergeCell ref="F41:F42"/>
    <mergeCell ref="E50:H50"/>
    <mergeCell ref="E52:E54"/>
    <mergeCell ref="F52:F54"/>
    <mergeCell ref="G52:G54"/>
    <mergeCell ref="H52:H54"/>
    <mergeCell ref="G55:G57"/>
    <mergeCell ref="H55:H57"/>
    <mergeCell ref="D24:D27"/>
    <mergeCell ref="E24:E27"/>
    <mergeCell ref="G35:G38"/>
    <mergeCell ref="E46:E49"/>
    <mergeCell ref="F46:F49"/>
    <mergeCell ref="H39:H40"/>
    <mergeCell ref="G39:G40"/>
    <mergeCell ref="G41:G42"/>
    <mergeCell ref="H108:H111"/>
    <mergeCell ref="C58:C61"/>
    <mergeCell ref="A64:A66"/>
    <mergeCell ref="B64:B66"/>
    <mergeCell ref="C64:C66"/>
    <mergeCell ref="A62:A63"/>
    <mergeCell ref="B62:B63"/>
    <mergeCell ref="C62:C63"/>
    <mergeCell ref="G64:G66"/>
    <mergeCell ref="B96:B101"/>
    <mergeCell ref="G62:G63"/>
    <mergeCell ref="E64:E66"/>
    <mergeCell ref="B58:B61"/>
    <mergeCell ref="F58:F61"/>
    <mergeCell ref="G58:G61"/>
    <mergeCell ref="F82:F85"/>
    <mergeCell ref="B82:B85"/>
    <mergeCell ref="C82:C85"/>
    <mergeCell ref="D82:D85"/>
    <mergeCell ref="D67:D69"/>
    <mergeCell ref="A58:A61"/>
    <mergeCell ref="B67:B69"/>
    <mergeCell ref="A72:A73"/>
    <mergeCell ref="B72:B73"/>
    <mergeCell ref="A74:A75"/>
    <mergeCell ref="C74:C75"/>
    <mergeCell ref="F72:F73"/>
    <mergeCell ref="G72:G73"/>
    <mergeCell ref="E79:E81"/>
    <mergeCell ref="E74:E75"/>
    <mergeCell ref="B104:B107"/>
    <mergeCell ref="A67:A69"/>
    <mergeCell ref="A82:A85"/>
    <mergeCell ref="A79:A81"/>
    <mergeCell ref="F79:F81"/>
    <mergeCell ref="G79:G81"/>
    <mergeCell ref="G87:G90"/>
    <mergeCell ref="E91:E92"/>
    <mergeCell ref="F74:F75"/>
    <mergeCell ref="G74:G75"/>
    <mergeCell ref="G82:G85"/>
    <mergeCell ref="F77:F78"/>
    <mergeCell ref="C104:C107"/>
    <mergeCell ref="D74:D76"/>
    <mergeCell ref="B77:B78"/>
    <mergeCell ref="B79:B81"/>
    <mergeCell ref="D72:D73"/>
    <mergeCell ref="E82:E85"/>
    <mergeCell ref="E72:E73"/>
    <mergeCell ref="A41:A42"/>
    <mergeCell ref="B41:B42"/>
    <mergeCell ref="C46:C49"/>
    <mergeCell ref="D46:D49"/>
    <mergeCell ref="B43:B45"/>
    <mergeCell ref="C43:C45"/>
    <mergeCell ref="C41:C42"/>
    <mergeCell ref="A46:A49"/>
    <mergeCell ref="B46:B49"/>
    <mergeCell ref="C67:C69"/>
    <mergeCell ref="A104:A107"/>
    <mergeCell ref="C96:C101"/>
    <mergeCell ref="D96:D101"/>
    <mergeCell ref="D79:D81"/>
    <mergeCell ref="D77:D78"/>
    <mergeCell ref="A77:A78"/>
    <mergeCell ref="A91:A94"/>
    <mergeCell ref="C72:C73"/>
    <mergeCell ref="B74:B75"/>
    <mergeCell ref="B39:B40"/>
    <mergeCell ref="C35:C38"/>
    <mergeCell ref="F18:F20"/>
    <mergeCell ref="F29:F32"/>
    <mergeCell ref="C39:C40"/>
    <mergeCell ref="D39:D40"/>
    <mergeCell ref="E39:E40"/>
    <mergeCell ref="F39:F40"/>
    <mergeCell ref="F21:F23"/>
    <mergeCell ref="D17:D20"/>
    <mergeCell ref="G28:G32"/>
    <mergeCell ref="E17:E20"/>
    <mergeCell ref="D13:D14"/>
    <mergeCell ref="C21:C23"/>
    <mergeCell ref="E21:E23"/>
    <mergeCell ref="A21:A23"/>
    <mergeCell ref="A12:A16"/>
    <mergeCell ref="B12:B16"/>
    <mergeCell ref="C12:C16"/>
    <mergeCell ref="A17:A20"/>
    <mergeCell ref="A28:A32"/>
    <mergeCell ref="B28:B32"/>
    <mergeCell ref="C28:C32"/>
    <mergeCell ref="D28:D32"/>
    <mergeCell ref="F13:F16"/>
    <mergeCell ref="E28:E32"/>
    <mergeCell ref="B17:B20"/>
    <mergeCell ref="C17:C20"/>
    <mergeCell ref="A9:AA9"/>
    <mergeCell ref="B10:AA10"/>
    <mergeCell ref="C11:AA11"/>
    <mergeCell ref="K6:L6"/>
    <mergeCell ref="J6:J7"/>
    <mergeCell ref="G12:G16"/>
    <mergeCell ref="E13:E16"/>
    <mergeCell ref="X6:X7"/>
    <mergeCell ref="H5:H7"/>
    <mergeCell ref="Y6:AA6"/>
    <mergeCell ref="N6:N7"/>
    <mergeCell ref="O6:P6"/>
    <mergeCell ref="W5:W7"/>
    <mergeCell ref="R5:U5"/>
    <mergeCell ref="Q6:Q7"/>
    <mergeCell ref="R6:R7"/>
    <mergeCell ref="X5:AA5"/>
    <mergeCell ref="C52:C54"/>
    <mergeCell ref="H12:H16"/>
    <mergeCell ref="H35:H38"/>
    <mergeCell ref="H17:H20"/>
    <mergeCell ref="A24:A27"/>
    <mergeCell ref="B24:B27"/>
    <mergeCell ref="C24:C27"/>
    <mergeCell ref="A35:A38"/>
    <mergeCell ref="B35:B38"/>
    <mergeCell ref="G21:G23"/>
    <mergeCell ref="A1:AA1"/>
    <mergeCell ref="A2:AA2"/>
    <mergeCell ref="A3:AA3"/>
    <mergeCell ref="Y4:AA4"/>
    <mergeCell ref="A55:A57"/>
    <mergeCell ref="B55:B57"/>
    <mergeCell ref="D52:D54"/>
    <mergeCell ref="C55:C57"/>
    <mergeCell ref="A52:A54"/>
    <mergeCell ref="B52:B54"/>
    <mergeCell ref="V5:V7"/>
    <mergeCell ref="F5:F7"/>
    <mergeCell ref="G5:G7"/>
    <mergeCell ref="D5:D7"/>
    <mergeCell ref="I5:I7"/>
    <mergeCell ref="J5:M5"/>
    <mergeCell ref="N5:Q5"/>
    <mergeCell ref="M6:M7"/>
    <mergeCell ref="U6:U7"/>
    <mergeCell ref="S6:T6"/>
    <mergeCell ref="B21:B23"/>
    <mergeCell ref="A39:A40"/>
    <mergeCell ref="A43:A45"/>
    <mergeCell ref="E5:E7"/>
    <mergeCell ref="A5:A7"/>
    <mergeCell ref="B5:B7"/>
    <mergeCell ref="C5:C7"/>
    <mergeCell ref="G17:G20"/>
    <mergeCell ref="A8:AA8"/>
    <mergeCell ref="AA140:AA141"/>
    <mergeCell ref="AA121:AA123"/>
    <mergeCell ref="A222:I222"/>
    <mergeCell ref="E180:E183"/>
    <mergeCell ref="F180:F183"/>
    <mergeCell ref="B158:B161"/>
    <mergeCell ref="G158:G161"/>
    <mergeCell ref="B180:B183"/>
    <mergeCell ref="C180:C183"/>
    <mergeCell ref="D180:D183"/>
    <mergeCell ref="G180:G183"/>
    <mergeCell ref="B196:B199"/>
    <mergeCell ref="B203:B206"/>
    <mergeCell ref="E188:E190"/>
    <mergeCell ref="F196:F199"/>
    <mergeCell ref="G196:G199"/>
    <mergeCell ref="G203:G206"/>
    <mergeCell ref="E194:E195"/>
    <mergeCell ref="X142:X143"/>
    <mergeCell ref="Y144:Y145"/>
    <mergeCell ref="H196:H199"/>
    <mergeCell ref="B200:B202"/>
    <mergeCell ref="X140:X141"/>
    <mergeCell ref="AA144:AA145"/>
    <mergeCell ref="H200:H202"/>
    <mergeCell ref="C184:C195"/>
    <mergeCell ref="H184:H195"/>
    <mergeCell ref="X192:X193"/>
    <mergeCell ref="X200:X201"/>
    <mergeCell ref="G184:G195"/>
    <mergeCell ref="A121:A123"/>
    <mergeCell ref="H124:H126"/>
    <mergeCell ref="AA152:AA153"/>
    <mergeCell ref="X165:X166"/>
    <mergeCell ref="Y140:Y141"/>
    <mergeCell ref="Z140:Z141"/>
    <mergeCell ref="X127:X128"/>
    <mergeCell ref="Z144:Z145"/>
    <mergeCell ref="E184:E187"/>
    <mergeCell ref="E192:E193"/>
    <mergeCell ref="AA194:AA195"/>
    <mergeCell ref="F184:F195"/>
    <mergeCell ref="E196:E199"/>
    <mergeCell ref="Y194:Y195"/>
    <mergeCell ref="Z194:Z195"/>
    <mergeCell ref="X186:X187"/>
    <mergeCell ref="X184:X185"/>
    <mergeCell ref="X180:X181"/>
    <mergeCell ref="C207:I207"/>
    <mergeCell ref="X203:X204"/>
    <mergeCell ref="H203:H206"/>
    <mergeCell ref="X196:X197"/>
    <mergeCell ref="D203:D206"/>
    <mergeCell ref="E203:E206"/>
    <mergeCell ref="F200:F202"/>
    <mergeCell ref="C200:C202"/>
    <mergeCell ref="D200:D202"/>
    <mergeCell ref="X144:X145"/>
    <mergeCell ref="Y152:Y153"/>
    <mergeCell ref="Z152:Z153"/>
    <mergeCell ref="A224:I224"/>
    <mergeCell ref="J224:M224"/>
    <mergeCell ref="N224:Q224"/>
    <mergeCell ref="R224:U224"/>
    <mergeCell ref="J223:M223"/>
    <mergeCell ref="R216:U216"/>
    <mergeCell ref="A216:I216"/>
    <mergeCell ref="R220:U220"/>
    <mergeCell ref="A221:I221"/>
    <mergeCell ref="J221:M221"/>
    <mergeCell ref="N221:Q221"/>
    <mergeCell ref="J222:M222"/>
    <mergeCell ref="N222:Q222"/>
    <mergeCell ref="R223:U223"/>
    <mergeCell ref="R221:U221"/>
    <mergeCell ref="A220:I220"/>
    <mergeCell ref="R218:U218"/>
    <mergeCell ref="N223:Q223"/>
    <mergeCell ref="R219:U219"/>
    <mergeCell ref="R222:U222"/>
    <mergeCell ref="A223:I223"/>
    <mergeCell ref="J220:M220"/>
    <mergeCell ref="N220:Q220"/>
    <mergeCell ref="J215:M215"/>
    <mergeCell ref="N215:Q215"/>
    <mergeCell ref="J214:M214"/>
    <mergeCell ref="N214:Q214"/>
    <mergeCell ref="A218:I218"/>
    <mergeCell ref="J218:M218"/>
    <mergeCell ref="N218:Q218"/>
    <mergeCell ref="J216:M216"/>
    <mergeCell ref="F203:F206"/>
    <mergeCell ref="A184:A195"/>
    <mergeCell ref="A200:A202"/>
    <mergeCell ref="A196:A199"/>
    <mergeCell ref="A203:A206"/>
    <mergeCell ref="A210:AA210"/>
    <mergeCell ref="X194:X195"/>
    <mergeCell ref="X188:X189"/>
    <mergeCell ref="X190:X191"/>
    <mergeCell ref="C203:C206"/>
    <mergeCell ref="A219:I219"/>
    <mergeCell ref="J219:M219"/>
    <mergeCell ref="N219:Q219"/>
    <mergeCell ref="B209:I209"/>
    <mergeCell ref="R213:U213"/>
    <mergeCell ref="A214:I214"/>
    <mergeCell ref="A213:I213"/>
    <mergeCell ref="J213:M213"/>
    <mergeCell ref="N213:Q213"/>
    <mergeCell ref="A211:AA211"/>
    <mergeCell ref="B208:I208"/>
    <mergeCell ref="N216:Q216"/>
    <mergeCell ref="E116:E117"/>
    <mergeCell ref="A217:I217"/>
    <mergeCell ref="J217:M217"/>
    <mergeCell ref="N217:Q217"/>
    <mergeCell ref="A180:A183"/>
    <mergeCell ref="A215:I215"/>
    <mergeCell ref="B184:B195"/>
    <mergeCell ref="D196:D199"/>
    <mergeCell ref="R217:U217"/>
    <mergeCell ref="C158:C161"/>
    <mergeCell ref="E200:E202"/>
    <mergeCell ref="G200:G202"/>
    <mergeCell ref="C196:C199"/>
    <mergeCell ref="F158:F161"/>
    <mergeCell ref="H180:H183"/>
    <mergeCell ref="C179:AA179"/>
    <mergeCell ref="E176:E177"/>
    <mergeCell ref="F176:F177"/>
    <mergeCell ref="R215:U215"/>
    <mergeCell ref="X208:AA208"/>
    <mergeCell ref="X138:AA138"/>
    <mergeCell ref="Z121:Z123"/>
    <mergeCell ref="X124:X126"/>
    <mergeCell ref="X209:AA209"/>
    <mergeCell ref="R214:U214"/>
    <mergeCell ref="X207:AA207"/>
    <mergeCell ref="Y121:Y123"/>
    <mergeCell ref="A212:W212"/>
  </mergeCells>
  <phoneticPr fontId="17" type="noConversion"/>
  <printOptions horizontalCentered="1"/>
  <pageMargins left="0" right="0" top="0.39370078740157483" bottom="0.39370078740157483" header="0" footer="0"/>
  <pageSetup paperSize="9" scale="73" orientation="landscape" r:id="rId1"/>
  <headerFooter alignWithMargins="0">
    <oddFooter>Puslapių &amp;P iš &amp;N</oddFooter>
  </headerFooter>
  <rowBreaks count="5" manualBreakCount="5">
    <brk id="70" max="26" man="1"/>
    <brk id="107" max="26" man="1"/>
    <brk id="138" max="26" man="1"/>
    <brk id="175" max="26" man="1"/>
    <brk id="211" max="26" man="1"/>
  </rowBreaks>
  <legacyDrawing r:id="rId2"/>
</worksheet>
</file>

<file path=xl/worksheets/sheet3.xml><?xml version="1.0" encoding="utf-8"?>
<worksheet xmlns="http://schemas.openxmlformats.org/spreadsheetml/2006/main" xmlns:r="http://schemas.openxmlformats.org/officeDocument/2006/relationships">
  <dimension ref="A1:B10"/>
  <sheetViews>
    <sheetView workbookViewId="0">
      <selection activeCell="A6" sqref="A6"/>
    </sheetView>
  </sheetViews>
  <sheetFormatPr defaultRowHeight="15.75"/>
  <cols>
    <col min="1" max="1" width="22.7109375" style="3" customWidth="1"/>
    <col min="2" max="2" width="60.7109375" style="3" customWidth="1"/>
    <col min="3" max="16384" width="9.140625" style="3"/>
  </cols>
  <sheetData>
    <row r="1" spans="1:2" ht="27" customHeight="1">
      <c r="A1" s="921" t="s">
        <v>24</v>
      </c>
      <c r="B1" s="921"/>
    </row>
    <row r="2" spans="1:2" ht="31.5">
      <c r="A2" s="2" t="s">
        <v>4</v>
      </c>
      <c r="B2" s="1" t="s">
        <v>22</v>
      </c>
    </row>
    <row r="3" spans="1:2" ht="15.75" customHeight="1">
      <c r="A3" s="470">
        <v>1</v>
      </c>
      <c r="B3" s="1" t="s">
        <v>25</v>
      </c>
    </row>
    <row r="4" spans="1:2" ht="15.75" customHeight="1">
      <c r="A4" s="470">
        <v>2</v>
      </c>
      <c r="B4" s="1" t="s">
        <v>26</v>
      </c>
    </row>
    <row r="5" spans="1:2" ht="15.75" customHeight="1">
      <c r="A5" s="470">
        <v>3</v>
      </c>
      <c r="B5" s="1" t="s">
        <v>27</v>
      </c>
    </row>
    <row r="6" spans="1:2" ht="15.75" customHeight="1">
      <c r="A6" s="470">
        <v>4</v>
      </c>
      <c r="B6" s="1" t="s">
        <v>28</v>
      </c>
    </row>
    <row r="7" spans="1:2" ht="15.75" customHeight="1">
      <c r="A7" s="470">
        <v>5</v>
      </c>
      <c r="B7" s="1" t="s">
        <v>29</v>
      </c>
    </row>
    <row r="8" spans="1:2" ht="15.75" customHeight="1">
      <c r="A8" s="470">
        <v>6</v>
      </c>
      <c r="B8" s="1" t="s">
        <v>30</v>
      </c>
    </row>
    <row r="9" spans="1:2" ht="15.75" customHeight="1"/>
    <row r="10" spans="1:2" ht="15.75" customHeight="1">
      <c r="A10" s="922" t="s">
        <v>37</v>
      </c>
      <c r="B10" s="922"/>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Tarybai</vt:lpstr>
      <vt:lpstr>Aiškinamoji lentelė</vt:lpstr>
      <vt:lpstr>Asignavimų valdytojų kodai</vt:lpstr>
      <vt:lpstr>'Aiškinamoji lentelė'!Spausdinimo_sritis</vt:lpstr>
      <vt:lpstr>Tarybai!Spausdinimo_sritis</vt:lpstr>
      <vt:lpstr>'Aiškinamoji lentelė'!Spausdinti_pavadinimus</vt:lpstr>
      <vt:lpstr>Tarybai!Spausdinti_pavadinimus</vt:lpstr>
    </vt:vector>
  </TitlesOfParts>
  <Company>valdyba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V.Palaimiene</cp:lastModifiedBy>
  <cp:lastPrinted>2013-02-15T10:52:34Z</cp:lastPrinted>
  <dcterms:created xsi:type="dcterms:W3CDTF">2007-07-27T10:32:34Z</dcterms:created>
  <dcterms:modified xsi:type="dcterms:W3CDTF">2013-02-15T12:14:00Z</dcterms:modified>
</cp:coreProperties>
</file>