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255" windowWidth="15480" windowHeight="11640" activeTab="1"/>
  </bookViews>
  <sheets>
    <sheet name="Tarybai" sheetId="7" r:id="rId1"/>
    <sheet name="Aiškinamoji lentelė" sheetId="5" r:id="rId2"/>
    <sheet name="Asignavimų valdytojų kodai" sheetId="3" r:id="rId3"/>
  </sheets>
  <definedNames>
    <definedName name="_xlnm.Print_Area" localSheetId="1">'Aiškinamoji lentelė'!$A$1:$AA$204</definedName>
    <definedName name="_xlnm.Print_Area" localSheetId="0">Tarybai!$A$1:$R$153</definedName>
    <definedName name="_xlnm.Print_Titles" localSheetId="1">'Aiškinamoji lentelė'!$5:$7</definedName>
    <definedName name="_xlnm.Print_Titles" localSheetId="0">Tarybai!$5:$7</definedName>
  </definedNames>
  <calcPr calcId="145621" fullCalcOnLoad="1"/>
</workbook>
</file>

<file path=xl/calcChain.xml><?xml version="1.0" encoding="utf-8"?>
<calcChain xmlns="http://schemas.openxmlformats.org/spreadsheetml/2006/main">
  <c r="M33" i="7"/>
  <c r="J12"/>
  <c r="J22"/>
  <c r="S36" i="5"/>
  <c r="O32"/>
  <c r="N31"/>
  <c r="N32"/>
  <c r="S32"/>
  <c r="R32"/>
  <c r="R31"/>
  <c r="S185"/>
  <c r="R179"/>
  <c r="R197"/>
  <c r="N179"/>
  <c r="N197"/>
  <c r="J136" i="7"/>
  <c r="I132"/>
  <c r="I147"/>
  <c r="V160" i="5"/>
  <c r="V169"/>
  <c r="L126" i="7"/>
  <c r="N162" i="5"/>
  <c r="J64" i="7"/>
  <c r="S92" i="5"/>
  <c r="N25"/>
  <c r="W30"/>
  <c r="V30"/>
  <c r="U30"/>
  <c r="T30"/>
  <c r="S30"/>
  <c r="Q30"/>
  <c r="P30"/>
  <c r="O30"/>
  <c r="M30"/>
  <c r="L30"/>
  <c r="K30"/>
  <c r="R29"/>
  <c r="N29"/>
  <c r="J29"/>
  <c r="R25"/>
  <c r="R30"/>
  <c r="N30"/>
  <c r="J30"/>
  <c r="J127" i="7"/>
  <c r="I127"/>
  <c r="J41"/>
  <c r="J53"/>
  <c r="S174" i="5"/>
  <c r="S176"/>
  <c r="R176"/>
  <c r="S78"/>
  <c r="V185"/>
  <c r="K185"/>
  <c r="K186"/>
  <c r="L185"/>
  <c r="L186"/>
  <c r="M185"/>
  <c r="M186"/>
  <c r="O185"/>
  <c r="O186"/>
  <c r="P185"/>
  <c r="P186"/>
  <c r="Q185"/>
  <c r="Q186"/>
  <c r="S186"/>
  <c r="T185"/>
  <c r="T186"/>
  <c r="U185"/>
  <c r="U186"/>
  <c r="V186"/>
  <c r="W185"/>
  <c r="W186"/>
  <c r="N93" i="7"/>
  <c r="M93"/>
  <c r="L93"/>
  <c r="K93"/>
  <c r="J93"/>
  <c r="I92"/>
  <c r="I91"/>
  <c r="I93"/>
  <c r="L128"/>
  <c r="K128"/>
  <c r="J128"/>
  <c r="R174" i="5"/>
  <c r="M176"/>
  <c r="L176"/>
  <c r="K176"/>
  <c r="J176"/>
  <c r="M126" i="7"/>
  <c r="M129"/>
  <c r="J126"/>
  <c r="I125"/>
  <c r="K126"/>
  <c r="K129"/>
  <c r="L129"/>
  <c r="N126"/>
  <c r="N129"/>
  <c r="V152" i="5"/>
  <c r="U152"/>
  <c r="R152"/>
  <c r="Q152"/>
  <c r="N152"/>
  <c r="M152"/>
  <c r="L152"/>
  <c r="K152"/>
  <c r="J152"/>
  <c r="W149"/>
  <c r="V149"/>
  <c r="U149"/>
  <c r="T149"/>
  <c r="S149"/>
  <c r="Q149"/>
  <c r="P149"/>
  <c r="O149"/>
  <c r="M149"/>
  <c r="L149"/>
  <c r="K149"/>
  <c r="R148"/>
  <c r="N148"/>
  <c r="J148"/>
  <c r="R147"/>
  <c r="R149"/>
  <c r="N147"/>
  <c r="J147"/>
  <c r="J149"/>
  <c r="U146"/>
  <c r="T146"/>
  <c r="S146"/>
  <c r="Q146"/>
  <c r="P146"/>
  <c r="O146"/>
  <c r="M146"/>
  <c r="L146"/>
  <c r="K146"/>
  <c r="R144"/>
  <c r="R146"/>
  <c r="N144"/>
  <c r="N146"/>
  <c r="J144"/>
  <c r="J146"/>
  <c r="J173"/>
  <c r="J177"/>
  <c r="I110" i="7"/>
  <c r="I109"/>
  <c r="I108"/>
  <c r="N149" i="5"/>
  <c r="N184"/>
  <c r="N136" i="7"/>
  <c r="N137"/>
  <c r="M136"/>
  <c r="M137"/>
  <c r="L136"/>
  <c r="L137"/>
  <c r="K136"/>
  <c r="K137"/>
  <c r="J137"/>
  <c r="I131"/>
  <c r="K40"/>
  <c r="M53"/>
  <c r="K53"/>
  <c r="L53"/>
  <c r="N53"/>
  <c r="J40"/>
  <c r="L40"/>
  <c r="M40"/>
  <c r="N40"/>
  <c r="I35"/>
  <c r="I34"/>
  <c r="J33"/>
  <c r="K33"/>
  <c r="L33"/>
  <c r="N33"/>
  <c r="I23"/>
  <c r="I22"/>
  <c r="I33"/>
  <c r="J21"/>
  <c r="K21"/>
  <c r="L21"/>
  <c r="M21"/>
  <c r="N21"/>
  <c r="I12"/>
  <c r="I145"/>
  <c r="I21"/>
  <c r="I40"/>
  <c r="U165" i="5"/>
  <c r="I59" i="7"/>
  <c r="I58"/>
  <c r="S115" i="5"/>
  <c r="S110"/>
  <c r="S107"/>
  <c r="S43"/>
  <c r="S39"/>
  <c r="S24"/>
  <c r="S18"/>
  <c r="S15"/>
  <c r="M68" i="7"/>
  <c r="N152"/>
  <c r="M152"/>
  <c r="N151"/>
  <c r="M151"/>
  <c r="N150"/>
  <c r="M150"/>
  <c r="N148"/>
  <c r="M148"/>
  <c r="N146"/>
  <c r="M146"/>
  <c r="N145"/>
  <c r="M145"/>
  <c r="I112"/>
  <c r="I111"/>
  <c r="I126"/>
  <c r="I152"/>
  <c r="N105"/>
  <c r="M105"/>
  <c r="L105"/>
  <c r="K105"/>
  <c r="J105"/>
  <c r="I104"/>
  <c r="I103"/>
  <c r="N102"/>
  <c r="M102"/>
  <c r="L102"/>
  <c r="K102"/>
  <c r="J102"/>
  <c r="I101"/>
  <c r="I146"/>
  <c r="I100"/>
  <c r="N99"/>
  <c r="M99"/>
  <c r="L99"/>
  <c r="K99"/>
  <c r="J99"/>
  <c r="I98"/>
  <c r="I97"/>
  <c r="I96"/>
  <c r="N90"/>
  <c r="M90"/>
  <c r="L90"/>
  <c r="K90"/>
  <c r="J90"/>
  <c r="I89"/>
  <c r="I88"/>
  <c r="N87"/>
  <c r="M87"/>
  <c r="L87"/>
  <c r="K87"/>
  <c r="J87"/>
  <c r="I86"/>
  <c r="I85"/>
  <c r="I148"/>
  <c r="I84"/>
  <c r="N83"/>
  <c r="M83"/>
  <c r="L83"/>
  <c r="K83"/>
  <c r="J83"/>
  <c r="I82"/>
  <c r="N81"/>
  <c r="N94"/>
  <c r="M81"/>
  <c r="L81"/>
  <c r="L94"/>
  <c r="K81"/>
  <c r="J81"/>
  <c r="I80"/>
  <c r="I79"/>
  <c r="I78"/>
  <c r="I77"/>
  <c r="I81"/>
  <c r="N76"/>
  <c r="M76"/>
  <c r="L76"/>
  <c r="K76"/>
  <c r="J76"/>
  <c r="I75"/>
  <c r="I76"/>
  <c r="L74"/>
  <c r="K74"/>
  <c r="K94"/>
  <c r="J74"/>
  <c r="I73"/>
  <c r="I72"/>
  <c r="N144"/>
  <c r="M144"/>
  <c r="I71"/>
  <c r="I74"/>
  <c r="N68"/>
  <c r="L68"/>
  <c r="K68"/>
  <c r="J68"/>
  <c r="I66"/>
  <c r="I68"/>
  <c r="N65"/>
  <c r="M65"/>
  <c r="L65"/>
  <c r="K65"/>
  <c r="J65"/>
  <c r="I64"/>
  <c r="I65"/>
  <c r="N63"/>
  <c r="M63"/>
  <c r="L63"/>
  <c r="K63"/>
  <c r="J63"/>
  <c r="I61"/>
  <c r="I63"/>
  <c r="I60"/>
  <c r="N57"/>
  <c r="M57"/>
  <c r="L57"/>
  <c r="K57"/>
  <c r="J57"/>
  <c r="I56"/>
  <c r="I55"/>
  <c r="I54"/>
  <c r="W203" i="5"/>
  <c r="V203"/>
  <c r="W202"/>
  <c r="V202"/>
  <c r="W201"/>
  <c r="V201"/>
  <c r="R201"/>
  <c r="N201"/>
  <c r="W200"/>
  <c r="W199"/>
  <c r="V200"/>
  <c r="W198"/>
  <c r="V198"/>
  <c r="W196"/>
  <c r="V196"/>
  <c r="W195"/>
  <c r="V195"/>
  <c r="R184"/>
  <c r="J184"/>
  <c r="R183"/>
  <c r="N183"/>
  <c r="J183"/>
  <c r="N182"/>
  <c r="J182"/>
  <c r="R180"/>
  <c r="N180"/>
  <c r="J180"/>
  <c r="M172"/>
  <c r="L172"/>
  <c r="K172"/>
  <c r="J171"/>
  <c r="J201"/>
  <c r="J170"/>
  <c r="W169"/>
  <c r="U169"/>
  <c r="T169"/>
  <c r="S169"/>
  <c r="Q169"/>
  <c r="P169"/>
  <c r="O169"/>
  <c r="M169"/>
  <c r="L169"/>
  <c r="K169"/>
  <c r="R168"/>
  <c r="N168"/>
  <c r="J168"/>
  <c r="R167"/>
  <c r="N167"/>
  <c r="J167"/>
  <c r="R166"/>
  <c r="N166"/>
  <c r="J166"/>
  <c r="W165"/>
  <c r="V165"/>
  <c r="T165"/>
  <c r="S165"/>
  <c r="Q165"/>
  <c r="P165"/>
  <c r="O165"/>
  <c r="M165"/>
  <c r="L165"/>
  <c r="K165"/>
  <c r="R164"/>
  <c r="N164"/>
  <c r="J164"/>
  <c r="R163"/>
  <c r="N163"/>
  <c r="J163"/>
  <c r="R162"/>
  <c r="J162"/>
  <c r="R161"/>
  <c r="N161"/>
  <c r="J161"/>
  <c r="W160"/>
  <c r="U160"/>
  <c r="T160"/>
  <c r="S160"/>
  <c r="Q160"/>
  <c r="P160"/>
  <c r="O160"/>
  <c r="M160"/>
  <c r="L160"/>
  <c r="K160"/>
  <c r="R159"/>
  <c r="N159"/>
  <c r="J159"/>
  <c r="R158"/>
  <c r="N158"/>
  <c r="J158"/>
  <c r="R157"/>
  <c r="N157"/>
  <c r="J157"/>
  <c r="R156"/>
  <c r="N156"/>
  <c r="J156"/>
  <c r="W155"/>
  <c r="V155"/>
  <c r="U155"/>
  <c r="T155"/>
  <c r="S155"/>
  <c r="Q155"/>
  <c r="P155"/>
  <c r="O155"/>
  <c r="M155"/>
  <c r="L155"/>
  <c r="K155"/>
  <c r="R154"/>
  <c r="N154"/>
  <c r="J154"/>
  <c r="R153"/>
  <c r="N153"/>
  <c r="J153"/>
  <c r="W140"/>
  <c r="W141"/>
  <c r="V140"/>
  <c r="V141"/>
  <c r="U140"/>
  <c r="T140"/>
  <c r="S140"/>
  <c r="Q140"/>
  <c r="P140"/>
  <c r="O140"/>
  <c r="M140"/>
  <c r="L140"/>
  <c r="K140"/>
  <c r="R139"/>
  <c r="N139"/>
  <c r="J139"/>
  <c r="R138"/>
  <c r="N138"/>
  <c r="J138"/>
  <c r="W137"/>
  <c r="V137"/>
  <c r="U137"/>
  <c r="T137"/>
  <c r="S137"/>
  <c r="Q137"/>
  <c r="P137"/>
  <c r="O137"/>
  <c r="M137"/>
  <c r="L137"/>
  <c r="K137"/>
  <c r="R136"/>
  <c r="R196"/>
  <c r="N136"/>
  <c r="N196"/>
  <c r="J136"/>
  <c r="J196"/>
  <c r="R135"/>
  <c r="N135"/>
  <c r="J135"/>
  <c r="W134"/>
  <c r="V134"/>
  <c r="U134"/>
  <c r="U141"/>
  <c r="T134"/>
  <c r="S134"/>
  <c r="S141"/>
  <c r="Q134"/>
  <c r="P134"/>
  <c r="O134"/>
  <c r="M134"/>
  <c r="M141"/>
  <c r="L134"/>
  <c r="K134"/>
  <c r="R133"/>
  <c r="N133"/>
  <c r="J133"/>
  <c r="R132"/>
  <c r="N132"/>
  <c r="J132"/>
  <c r="R131"/>
  <c r="N131"/>
  <c r="N134"/>
  <c r="J131"/>
  <c r="W125"/>
  <c r="V125"/>
  <c r="U125"/>
  <c r="T125"/>
  <c r="S125"/>
  <c r="Q125"/>
  <c r="P125"/>
  <c r="O125"/>
  <c r="M125"/>
  <c r="L125"/>
  <c r="K125"/>
  <c r="R124"/>
  <c r="N124"/>
  <c r="J124"/>
  <c r="R123"/>
  <c r="N123"/>
  <c r="J123"/>
  <c r="W122"/>
  <c r="V122"/>
  <c r="U122"/>
  <c r="T122"/>
  <c r="S122"/>
  <c r="Q122"/>
  <c r="P122"/>
  <c r="O122"/>
  <c r="M122"/>
  <c r="L122"/>
  <c r="K122"/>
  <c r="R121"/>
  <c r="N121"/>
  <c r="J121"/>
  <c r="R120"/>
  <c r="N120"/>
  <c r="J120"/>
  <c r="R119"/>
  <c r="N119"/>
  <c r="J119"/>
  <c r="J122"/>
  <c r="W118"/>
  <c r="V118"/>
  <c r="U118"/>
  <c r="T118"/>
  <c r="S118"/>
  <c r="Q118"/>
  <c r="P118"/>
  <c r="O118"/>
  <c r="M118"/>
  <c r="L118"/>
  <c r="K118"/>
  <c r="R117"/>
  <c r="R118"/>
  <c r="N117"/>
  <c r="J117"/>
  <c r="R116"/>
  <c r="N116"/>
  <c r="N118"/>
  <c r="J116"/>
  <c r="W128"/>
  <c r="V128"/>
  <c r="U128"/>
  <c r="U129"/>
  <c r="T128"/>
  <c r="S128"/>
  <c r="Q128"/>
  <c r="P128"/>
  <c r="O128"/>
  <c r="M128"/>
  <c r="L128"/>
  <c r="K128"/>
  <c r="R127"/>
  <c r="N127"/>
  <c r="J127"/>
  <c r="R126"/>
  <c r="R128"/>
  <c r="N126"/>
  <c r="J126"/>
  <c r="W115"/>
  <c r="V115"/>
  <c r="U115"/>
  <c r="T115"/>
  <c r="Q115"/>
  <c r="P115"/>
  <c r="O115"/>
  <c r="M115"/>
  <c r="L115"/>
  <c r="K115"/>
  <c r="R114"/>
  <c r="N114"/>
  <c r="J114"/>
  <c r="R113"/>
  <c r="N113"/>
  <c r="J113"/>
  <c r="R112"/>
  <c r="N112"/>
  <c r="J112"/>
  <c r="R111"/>
  <c r="N111"/>
  <c r="J111"/>
  <c r="W110"/>
  <c r="V110"/>
  <c r="U110"/>
  <c r="T110"/>
  <c r="Q110"/>
  <c r="P110"/>
  <c r="O110"/>
  <c r="M110"/>
  <c r="L110"/>
  <c r="K110"/>
  <c r="R109"/>
  <c r="N109"/>
  <c r="N110"/>
  <c r="J109"/>
  <c r="R108"/>
  <c r="R110"/>
  <c r="N108"/>
  <c r="J108"/>
  <c r="U107"/>
  <c r="T107"/>
  <c r="Q107"/>
  <c r="P107"/>
  <c r="M107"/>
  <c r="L107"/>
  <c r="K107"/>
  <c r="R106"/>
  <c r="N106"/>
  <c r="J106"/>
  <c r="R105"/>
  <c r="N105"/>
  <c r="J105"/>
  <c r="W107"/>
  <c r="V194"/>
  <c r="R104"/>
  <c r="O104"/>
  <c r="O107"/>
  <c r="O129"/>
  <c r="J104"/>
  <c r="W98"/>
  <c r="V98"/>
  <c r="U98"/>
  <c r="T98"/>
  <c r="S98"/>
  <c r="Q98"/>
  <c r="P98"/>
  <c r="O98"/>
  <c r="M98"/>
  <c r="L98"/>
  <c r="K98"/>
  <c r="J98"/>
  <c r="R96"/>
  <c r="R98"/>
  <c r="N96"/>
  <c r="N98"/>
  <c r="W101"/>
  <c r="V101"/>
  <c r="U101"/>
  <c r="T101"/>
  <c r="S101"/>
  <c r="Q101"/>
  <c r="P101"/>
  <c r="O101"/>
  <c r="M101"/>
  <c r="L101"/>
  <c r="K101"/>
  <c r="R100"/>
  <c r="N100"/>
  <c r="J100"/>
  <c r="R99"/>
  <c r="N99"/>
  <c r="J99"/>
  <c r="W80"/>
  <c r="V80"/>
  <c r="U80"/>
  <c r="T80"/>
  <c r="S80"/>
  <c r="Q80"/>
  <c r="P80"/>
  <c r="O80"/>
  <c r="M80"/>
  <c r="L80"/>
  <c r="K80"/>
  <c r="R79"/>
  <c r="N79"/>
  <c r="J79"/>
  <c r="R78"/>
  <c r="N78"/>
  <c r="J78"/>
  <c r="W95"/>
  <c r="V95"/>
  <c r="U95"/>
  <c r="T95"/>
  <c r="S95"/>
  <c r="Q95"/>
  <c r="P95"/>
  <c r="O95"/>
  <c r="M95"/>
  <c r="L95"/>
  <c r="K95"/>
  <c r="R94"/>
  <c r="N94"/>
  <c r="J94"/>
  <c r="R93"/>
  <c r="N93"/>
  <c r="J93"/>
  <c r="R92"/>
  <c r="N92"/>
  <c r="J92"/>
  <c r="W91"/>
  <c r="V91"/>
  <c r="U91"/>
  <c r="T91"/>
  <c r="S91"/>
  <c r="Q91"/>
  <c r="P91"/>
  <c r="O91"/>
  <c r="M91"/>
  <c r="L91"/>
  <c r="K91"/>
  <c r="R89"/>
  <c r="N89"/>
  <c r="R88"/>
  <c r="R200"/>
  <c r="N88"/>
  <c r="J88"/>
  <c r="R87"/>
  <c r="N87"/>
  <c r="J87"/>
  <c r="R86"/>
  <c r="N86"/>
  <c r="J86"/>
  <c r="W85"/>
  <c r="V85"/>
  <c r="U85"/>
  <c r="T85"/>
  <c r="S85"/>
  <c r="Q85"/>
  <c r="P85"/>
  <c r="O85"/>
  <c r="M85"/>
  <c r="L85"/>
  <c r="K85"/>
  <c r="R84"/>
  <c r="N84"/>
  <c r="J84"/>
  <c r="R83"/>
  <c r="N83"/>
  <c r="J83"/>
  <c r="R82"/>
  <c r="N82"/>
  <c r="J82"/>
  <c r="W77"/>
  <c r="V77"/>
  <c r="U77"/>
  <c r="T77"/>
  <c r="S77"/>
  <c r="Q77"/>
  <c r="P77"/>
  <c r="P81"/>
  <c r="O77"/>
  <c r="M77"/>
  <c r="L77"/>
  <c r="K77"/>
  <c r="R76"/>
  <c r="R77"/>
  <c r="N76"/>
  <c r="J76"/>
  <c r="W75"/>
  <c r="V75"/>
  <c r="U75"/>
  <c r="T75"/>
  <c r="S75"/>
  <c r="Q75"/>
  <c r="P75"/>
  <c r="O75"/>
  <c r="M75"/>
  <c r="L75"/>
  <c r="K75"/>
  <c r="R74"/>
  <c r="N74"/>
  <c r="J74"/>
  <c r="J75"/>
  <c r="W73"/>
  <c r="V73"/>
  <c r="U73"/>
  <c r="T73"/>
  <c r="S73"/>
  <c r="Q73"/>
  <c r="P73"/>
  <c r="O73"/>
  <c r="M73"/>
  <c r="L73"/>
  <c r="K73"/>
  <c r="R72"/>
  <c r="R73"/>
  <c r="N72"/>
  <c r="J72"/>
  <c r="J73"/>
  <c r="W71"/>
  <c r="V71"/>
  <c r="U71"/>
  <c r="T71"/>
  <c r="S71"/>
  <c r="Q71"/>
  <c r="P71"/>
  <c r="O71"/>
  <c r="M71"/>
  <c r="L71"/>
  <c r="K71"/>
  <c r="R70"/>
  <c r="N70"/>
  <c r="J70"/>
  <c r="J71"/>
  <c r="W69"/>
  <c r="V69"/>
  <c r="U69"/>
  <c r="T69"/>
  <c r="S69"/>
  <c r="Q69"/>
  <c r="P69"/>
  <c r="O69"/>
  <c r="M69"/>
  <c r="L69"/>
  <c r="K69"/>
  <c r="R68"/>
  <c r="N68"/>
  <c r="J68"/>
  <c r="R67"/>
  <c r="N67"/>
  <c r="J67"/>
  <c r="R66"/>
  <c r="N66"/>
  <c r="J66"/>
  <c r="W65"/>
  <c r="V65"/>
  <c r="U65"/>
  <c r="T65"/>
  <c r="S65"/>
  <c r="Q65"/>
  <c r="P65"/>
  <c r="O65"/>
  <c r="M65"/>
  <c r="L65"/>
  <c r="K65"/>
  <c r="R64"/>
  <c r="N64"/>
  <c r="J64"/>
  <c r="R63"/>
  <c r="N63"/>
  <c r="J63"/>
  <c r="W59"/>
  <c r="V59"/>
  <c r="U59"/>
  <c r="T59"/>
  <c r="Q59"/>
  <c r="P59"/>
  <c r="P60"/>
  <c r="M59"/>
  <c r="L59"/>
  <c r="R58"/>
  <c r="N58"/>
  <c r="J58"/>
  <c r="R57"/>
  <c r="N57"/>
  <c r="J57"/>
  <c r="O56"/>
  <c r="K56"/>
  <c r="J56"/>
  <c r="W55"/>
  <c r="V55"/>
  <c r="U55"/>
  <c r="T55"/>
  <c r="S55"/>
  <c r="Q55"/>
  <c r="P55"/>
  <c r="M55"/>
  <c r="L55"/>
  <c r="K55"/>
  <c r="R54"/>
  <c r="O54"/>
  <c r="O55"/>
  <c r="J54"/>
  <c r="R53"/>
  <c r="R55"/>
  <c r="N53"/>
  <c r="J53"/>
  <c r="W52"/>
  <c r="V52"/>
  <c r="U52"/>
  <c r="T52"/>
  <c r="S52"/>
  <c r="Q52"/>
  <c r="P52"/>
  <c r="O52"/>
  <c r="M52"/>
  <c r="L52"/>
  <c r="K52"/>
  <c r="R51"/>
  <c r="N51"/>
  <c r="J51"/>
  <c r="R50"/>
  <c r="N50"/>
  <c r="J50"/>
  <c r="W46"/>
  <c r="V46"/>
  <c r="U46"/>
  <c r="T46"/>
  <c r="S46"/>
  <c r="Q46"/>
  <c r="P46"/>
  <c r="O46"/>
  <c r="M46"/>
  <c r="L46"/>
  <c r="K46"/>
  <c r="R45"/>
  <c r="N45"/>
  <c r="J45"/>
  <c r="R44"/>
  <c r="N44"/>
  <c r="J44"/>
  <c r="W43"/>
  <c r="V43"/>
  <c r="U43"/>
  <c r="T43"/>
  <c r="Q43"/>
  <c r="P43"/>
  <c r="O43"/>
  <c r="M43"/>
  <c r="L43"/>
  <c r="K43"/>
  <c r="R42"/>
  <c r="N42"/>
  <c r="J42"/>
  <c r="R41"/>
  <c r="N41"/>
  <c r="J41"/>
  <c r="R40"/>
  <c r="N40"/>
  <c r="J40"/>
  <c r="W39"/>
  <c r="V39"/>
  <c r="U39"/>
  <c r="T39"/>
  <c r="Q39"/>
  <c r="P39"/>
  <c r="O39"/>
  <c r="M39"/>
  <c r="L39"/>
  <c r="K39"/>
  <c r="K47"/>
  <c r="R38"/>
  <c r="N38"/>
  <c r="J38"/>
  <c r="R37"/>
  <c r="N37"/>
  <c r="J37"/>
  <c r="R36"/>
  <c r="N36"/>
  <c r="J36"/>
  <c r="W24"/>
  <c r="V24"/>
  <c r="U24"/>
  <c r="U33"/>
  <c r="T24"/>
  <c r="Q24"/>
  <c r="P24"/>
  <c r="O24"/>
  <c r="M24"/>
  <c r="L24"/>
  <c r="K24"/>
  <c r="R23"/>
  <c r="N23"/>
  <c r="J23"/>
  <c r="R22"/>
  <c r="N22"/>
  <c r="J22"/>
  <c r="R21"/>
  <c r="N21"/>
  <c r="J21"/>
  <c r="R20"/>
  <c r="N20"/>
  <c r="J20"/>
  <c r="R19"/>
  <c r="N19"/>
  <c r="J19"/>
  <c r="W18"/>
  <c r="V18"/>
  <c r="U18"/>
  <c r="T18"/>
  <c r="Q18"/>
  <c r="P18"/>
  <c r="O18"/>
  <c r="M18"/>
  <c r="L18"/>
  <c r="K18"/>
  <c r="R17"/>
  <c r="N17"/>
  <c r="J17"/>
  <c r="R16"/>
  <c r="N16"/>
  <c r="J16"/>
  <c r="W15"/>
  <c r="V15"/>
  <c r="U15"/>
  <c r="T15"/>
  <c r="Q15"/>
  <c r="P15"/>
  <c r="O15"/>
  <c r="M15"/>
  <c r="L15"/>
  <c r="K15"/>
  <c r="R14"/>
  <c r="R15"/>
  <c r="N14"/>
  <c r="N15"/>
  <c r="J14"/>
  <c r="J15"/>
  <c r="J160"/>
  <c r="J172"/>
  <c r="R169"/>
  <c r="R182"/>
  <c r="N155"/>
  <c r="J181"/>
  <c r="N181"/>
  <c r="R181"/>
  <c r="O173"/>
  <c r="Q173"/>
  <c r="Q177"/>
  <c r="T173"/>
  <c r="T177"/>
  <c r="K173"/>
  <c r="M173"/>
  <c r="M177"/>
  <c r="V107"/>
  <c r="O177"/>
  <c r="P173"/>
  <c r="S173"/>
  <c r="W173"/>
  <c r="W177"/>
  <c r="L173"/>
  <c r="L177"/>
  <c r="M106" i="7"/>
  <c r="K177" i="5"/>
  <c r="P177"/>
  <c r="J155"/>
  <c r="N203"/>
  <c r="N137"/>
  <c r="R140"/>
  <c r="R155"/>
  <c r="N160"/>
  <c r="N165"/>
  <c r="J169"/>
  <c r="K129"/>
  <c r="K81"/>
  <c r="U81"/>
  <c r="J24"/>
  <c r="N73"/>
  <c r="J115"/>
  <c r="K141"/>
  <c r="P141"/>
  <c r="O47"/>
  <c r="W47"/>
  <c r="J137"/>
  <c r="K33"/>
  <c r="L141"/>
  <c r="O141"/>
  <c r="Q141"/>
  <c r="T141"/>
  <c r="R137"/>
  <c r="I83" i="7"/>
  <c r="J106"/>
  <c r="N106"/>
  <c r="J110" i="5"/>
  <c r="J128"/>
  <c r="S129"/>
  <c r="J118"/>
  <c r="N122"/>
  <c r="R134"/>
  <c r="J140"/>
  <c r="N140"/>
  <c r="R160"/>
  <c r="J202"/>
  <c r="R202"/>
  <c r="N169"/>
  <c r="L106" i="7"/>
  <c r="M129" i="5"/>
  <c r="N202"/>
  <c r="K59"/>
  <c r="K60"/>
  <c r="N24"/>
  <c r="J39"/>
  <c r="J195"/>
  <c r="N52"/>
  <c r="N69"/>
  <c r="R71"/>
  <c r="R75"/>
  <c r="N77"/>
  <c r="J85"/>
  <c r="J198"/>
  <c r="J203"/>
  <c r="L102"/>
  <c r="M74" i="7"/>
  <c r="M94"/>
  <c r="R203" i="5"/>
  <c r="R165"/>
  <c r="I90" i="7"/>
  <c r="I99"/>
  <c r="K106"/>
  <c r="N74"/>
  <c r="I102"/>
  <c r="R198" i="5"/>
  <c r="I57" i="7"/>
  <c r="I150"/>
  <c r="I87"/>
  <c r="J134" i="5"/>
  <c r="J141"/>
  <c r="N104"/>
  <c r="N107"/>
  <c r="R91"/>
  <c r="J200"/>
  <c r="N95"/>
  <c r="J95"/>
  <c r="R95"/>
  <c r="N80"/>
  <c r="R80"/>
  <c r="J101"/>
  <c r="N101"/>
  <c r="R107"/>
  <c r="J107"/>
  <c r="N115"/>
  <c r="R115"/>
  <c r="N128"/>
  <c r="J125"/>
  <c r="R125"/>
  <c r="N91"/>
  <c r="J194"/>
  <c r="N75"/>
  <c r="N71"/>
  <c r="J43"/>
  <c r="J91"/>
  <c r="R122"/>
  <c r="J165"/>
  <c r="J77"/>
  <c r="K102"/>
  <c r="L129"/>
  <c r="Q129"/>
  <c r="T129"/>
  <c r="N125"/>
  <c r="R141"/>
  <c r="N69" i="7"/>
  <c r="N138"/>
  <c r="N139"/>
  <c r="M149"/>
  <c r="N149"/>
  <c r="W129" i="5"/>
  <c r="V129"/>
  <c r="V33"/>
  <c r="V102"/>
  <c r="V47"/>
  <c r="S81"/>
  <c r="Q102"/>
  <c r="Q187"/>
  <c r="Q188"/>
  <c r="T102"/>
  <c r="P129"/>
  <c r="J129"/>
  <c r="V173"/>
  <c r="V177"/>
  <c r="S33"/>
  <c r="R173"/>
  <c r="N54"/>
  <c r="T81"/>
  <c r="N18"/>
  <c r="J18"/>
  <c r="J33"/>
  <c r="R18"/>
  <c r="R24"/>
  <c r="R33"/>
  <c r="M33"/>
  <c r="P33"/>
  <c r="T33"/>
  <c r="N39"/>
  <c r="N47"/>
  <c r="L47"/>
  <c r="Q47"/>
  <c r="N43"/>
  <c r="T47"/>
  <c r="J46"/>
  <c r="J47"/>
  <c r="R46"/>
  <c r="N46"/>
  <c r="P47"/>
  <c r="J52"/>
  <c r="R52"/>
  <c r="V60"/>
  <c r="J55"/>
  <c r="J59"/>
  <c r="M60"/>
  <c r="W60"/>
  <c r="N65"/>
  <c r="N81"/>
  <c r="J65"/>
  <c r="R65"/>
  <c r="J69"/>
  <c r="R69"/>
  <c r="R85"/>
  <c r="N85"/>
  <c r="N198"/>
  <c r="M81"/>
  <c r="P102"/>
  <c r="P187"/>
  <c r="P188"/>
  <c r="U102"/>
  <c r="W81"/>
  <c r="R101"/>
  <c r="U173"/>
  <c r="U177"/>
  <c r="S47"/>
  <c r="M143" i="7"/>
  <c r="N143"/>
  <c r="V199" i="5"/>
  <c r="J94" i="7"/>
  <c r="I105"/>
  <c r="I106"/>
  <c r="N173" i="5"/>
  <c r="N177"/>
  <c r="R39"/>
  <c r="M69" i="7"/>
  <c r="M138"/>
  <c r="M139"/>
  <c r="L69"/>
  <c r="L138"/>
  <c r="L139"/>
  <c r="V193" i="5"/>
  <c r="O33"/>
  <c r="J193"/>
  <c r="J199"/>
  <c r="I94" i="7"/>
  <c r="K69"/>
  <c r="K138"/>
  <c r="K139"/>
  <c r="J69"/>
  <c r="I151"/>
  <c r="I149"/>
  <c r="I41"/>
  <c r="I53"/>
  <c r="I69"/>
  <c r="J129"/>
  <c r="R81" i="5"/>
  <c r="R129"/>
  <c r="L187"/>
  <c r="L188"/>
  <c r="N129"/>
  <c r="U187"/>
  <c r="U188"/>
  <c r="K187"/>
  <c r="K188"/>
  <c r="M102"/>
  <c r="M187"/>
  <c r="M188"/>
  <c r="W102"/>
  <c r="N141"/>
  <c r="W194"/>
  <c r="W193"/>
  <c r="W204"/>
  <c r="T60"/>
  <c r="N200"/>
  <c r="N199"/>
  <c r="J80"/>
  <c r="J102"/>
  <c r="N33"/>
  <c r="Q60"/>
  <c r="U60"/>
  <c r="O81"/>
  <c r="J185"/>
  <c r="J186"/>
  <c r="J187"/>
  <c r="J188"/>
  <c r="R185"/>
  <c r="R186"/>
  <c r="R199"/>
  <c r="I128" i="7"/>
  <c r="I129"/>
  <c r="J138"/>
  <c r="J139"/>
  <c r="R177" i="5"/>
  <c r="S177"/>
  <c r="S59"/>
  <c r="S102"/>
  <c r="R56"/>
  <c r="R194"/>
  <c r="L81"/>
  <c r="Q81"/>
  <c r="V81"/>
  <c r="L33"/>
  <c r="Q33"/>
  <c r="W33"/>
  <c r="R43"/>
  <c r="R195"/>
  <c r="M47"/>
  <c r="U47"/>
  <c r="L60"/>
  <c r="N56"/>
  <c r="O59"/>
  <c r="O102"/>
  <c r="T187"/>
  <c r="T188"/>
  <c r="N185"/>
  <c r="N186"/>
  <c r="I136" i="7"/>
  <c r="I137"/>
  <c r="M153"/>
  <c r="N153"/>
  <c r="V187" i="5"/>
  <c r="V188"/>
  <c r="W187"/>
  <c r="W188"/>
  <c r="V204"/>
  <c r="R193"/>
  <c r="R204"/>
  <c r="J60"/>
  <c r="N195"/>
  <c r="N55"/>
  <c r="R47"/>
  <c r="I144" i="7"/>
  <c r="J204" i="5"/>
  <c r="J81"/>
  <c r="I138" i="7"/>
  <c r="I139"/>
  <c r="N59" i="5"/>
  <c r="N102"/>
  <c r="N194"/>
  <c r="N193"/>
  <c r="N204"/>
  <c r="O60"/>
  <c r="O187"/>
  <c r="O188"/>
  <c r="S187"/>
  <c r="S188"/>
  <c r="S60"/>
  <c r="R59"/>
  <c r="R102"/>
  <c r="I143" i="7"/>
  <c r="I153"/>
  <c r="R187" i="5"/>
  <c r="R188"/>
  <c r="R60"/>
  <c r="N60"/>
  <c r="N187"/>
  <c r="N188"/>
</calcChain>
</file>

<file path=xl/comments1.xml><?xml version="1.0" encoding="utf-8"?>
<comments xmlns="http://schemas.openxmlformats.org/spreadsheetml/2006/main">
  <authors>
    <author>Snieguole Kacerauskaite</author>
  </authors>
  <commentList>
    <comment ref="D64" authorId="0">
      <text>
        <r>
          <rPr>
            <sz val="9"/>
            <color indexed="81"/>
            <rFont val="Tahoma"/>
            <family val="2"/>
            <charset val="186"/>
          </rPr>
          <t xml:space="preserve">Daržovių saugykla Taikos pr. 68 (2012-04-26 Nr. T2-130) ir skalbykla Donelaičio g. 12A (2013-01-30 Nr. T2-23)
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O34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koreguotas pagal MUD 2012-11-19 el.laišką</t>
        </r>
      </text>
    </comment>
    <comment ref="O36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koreguotas pagal MUD 2012-11-19 el.laišką</t>
        </r>
      </text>
    </comment>
    <comment ref="O61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pagal MUD 2012-11-19 el.laišką</t>
        </r>
      </text>
    </comment>
    <comment ref="O63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pagal MUD 2012-11-19 el.laišką</t>
        </r>
      </text>
    </comment>
    <comment ref="O92" authorId="0">
      <text>
        <r>
          <rPr>
            <sz val="9"/>
            <color indexed="81"/>
            <rFont val="Tahoma"/>
            <family val="2"/>
            <charset val="186"/>
          </rPr>
          <t xml:space="preserve">Daržovių saugykla Taikos pr. 68 (2012-04-26 Nr. T2-130)
</t>
        </r>
      </text>
    </comment>
    <comment ref="E150" authorId="0">
      <text>
        <r>
          <rPr>
            <sz val="9"/>
            <color indexed="81"/>
            <rFont val="Tahoma"/>
            <family val="2"/>
            <charset val="186"/>
          </rPr>
          <t xml:space="preserve">Įtraukta pagal 2012-10-17 SPG protokolą STR3-15 </t>
        </r>
      </text>
    </comment>
    <comment ref="E161" authorId="0">
      <text>
        <r>
          <rPr>
            <sz val="9"/>
            <color indexed="81"/>
            <rFont val="Tahoma"/>
            <family val="2"/>
            <charset val="186"/>
          </rPr>
          <t xml:space="preserve">Darbai, kurie atliekami Klaipėdos miesto savivaldybės teritorijoje
</t>
        </r>
      </text>
    </comment>
  </commentList>
</comments>
</file>

<file path=xl/sharedStrings.xml><?xml version="1.0" encoding="utf-8"?>
<sst xmlns="http://schemas.openxmlformats.org/spreadsheetml/2006/main" count="907" uniqueCount="252">
  <si>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</si>
  <si>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</si>
  <si>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</si>
  <si>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</si>
  <si>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</si>
  <si>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</si>
  <si>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</si>
  <si>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</si>
  <si>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</si>
  <si>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</si>
  <si>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</si>
  <si>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</si>
  <si>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</si>
  <si>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</si>
  <si>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</si>
  <si>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</si>
  <si>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</si>
  <si>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</si>
  <si>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</si>
  <si>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</si>
  <si>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</si>
  <si>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</si>
  <si>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</si>
  <si>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</si>
  <si>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</si>
  <si>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</si>
  <si>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</si>
  <si>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</si>
  <si>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</si>
  <si>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</si>
  <si>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</si>
  <si>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</si>
  <si>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</si>
  <si>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</si>
  <si>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</si>
  <si>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</si>
  <si>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</si>
  <si>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</si>
  <si>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</si>
  <si>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Asignavimai 2012-iesiems metams</t>
  </si>
  <si>
    <t>Lėšų poreikis biudžetiniams 2013-iesiems metams</t>
  </si>
  <si>
    <t>2013-ųjų metų asignavimų planas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</si>
  <si>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</si>
  <si>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</si>
  <si>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</si>
  <si>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r>
      <t xml:space="preserve">Daugiabučių namų savininkų bendrijų fondo lėšos </t>
    </r>
    <r>
      <rPr>
        <b/>
        <sz val="10"/>
        <rFont val="Times New Roman"/>
        <family val="1"/>
        <charset val="186"/>
      </rPr>
      <t>SB(F)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</si>
  <si>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</si>
  <si>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</si>
  <si>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</si>
  <si>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</si>
  <si>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</si>
  <si>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2014-ųjų metų lėšų projektas</t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</si>
  <si>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</si>
  <si>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</si>
  <si>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2013-ieji metai</t>
  </si>
  <si>
    <t>2014-ieji metai</t>
  </si>
  <si>
    <t>2015-ieji metai</t>
  </si>
  <si>
    <t>SB</t>
  </si>
  <si>
    <t>Lėšų poreikis biudžetiniams 
2013-iesiems metams</t>
  </si>
  <si>
    <t>Strateginis tikslas</t>
  </si>
  <si>
    <t>Papriemonės kodas</t>
  </si>
  <si>
    <t>MIESTO INFRASTRUKTŪROS OBJEKTŲ PRIEŽIŪROS IR MODERNIZAVIMO PROGRAMOS (NR. 07)</t>
  </si>
  <si>
    <t>03</t>
  </si>
  <si>
    <t>Daugiabučių namų savininkų bendrijų (DNSB), modernizuojančių bendrojo naudojimo objektus, rėmimas</t>
  </si>
  <si>
    <t>6</t>
  </si>
  <si>
    <t>06</t>
  </si>
  <si>
    <t>SB(F)</t>
  </si>
  <si>
    <t>10</t>
  </si>
  <si>
    <t>Vaikų žaidimo aikštelių daugiabučių namų kiemuose atnaujinimas ir remontas</t>
  </si>
  <si>
    <t>08</t>
  </si>
  <si>
    <t>Atnaujinta vaikų žaidimo aikštelių, vnt.</t>
  </si>
  <si>
    <t>7</t>
  </si>
  <si>
    <t>Gėlynų atnaujinimas ir įrengimas</t>
  </si>
  <si>
    <t>Fontanų priežiūra, remontas ir atnaujinimas</t>
  </si>
  <si>
    <t>Miesto aikščių, skverų bei pėsčiųjų takų sutvarkymas</t>
  </si>
  <si>
    <t>Miesto viešų teritorijų inventoriaus priežiūra, įrengimas ir įsigijimas</t>
  </si>
  <si>
    <t>Prižiūrima geriamojo vandens fontanų, vnt.</t>
  </si>
  <si>
    <t>Prižiūrima fontanų, vnt.</t>
  </si>
  <si>
    <t>Įrengta suoliukų, vnt.</t>
  </si>
  <si>
    <t>Įsigyta gėlinių, vnt.</t>
  </si>
  <si>
    <t>Įsigyta šiukšliadėžių, vnt.</t>
  </si>
  <si>
    <t>04</t>
  </si>
  <si>
    <t>05</t>
  </si>
  <si>
    <t>07</t>
  </si>
  <si>
    <t>09</t>
  </si>
  <si>
    <t>Savivaldybei priskirtų teritorijų sanitarinis valymas, bešeimininkių statinių ir nelegalių objektų nukėlimo bei nugriovimo darbai, parkų, skverų, žaliųjų plotų želdinimas ir aplinkotvarka</t>
  </si>
  <si>
    <t>Miesto viešųjų tualetų remontas, priežiūra ir nuoma</t>
  </si>
  <si>
    <t>Valoma teritorija, ha</t>
  </si>
  <si>
    <t>Nugriauta statinių, vnt.</t>
  </si>
  <si>
    <t>Prižiūrima automatinių konteinerinių tualetų, vnt.</t>
  </si>
  <si>
    <t>Prižiūrima viešųjų tualetų, vnt.</t>
  </si>
  <si>
    <t>Utilizuota gyvūnų, t</t>
  </si>
  <si>
    <t>Paplūdimių sanitarinis ir mechanizuotas valymas, inventoriaus priežiūra ir sutvarkymas</t>
  </si>
  <si>
    <t>Viešojo tualeto paslaugų teikimas Melnragės paplūdimyje</t>
  </si>
  <si>
    <t>Etatų skaičius tualeto priežiūrai, vnt.</t>
  </si>
  <si>
    <t>SB(SP)</t>
  </si>
  <si>
    <t>Sezoninių darbuotojų skaičius, vnt.</t>
  </si>
  <si>
    <t>Nuolatinių darbuotojų skaičius, vnt.</t>
  </si>
  <si>
    <t>Apšvietimo tinklų ir įrangos eksploatacija, avarinių gedimų likvidavimas ir radiofikacijos linijų remontas</t>
  </si>
  <si>
    <t>Elektros energijos įsigijimas miesto viešosioms erdvėms ir gatvėms apšviesti, šviesoforams</t>
  </si>
  <si>
    <t>Pėsčiųjų perėjų papildomas apšvietimas ar modernizavimas</t>
  </si>
  <si>
    <t>Gatvių ir kiemų apšvietimo galios reguliatorių įdiegimas</t>
  </si>
  <si>
    <t>Įdiegta reguliatorių, vnt.</t>
  </si>
  <si>
    <t>Įrengta apšvietimo tinklų, km</t>
  </si>
  <si>
    <t>Gatvių apšvietimo tinklų ir jų valdymo sistemos modernizavimo, partnerystės galimybių studijos parengimas</t>
  </si>
  <si>
    <t>Parengta galimybių studija, vnt.</t>
  </si>
  <si>
    <t>Užtikrinti miesto viešų erdvių bei komunalinio ūkio tvarką, priežiūrą ir saugumą</t>
  </si>
  <si>
    <t>Siekti, kad miesto viešosios erdvės būtų tvarkingos, jaukios ir saugios</t>
  </si>
  <si>
    <t>Užtikrinti laidojimo paslaugų teikimą, miesto kapinių priežiūrą ir poreikius atitinkantį laidojimo vietų skaičių</t>
  </si>
  <si>
    <t>Užtikrinti švarą ir tvarką daugiabučių gyvenamųjų namų kvartaluose, skatinti gyventojus renovuoti ir prižiūrėti savo turtą</t>
  </si>
  <si>
    <t>Eksploatuoti, remontuoti ir plėtoti inžinerinio aprūpinimo sistemas</t>
  </si>
  <si>
    <t>Prižiūrima kapinių (tarp jų ir senųjų kapinaičių 16 vnt.), vnt.</t>
  </si>
  <si>
    <t>Senųjų kapinaičių sutvarkymas</t>
  </si>
  <si>
    <t>Išvežta mirusiųjų iš įvykio vietos, vnt.</t>
  </si>
  <si>
    <t>Mirusiųjų palaikų laikinas laikymas (saugojimas), vnt.</t>
  </si>
  <si>
    <t>Palaidota mirusiųjų, vnt.</t>
  </si>
  <si>
    <t>Renovuota vamzdynų, km</t>
  </si>
  <si>
    <t>Suremontuota takų, m</t>
  </si>
  <si>
    <t>Kapaviečių ženklų įsigijimas ir įrengimas</t>
  </si>
  <si>
    <t>Įrengta kapaviečių ženklų, vnt.</t>
  </si>
  <si>
    <t>Savivaldybei priskirtų daugiabučių namų kiemų teritorijų sanitarinis valymas (šaligatvių, asfaltuotų, žvyruotų dangų, žaliųjų plotų valymas ir šienavimas)</t>
  </si>
  <si>
    <t>Daugiabučių kiemų prižiūrimi plotai (3 rūšių sezoniniai darbai), ha</t>
  </si>
  <si>
    <t>Lietaus nuotekų tinklų eksploatacija ir einamasis remontas</t>
  </si>
  <si>
    <t>Eksploatuojama lietaus nuotekų tinklų, km</t>
  </si>
  <si>
    <t>07 Miesto infrastruktūros objektų priežiūros ir modernizavimo programa</t>
  </si>
  <si>
    <t>Valoma jūros pakrantė, ha</t>
  </si>
  <si>
    <t>Valoma Danės upės pakrantė (poilsio zona), ha</t>
  </si>
  <si>
    <t>Švietimo įstaigų kiemų apšvietimo tinklų išplėtimas / įrengimas</t>
  </si>
  <si>
    <t>Viešųjų erdvių, gatvių ir kiemų apšvietimo tinklų išplėtimas / įrengimas</t>
  </si>
  <si>
    <t>SB(P)</t>
  </si>
  <si>
    <t>Lėbartų kapinių V-B, VI, VIII-A, VII-B eilės ir kolumbariumo statybos techninio projekto parengimas ir įgyvendinimas</t>
  </si>
  <si>
    <t>5</t>
  </si>
  <si>
    <t>Lietaus ir ūkio nuotekų tinklų paklojimas bei kelio dangų įrengimas Melnragėje</t>
  </si>
  <si>
    <t>I</t>
  </si>
  <si>
    <t>KPP</t>
  </si>
  <si>
    <t>Projekto „Vandens tiekimo ir nuotekų tvarkymo infrastruktūros plėtra Klaipėdoje“ įgyvendinimas</t>
  </si>
  <si>
    <t>ES</t>
  </si>
  <si>
    <t>LRVB</t>
  </si>
  <si>
    <t>Kt</t>
  </si>
  <si>
    <t>Integruotos stebėjimo sistemos viešose vietose nuoma ir retransliuojamo vaizdo stebėjimo paslaugos pirkimas</t>
  </si>
  <si>
    <t>1</t>
  </si>
  <si>
    <t>Klaipėdos dumblo apdorojimo įrenginių statyba</t>
  </si>
  <si>
    <t>** pagal Klaipėdos miesto savivaldybės tarybos 2012-02-28 sprendimą Nr. T2-35</t>
  </si>
  <si>
    <t>Asignavimai 2012-iesiems metams**</t>
  </si>
  <si>
    <t>Lėbartų kapinių vandentiekio sistemos remontas</t>
  </si>
  <si>
    <t>2/200</t>
  </si>
  <si>
    <t>Pravesta mokymų/juose dalyvavusiųjų sk</t>
  </si>
  <si>
    <t>Apmokyta, priimta ir dirba asmeninių palydovų, sk.</t>
  </si>
  <si>
    <r>
      <t>Tvarkomų gėlynų plotas, tūkst. m</t>
    </r>
    <r>
      <rPr>
        <vertAlign val="superscript"/>
        <sz val="10"/>
        <rFont val="Times New Roman"/>
        <family val="1"/>
        <charset val="186"/>
      </rPr>
      <t>2</t>
    </r>
  </si>
  <si>
    <t>Kalėdinių eglių įrengimas, vnt.</t>
  </si>
  <si>
    <t>Prižiūrima gyvatvorės, ha</t>
  </si>
  <si>
    <t>Prižūrima ekskrementų dėžių, vnt.</t>
  </si>
  <si>
    <t>Naminių gyvūnų (šunų, kačių) inden-tifikavimas, beglobių  gyvūnų gaudymas, karantinavimas ir utilizavimas</t>
  </si>
  <si>
    <t>Suvartota el. energijos, tūkst. MWh</t>
  </si>
  <si>
    <t>Aptarnaujama naminių gyvūnų ir jų savininkų duomenų bazė, vnt.</t>
  </si>
  <si>
    <t>Eksploatuojama šviestuvų, tūkst.vnt.</t>
  </si>
  <si>
    <t>Sutvarkyta perėjų, vnt.</t>
  </si>
  <si>
    <t>Eksploatuojama kamerų, sk.</t>
  </si>
  <si>
    <t>Mirusių (žuvusių) žmonių palaikų pervežimas iš įvykio vietų, neatpažintų, vienišų ir mirusių, kuriuos artimieji atsisako laidoti, žmonių palaikų laikinas laikymas (saugojimas), palaidojimas savivaldybės lėšomis</t>
  </si>
  <si>
    <t>Įrengta informacinių stendų, vnt.</t>
  </si>
  <si>
    <t>Patenkinta paraiškų, vnt.</t>
  </si>
  <si>
    <t>Joniškės kapinių takų remontas</t>
  </si>
  <si>
    <t xml:space="preserve"> 2012–2015 M. KLAIPĖDOS MIESTO SAVIVALDYBĖS</t>
  </si>
  <si>
    <t>Kapinių priežiūra (valymas, apsauga, administravimas, elektros energijos pirkimas, vandens įrenginių priežiūra, kvartalinių žymeklių įrengimas, kapinių inventorizavimas)</t>
  </si>
  <si>
    <t>Parengta investicinių projektų, sk.</t>
  </si>
  <si>
    <t>Lietuvos regioninės politikos krypčių 2014-2020 m. įgyvendinimui pasirinktos probleminės teritorijos galimybių studijos su 2 investiciniais projektais parengimas</t>
  </si>
  <si>
    <t xml:space="preserve">05 </t>
  </si>
  <si>
    <t>Racionaliai ir taupiai naudoti energetinius išteklius savivaldybės biudžetinėse įstaigose</t>
  </si>
  <si>
    <t xml:space="preserve"> 2013–2015 M. KLAIPĖDOS MIESTO SAVIVALDYBĖS</t>
  </si>
  <si>
    <t>Produkto vertinimo kriterijus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</si>
  <si>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</si>
  <si>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Įsigyta viešųjų konteinerinių tualetų, vnt.</t>
  </si>
  <si>
    <t>2</t>
  </si>
  <si>
    <r>
      <t>Parengtas laidojimo plotas 16,8 ha, laidojimo vietos -  17405, automobilių stovėjimo aikštelės plotas - 9500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 automobilių stovėjimo aikštelėje įrengtos stovėjimo vietos - 173, 
Užbaigtumas, proc.</t>
    </r>
  </si>
  <si>
    <t>Vandens ruošykla Liepų g. 49A, Klaipėdoje, vnt.</t>
  </si>
  <si>
    <t>Vandentiekio ir buitinių nuotekų tinklai, km</t>
  </si>
  <si>
    <t>Pastatyta dumblo džiovinimo įrenginių, vnt.</t>
  </si>
  <si>
    <r>
      <t xml:space="preserve">Viešųjų tualetų įrengimas ir atnauji-nimas </t>
    </r>
    <r>
      <rPr>
        <sz val="10"/>
        <rFont val="Times New Roman"/>
        <family val="1"/>
        <charset val="186"/>
      </rPr>
      <t>(projektas „Mano socialinė atsakomybė (Žmonių su negalia socialinė integracija Latvijoje ir Lietuvoje, įgyvendinant universalaus planavimo (UP) principus ir kuriant naujas socialines paslaugas)“)</t>
    </r>
  </si>
  <si>
    <t>Miesto aikščių, skverų ir kitų bendro naudojimo teritorijų priežiūra:</t>
  </si>
  <si>
    <t>Įsigyta autobusų stotelių paviljonų, vnt.</t>
  </si>
  <si>
    <r>
      <t>Tvarkoma gėlynų, tūkst. m</t>
    </r>
    <r>
      <rPr>
        <vertAlign val="superscript"/>
        <sz val="10"/>
        <rFont val="Times New Roman"/>
        <family val="1"/>
        <charset val="186"/>
      </rPr>
      <t>2</t>
    </r>
  </si>
  <si>
    <t>Švaros ir tvarkos užtikrinimas bendro naudojimo teritorijose:</t>
  </si>
  <si>
    <t>Miesto paplūdimių priežiūros organizavimas:</t>
  </si>
  <si>
    <t>Valoma Danės upės pakrantė, ha</t>
  </si>
  <si>
    <t>Etatų skaičius tualeto priežiūrai</t>
  </si>
  <si>
    <t>Miesto viešųjų erdvių ir gatvių apšvietimo užtikrinimas:</t>
  </si>
  <si>
    <t>Apšviesta kiemų, sk.</t>
  </si>
  <si>
    <t>Biudžetinių įstaigų patalpų šildymas:</t>
  </si>
  <si>
    <t>Šildomų įstaigų sk.</t>
  </si>
  <si>
    <t>Kultūros įstaigų ;</t>
  </si>
  <si>
    <t>Sporto įstaigų;</t>
  </si>
  <si>
    <t>Socialinių įstaigų;</t>
  </si>
  <si>
    <t>Švietimo įstaigų;</t>
  </si>
  <si>
    <t xml:space="preserve">Klaipėdos skęstančiųjų gelbėjimo tarnybos </t>
  </si>
  <si>
    <t>Lietaus nuotekų tinklų tvarkymas:</t>
  </si>
  <si>
    <t>Bendrojo naudojimo lietaus nuotekų tinklų statyba teritorijoje ties Bangų g. 5A, Klaipėdoje;</t>
  </si>
  <si>
    <t>Nutiesta lietaus nuotekų tinklų, m</t>
  </si>
  <si>
    <t>Lietaus nuotekų tinklų įrengimas Dienovidžio ir Užlaukio gatvėse;</t>
  </si>
  <si>
    <t xml:space="preserve">Nutiesta lietaus nuotekų tinklų, m </t>
  </si>
  <si>
    <t>Rekonstruoti lietaus nuotekų tinklai, užbaigtumas, proc.</t>
  </si>
  <si>
    <t>Lietaus nuotekų tinklų įrengimas Dienovidžio ir Užlaukio gatvėse</t>
  </si>
  <si>
    <t xml:space="preserve">Vandentiekio ir nuotekų tinklų plėtra Klaipėdos rajone (Jakuose, Sudmantuose, Doviluose, Garžduose, Purmaliuose, Kalotėje, Ginduliose, Klaipėdoje) </t>
  </si>
  <si>
    <t xml:space="preserve">Kultūros įstaigų </t>
  </si>
  <si>
    <t xml:space="preserve">Sporto įstaigų </t>
  </si>
  <si>
    <t xml:space="preserve">Socialinių įstaigų </t>
  </si>
  <si>
    <t xml:space="preserve">Švietimo įstaigų </t>
  </si>
  <si>
    <t xml:space="preserve">Šîldoma įstaigų, sk. </t>
  </si>
  <si>
    <t>2014 m. poreikis</t>
  </si>
  <si>
    <t>2015 m. poreikis</t>
  </si>
  <si>
    <t>Paplūdimių sanitarinis ir mechanizuotas valymas, inventoriaus priežiūra ir remontas</t>
  </si>
  <si>
    <t>Nuolatinių SGT darbuotojų skaičius</t>
  </si>
  <si>
    <t>Sezoninių SGT darbuotojų skaičius</t>
  </si>
  <si>
    <t>Skęstančiųjų gelbėjimo paslaugų teikimas (BĮ Klaipėdos skęstančiųjų gelbėjimo tarnybos (SGT) veiklos organizavimas)</t>
  </si>
  <si>
    <t>Paplūdimių elektrifikacijos ir radiofikacijos linijų eksploatacija ir remontas</t>
  </si>
  <si>
    <t>Pastatyta atramų, vnt.</t>
  </si>
  <si>
    <t>Sumontuota garsiakalbių, vnt.</t>
  </si>
  <si>
    <t xml:space="preserve">Iš viso  programai: </t>
  </si>
  <si>
    <t>Paklota vandentiekio ir buitinių nuotekų tinklų, km</t>
  </si>
  <si>
    <t>Modernizuota vandens ruošykla I vandenvietėje, Klaipėdoje, vnt.</t>
  </si>
  <si>
    <t>Pakeista laidų ar kabelių, m</t>
  </si>
  <si>
    <t>P2</t>
  </si>
  <si>
    <r>
      <t xml:space="preserve">Viešųjų tualetų įrengimas ir atnaujinimas </t>
    </r>
    <r>
      <rPr>
        <sz val="10"/>
        <rFont val="Times New Roman"/>
        <family val="1"/>
        <charset val="186"/>
      </rPr>
      <t>(projektas „Mano socialinė atsakomybė (Žmonių su negalia socialinė integracija Latvijoje ir Lietuvoje, įgyvendinant universalaus planavimo (UP) principus ir kuriant naujas socialines paslaugas)“)</t>
    </r>
  </si>
  <si>
    <t>Suremontuota suolų, m</t>
  </si>
  <si>
    <t xml:space="preserve">Sutaisyta akmeninių kelio bortų, m
</t>
  </si>
  <si>
    <t>Užpilta smegduobių (gruntu), m3</t>
  </si>
  <si>
    <r>
      <t>Suremontuota šaligatvio plokščių, m</t>
    </r>
    <r>
      <rPr>
        <vertAlign val="superscript"/>
        <sz val="10"/>
        <rFont val="Times New Roman"/>
        <family val="1"/>
        <charset val="186"/>
      </rPr>
      <t>2</t>
    </r>
  </si>
  <si>
    <r>
      <t>Suremontuota šaligatvių grindinio dangos, m</t>
    </r>
    <r>
      <rPr>
        <vertAlign val="superscript"/>
        <sz val="10"/>
        <rFont val="Times New Roman"/>
        <family val="1"/>
        <charset val="186"/>
      </rPr>
      <t>2</t>
    </r>
  </si>
  <si>
    <r>
      <t>Suremontuota medinių tašų, m</t>
    </r>
    <r>
      <rPr>
        <vertAlign val="superscript"/>
        <sz val="10"/>
        <rFont val="Times New Roman"/>
        <family val="1"/>
        <charset val="186"/>
      </rPr>
      <t>3</t>
    </r>
  </si>
  <si>
    <t xml:space="preserve">Lietaus nuotekų tinklų, prijungtų prie buitinių nuotekų tinklų, rekonstravimas ties Taikos pr. 9, 11, 13 namais  </t>
  </si>
  <si>
    <t xml:space="preserve">Statinių, keliančių pavojų gyvybei ir sveikatai, griovimas </t>
  </si>
  <si>
    <t>SB(L)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</si>
  <si>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</si>
  <si>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t>Gėlynų atnaujinimas ir įrengimas;</t>
  </si>
  <si>
    <t>Fontanų priežiūra, remontas ir atnaujinimas;</t>
  </si>
  <si>
    <t>Miesto viešų teritorijų inventoriaus priežiūra, įrengimas ir įsigijimas;</t>
  </si>
  <si>
    <t>Parengta projektų, sk.</t>
  </si>
  <si>
    <t>Debreceno g. ir Pempininkų  g. fontanų aikštelių sutvarkymo techninio projekto parengimas</t>
  </si>
  <si>
    <t>Aikštės prie Meridiano sutvarkymas;</t>
  </si>
  <si>
    <t>Aikštės prie burlaivio „Meridianas“ sutvarkymas</t>
  </si>
  <si>
    <t>Švietimo įstaigų kiemų apšvietimo tinklų išplėtimas ar įrengimas</t>
  </si>
  <si>
    <t>Viešųjų erdvių, gatvių ir kiemų apšvietimo tinklų išplėtimas ar įrengimas</t>
  </si>
  <si>
    <t>Bendrojo naudojimo lietaus nuotekų tinklų tiesimas teritorijoje ties Bangų g. 5A, Klaipėdoje</t>
  </si>
  <si>
    <t xml:space="preserve">Vandentiekio ir nuotekų tinklų plėtra Klaipėdos rajone (Jakuose, Sudmantuose, Doviluose, Garžduose, Purmaliuose, Kalotėje, Ginduliuose, Klaipėdoje) </t>
  </si>
  <si>
    <t>Strateginis tikslas 02. Kurti mieste patrauklią, švarią ir saugią gyvenamąją aplinką</t>
  </si>
  <si>
    <t>Teikti miesto gyventojams kokybiškas komunalines ir viešųjų erdvių priežiūros paslaugas</t>
  </si>
  <si>
    <t>Skęstančiųjų gelbėjimo paslaugų teikimas (BĮ Klaipėdos skęstančiųjų gelbėjimo tarnybos veiklos organizavimas – be šildymo)</t>
  </si>
  <si>
    <t>Lietuvos regioninės politikos krypčių 2014–2020 m. įgyvendinimui pasirinktos probleminės teritorijos galimybių studijos su 2 investiciniais projektais parengimas</t>
  </si>
  <si>
    <t>Nutiesta lietaus nuotekų tinklų – 1140 m,
Užbaigtumas, proc.</t>
  </si>
  <si>
    <t>Nutiesta lietaus nuotekų tinklų – 100 m, Užbaigtumas proc.</t>
  </si>
  <si>
    <r>
      <t>Parengtas laidojimo plotas 16,8 ha, laidojimo vietos –  17405, automobilių stovėjimo aikštelės plotas – 9500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 automobilių stovėjimo aikštelėje įrengtos stovėjimo vietos – 173, 
Užbaigtumas, proc.</t>
    </r>
  </si>
  <si>
    <t>Surengta mokymų/juose dalyvavusiųjų sk.</t>
  </si>
  <si>
    <t>Įrengta inventoriaus, vnt.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</si>
</sst>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7"/>
      <name val="Times New Roman"/>
      <family val="1"/>
      <charset val="186"/>
    </font>
    <font>
      <u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78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5" fillId="4" borderId="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center" vertical="top"/>
    </xf>
    <xf numFmtId="49" fontId="5" fillId="5" borderId="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164" fontId="5" fillId="2" borderId="15" xfId="0" applyNumberFormat="1" applyFont="1" applyFill="1" applyBorder="1" applyAlignment="1">
      <alignment horizontal="right" vertical="top"/>
    </xf>
    <xf numFmtId="164" fontId="3" fillId="0" borderId="16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0" borderId="18" xfId="0" applyNumberFormat="1" applyFont="1" applyBorder="1" applyAlignment="1">
      <alignment horizontal="right" vertical="top"/>
    </xf>
    <xf numFmtId="164" fontId="3" fillId="0" borderId="19" xfId="0" applyNumberFormat="1" applyFont="1" applyBorder="1" applyAlignment="1">
      <alignment horizontal="right" vertical="top"/>
    </xf>
    <xf numFmtId="164" fontId="3" fillId="4" borderId="16" xfId="0" applyNumberFormat="1" applyFont="1" applyFill="1" applyBorder="1" applyAlignment="1">
      <alignment horizontal="right" vertical="top"/>
    </xf>
    <xf numFmtId="164" fontId="3" fillId="4" borderId="17" xfId="0" applyNumberFormat="1" applyFont="1" applyFill="1" applyBorder="1" applyAlignment="1">
      <alignment horizontal="right" vertical="top"/>
    </xf>
    <xf numFmtId="164" fontId="3" fillId="4" borderId="18" xfId="0" applyNumberFormat="1" applyFont="1" applyFill="1" applyBorder="1" applyAlignment="1">
      <alignment horizontal="right" vertical="top"/>
    </xf>
    <xf numFmtId="164" fontId="3" fillId="0" borderId="20" xfId="0" applyNumberFormat="1" applyFont="1" applyBorder="1" applyAlignment="1">
      <alignment horizontal="right" vertical="top"/>
    </xf>
    <xf numFmtId="164" fontId="3" fillId="0" borderId="21" xfId="0" applyNumberFormat="1" applyFont="1" applyBorder="1" applyAlignment="1">
      <alignment horizontal="right" vertical="top"/>
    </xf>
    <xf numFmtId="164" fontId="3" fillId="0" borderId="22" xfId="0" applyNumberFormat="1" applyFont="1" applyBorder="1" applyAlignment="1">
      <alignment horizontal="right" vertical="top"/>
    </xf>
    <xf numFmtId="164" fontId="3" fillId="0" borderId="23" xfId="0" applyNumberFormat="1" applyFont="1" applyBorder="1" applyAlignment="1">
      <alignment horizontal="right" vertical="top"/>
    </xf>
    <xf numFmtId="164" fontId="3" fillId="4" borderId="20" xfId="0" applyNumberFormat="1" applyFont="1" applyFill="1" applyBorder="1" applyAlignment="1">
      <alignment horizontal="right" vertical="top"/>
    </xf>
    <xf numFmtId="164" fontId="3" fillId="4" borderId="21" xfId="0" applyNumberFormat="1" applyFont="1" applyFill="1" applyBorder="1" applyAlignment="1">
      <alignment horizontal="right" vertical="top"/>
    </xf>
    <xf numFmtId="164" fontId="3" fillId="4" borderId="24" xfId="0" applyNumberFormat="1" applyFont="1" applyFill="1" applyBorder="1" applyAlignment="1">
      <alignment horizontal="right" vertical="top"/>
    </xf>
    <xf numFmtId="164" fontId="3" fillId="0" borderId="25" xfId="0" applyNumberFormat="1" applyFont="1" applyBorder="1" applyAlignment="1">
      <alignment horizontal="right" vertical="top"/>
    </xf>
    <xf numFmtId="164" fontId="3" fillId="0" borderId="26" xfId="0" applyNumberFormat="1" applyFont="1" applyFill="1" applyBorder="1" applyAlignment="1">
      <alignment horizontal="right" vertical="top"/>
    </xf>
    <xf numFmtId="164" fontId="3" fillId="0" borderId="27" xfId="0" applyNumberFormat="1" applyFont="1" applyFill="1" applyBorder="1" applyAlignment="1">
      <alignment horizontal="right" vertical="top"/>
    </xf>
    <xf numFmtId="164" fontId="3" fillId="4" borderId="25" xfId="0" applyNumberFormat="1" applyFont="1" applyFill="1" applyBorder="1" applyAlignment="1">
      <alignment horizontal="right" vertical="top"/>
    </xf>
    <xf numFmtId="164" fontId="3" fillId="4" borderId="26" xfId="0" applyNumberFormat="1" applyFont="1" applyFill="1" applyBorder="1" applyAlignment="1">
      <alignment horizontal="right" vertical="top"/>
    </xf>
    <xf numFmtId="164" fontId="3" fillId="4" borderId="28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right" vertical="top"/>
    </xf>
    <xf numFmtId="164" fontId="5" fillId="4" borderId="29" xfId="0" applyNumberFormat="1" applyFont="1" applyFill="1" applyBorder="1" applyAlignment="1">
      <alignment horizontal="right" vertical="top"/>
    </xf>
    <xf numFmtId="164" fontId="5" fillId="4" borderId="2" xfId="0" applyNumberFormat="1" applyFont="1" applyFill="1" applyBorder="1" applyAlignment="1">
      <alignment horizontal="right" vertical="top"/>
    </xf>
    <xf numFmtId="164" fontId="5" fillId="4" borderId="3" xfId="0" applyNumberFormat="1" applyFont="1" applyFill="1" applyBorder="1" applyAlignment="1">
      <alignment horizontal="right" vertical="top"/>
    </xf>
    <xf numFmtId="164" fontId="5" fillId="4" borderId="9" xfId="0" applyNumberFormat="1" applyFont="1" applyFill="1" applyBorder="1" applyAlignment="1">
      <alignment horizontal="right" vertical="top"/>
    </xf>
    <xf numFmtId="164" fontId="5" fillId="3" borderId="15" xfId="0" applyNumberFormat="1" applyFont="1" applyFill="1" applyBorder="1" applyAlignment="1">
      <alignment horizontal="right" vertical="top"/>
    </xf>
    <xf numFmtId="164" fontId="5" fillId="3" borderId="30" xfId="0" applyNumberFormat="1" applyFont="1" applyFill="1" applyBorder="1" applyAlignment="1">
      <alignment horizontal="right" vertical="top"/>
    </xf>
    <xf numFmtId="0" fontId="3" fillId="0" borderId="31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164" fontId="5" fillId="5" borderId="29" xfId="0" applyNumberFormat="1" applyFont="1" applyFill="1" applyBorder="1" applyAlignment="1">
      <alignment horizontal="right" vertical="top"/>
    </xf>
    <xf numFmtId="164" fontId="5" fillId="5" borderId="4" xfId="0" applyNumberFormat="1" applyFont="1" applyFill="1" applyBorder="1" applyAlignment="1">
      <alignment horizontal="right" vertical="top"/>
    </xf>
    <xf numFmtId="164" fontId="5" fillId="5" borderId="5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32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right" vertical="top"/>
    </xf>
    <xf numFmtId="0" fontId="7" fillId="0" borderId="0" xfId="0" applyFont="1"/>
    <xf numFmtId="164" fontId="5" fillId="4" borderId="14" xfId="0" applyNumberFormat="1" applyFont="1" applyFill="1" applyBorder="1" applyAlignment="1">
      <alignment horizontal="right" vertical="top"/>
    </xf>
    <xf numFmtId="164" fontId="5" fillId="5" borderId="6" xfId="0" applyNumberFormat="1" applyFont="1" applyFill="1" applyBorder="1" applyAlignment="1">
      <alignment horizontal="right" vertical="top"/>
    </xf>
    <xf numFmtId="164" fontId="5" fillId="5" borderId="32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23" xfId="0" applyNumberFormat="1" applyFont="1" applyFill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/>
    </xf>
    <xf numFmtId="3" fontId="3" fillId="0" borderId="35" xfId="0" applyNumberFormat="1" applyFont="1" applyFill="1" applyBorder="1" applyAlignment="1">
      <alignment horizontal="center" vertical="top"/>
    </xf>
    <xf numFmtId="3" fontId="3" fillId="0" borderId="36" xfId="0" applyNumberFormat="1" applyFont="1" applyFill="1" applyBorder="1" applyAlignment="1">
      <alignment horizontal="center" vertical="top"/>
    </xf>
    <xf numFmtId="3" fontId="3" fillId="0" borderId="37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8" xfId="0" applyNumberFormat="1" applyFont="1" applyFill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5" xfId="0" applyNumberFormat="1" applyFont="1" applyFill="1" applyBorder="1" applyAlignment="1">
      <alignment horizontal="center" vertical="top" wrapText="1"/>
    </xf>
    <xf numFmtId="164" fontId="3" fillId="0" borderId="39" xfId="0" applyNumberFormat="1" applyFont="1" applyBorder="1" applyAlignment="1">
      <alignment horizontal="right" vertical="top"/>
    </xf>
    <xf numFmtId="164" fontId="3" fillId="0" borderId="40" xfId="0" applyNumberFormat="1" applyFont="1" applyBorder="1" applyAlignment="1">
      <alignment horizontal="right" vertical="top"/>
    </xf>
    <xf numFmtId="164" fontId="3" fillId="4" borderId="39" xfId="0" applyNumberFormat="1" applyFont="1" applyFill="1" applyBorder="1" applyAlignment="1">
      <alignment horizontal="right" vertical="top"/>
    </xf>
    <xf numFmtId="164" fontId="3" fillId="0" borderId="41" xfId="0" applyNumberFormat="1" applyFont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64" fontId="3" fillId="0" borderId="23" xfId="0" applyNumberFormat="1" applyFont="1" applyFill="1" applyBorder="1" applyAlignment="1">
      <alignment horizontal="right" vertical="top"/>
    </xf>
    <xf numFmtId="164" fontId="3" fillId="0" borderId="7" xfId="0" applyNumberFormat="1" applyFont="1" applyFill="1" applyBorder="1" applyAlignment="1">
      <alignment horizontal="right" vertical="top"/>
    </xf>
    <xf numFmtId="164" fontId="3" fillId="0" borderId="42" xfId="0" applyNumberFormat="1" applyFont="1" applyBorder="1" applyAlignment="1">
      <alignment horizontal="right" vertical="top"/>
    </xf>
    <xf numFmtId="164" fontId="3" fillId="4" borderId="42" xfId="0" applyNumberFormat="1" applyFont="1" applyFill="1" applyBorder="1" applyAlignment="1">
      <alignment horizontal="right" vertical="top"/>
    </xf>
    <xf numFmtId="164" fontId="3" fillId="4" borderId="40" xfId="0" applyNumberFormat="1" applyFont="1" applyFill="1" applyBorder="1" applyAlignment="1">
      <alignment horizontal="right" vertical="top"/>
    </xf>
    <xf numFmtId="164" fontId="3" fillId="6" borderId="32" xfId="0" applyNumberFormat="1" applyFont="1" applyFill="1" applyBorder="1" applyAlignment="1">
      <alignment horizontal="right" vertical="top" wrapText="1"/>
    </xf>
    <xf numFmtId="164" fontId="3" fillId="0" borderId="42" xfId="0" applyNumberFormat="1" applyFont="1" applyFill="1" applyBorder="1" applyAlignment="1">
      <alignment horizontal="right" vertical="top"/>
    </xf>
    <xf numFmtId="164" fontId="3" fillId="0" borderId="32" xfId="0" applyNumberFormat="1" applyFont="1" applyFill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right" vertical="top"/>
    </xf>
    <xf numFmtId="164" fontId="3" fillId="4" borderId="43" xfId="0" applyNumberFormat="1" applyFont="1" applyFill="1" applyBorder="1" applyAlignment="1">
      <alignment horizontal="right" vertical="top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23" xfId="0" applyNumberFormat="1" applyFont="1" applyFill="1" applyBorder="1" applyAlignment="1">
      <alignment horizontal="center" vertical="top" wrapText="1"/>
    </xf>
    <xf numFmtId="165" fontId="3" fillId="0" borderId="37" xfId="0" applyNumberFormat="1" applyFont="1" applyFill="1" applyBorder="1" applyAlignment="1">
      <alignment horizontal="center" vertical="top" wrapText="1"/>
    </xf>
    <xf numFmtId="0" fontId="3" fillId="3" borderId="44" xfId="0" applyFont="1" applyFill="1" applyBorder="1" applyAlignment="1">
      <alignment horizontal="center" vertical="top" wrapText="1"/>
    </xf>
    <xf numFmtId="0" fontId="3" fillId="3" borderId="38" xfId="0" applyFont="1" applyFill="1" applyBorder="1" applyAlignment="1">
      <alignment horizontal="center" vertical="top" wrapText="1"/>
    </xf>
    <xf numFmtId="0" fontId="3" fillId="3" borderId="45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/>
    </xf>
    <xf numFmtId="164" fontId="3" fillId="0" borderId="43" xfId="0" applyNumberFormat="1" applyFont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 vertical="top" wrapText="1"/>
    </xf>
    <xf numFmtId="165" fontId="3" fillId="0" borderId="21" xfId="0" applyNumberFormat="1" applyFont="1" applyFill="1" applyBorder="1" applyAlignment="1">
      <alignment vertical="top" textRotation="90"/>
    </xf>
    <xf numFmtId="165" fontId="3" fillId="0" borderId="36" xfId="0" applyNumberFormat="1" applyFont="1" applyFill="1" applyBorder="1" applyAlignment="1">
      <alignment vertical="top"/>
    </xf>
    <xf numFmtId="165" fontId="3" fillId="0" borderId="37" xfId="0" applyNumberFormat="1" applyFont="1" applyFill="1" applyBorder="1" applyAlignment="1">
      <alignment vertical="top"/>
    </xf>
    <xf numFmtId="164" fontId="3" fillId="0" borderId="31" xfId="0" applyNumberFormat="1" applyFont="1" applyFill="1" applyBorder="1" applyAlignment="1">
      <alignment horizontal="right" vertical="top" wrapText="1"/>
    </xf>
    <xf numFmtId="164" fontId="3" fillId="0" borderId="7" xfId="0" applyNumberFormat="1" applyFont="1" applyFill="1" applyBorder="1" applyAlignment="1">
      <alignment horizontal="right" vertical="top" wrapText="1"/>
    </xf>
    <xf numFmtId="164" fontId="3" fillId="0" borderId="46" xfId="0" applyNumberFormat="1" applyFont="1" applyBorder="1" applyAlignment="1">
      <alignment horizontal="right" vertical="top"/>
    </xf>
    <xf numFmtId="164" fontId="3" fillId="4" borderId="46" xfId="0" applyNumberFormat="1" applyFont="1" applyFill="1" applyBorder="1" applyAlignment="1">
      <alignment horizontal="right" vertical="top"/>
    </xf>
    <xf numFmtId="164" fontId="3" fillId="6" borderId="17" xfId="0" applyNumberFormat="1" applyFont="1" applyFill="1" applyBorder="1" applyAlignment="1">
      <alignment horizontal="right" vertical="top"/>
    </xf>
    <xf numFmtId="164" fontId="3" fillId="6" borderId="6" xfId="0" applyNumberFormat="1" applyFont="1" applyFill="1" applyBorder="1" applyAlignment="1">
      <alignment horizontal="right" vertical="top" wrapText="1"/>
    </xf>
    <xf numFmtId="164" fontId="3" fillId="0" borderId="47" xfId="0" applyNumberFormat="1" applyFont="1" applyBorder="1" applyAlignment="1">
      <alignment horizontal="right" vertical="top"/>
    </xf>
    <xf numFmtId="164" fontId="3" fillId="0" borderId="27" xfId="0" applyNumberFormat="1" applyFont="1" applyBorder="1" applyAlignment="1">
      <alignment horizontal="right" vertical="top"/>
    </xf>
    <xf numFmtId="164" fontId="3" fillId="4" borderId="47" xfId="0" applyNumberFormat="1" applyFont="1" applyFill="1" applyBorder="1" applyAlignment="1">
      <alignment horizontal="right" vertical="top"/>
    </xf>
    <xf numFmtId="3" fontId="3" fillId="6" borderId="2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164" fontId="3" fillId="0" borderId="48" xfId="0" applyNumberFormat="1" applyFont="1" applyBorder="1" applyAlignment="1">
      <alignment horizontal="right" vertical="top"/>
    </xf>
    <xf numFmtId="0" fontId="3" fillId="0" borderId="49" xfId="0" applyFont="1" applyBorder="1" applyAlignment="1">
      <alignment vertical="top"/>
    </xf>
    <xf numFmtId="164" fontId="3" fillId="6" borderId="16" xfId="0" applyNumberFormat="1" applyFont="1" applyFill="1" applyBorder="1" applyAlignment="1">
      <alignment horizontal="right" vertical="top"/>
    </xf>
    <xf numFmtId="164" fontId="3" fillId="0" borderId="36" xfId="0" applyNumberFormat="1" applyFont="1" applyBorder="1" applyAlignment="1">
      <alignment horizontal="right" vertical="top"/>
    </xf>
    <xf numFmtId="164" fontId="3" fillId="4" borderId="36" xfId="0" applyNumberFormat="1" applyFont="1" applyFill="1" applyBorder="1" applyAlignment="1">
      <alignment horizontal="right" vertical="top"/>
    </xf>
    <xf numFmtId="164" fontId="3" fillId="4" borderId="5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vertical="center" textRotation="90" wrapText="1"/>
    </xf>
    <xf numFmtId="0" fontId="3" fillId="0" borderId="12" xfId="0" applyFont="1" applyFill="1" applyBorder="1" applyAlignment="1">
      <alignment vertical="center" textRotation="90" wrapText="1"/>
    </xf>
    <xf numFmtId="164" fontId="3" fillId="6" borderId="19" xfId="0" applyNumberFormat="1" applyFont="1" applyFill="1" applyBorder="1" applyAlignment="1">
      <alignment horizontal="right" vertical="top"/>
    </xf>
    <xf numFmtId="164" fontId="3" fillId="6" borderId="23" xfId="0" applyNumberFormat="1" applyFont="1" applyFill="1" applyBorder="1" applyAlignment="1">
      <alignment horizontal="right" vertical="top"/>
    </xf>
    <xf numFmtId="165" fontId="9" fillId="6" borderId="1" xfId="0" applyNumberFormat="1" applyFont="1" applyFill="1" applyBorder="1" applyAlignment="1">
      <alignment vertical="top" wrapText="1"/>
    </xf>
    <xf numFmtId="164" fontId="3" fillId="6" borderId="31" xfId="0" applyNumberFormat="1" applyFont="1" applyFill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164" fontId="3" fillId="0" borderId="51" xfId="0" applyNumberFormat="1" applyFont="1" applyFill="1" applyBorder="1" applyAlignment="1">
      <alignment vertical="top"/>
    </xf>
    <xf numFmtId="164" fontId="3" fillId="0" borderId="52" xfId="0" applyNumberFormat="1" applyFont="1" applyFill="1" applyBorder="1" applyAlignment="1">
      <alignment vertical="top"/>
    </xf>
    <xf numFmtId="164" fontId="3" fillId="0" borderId="37" xfId="0" applyNumberFormat="1" applyFont="1" applyFill="1" applyBorder="1" applyAlignment="1">
      <alignment vertical="top"/>
    </xf>
    <xf numFmtId="164" fontId="5" fillId="0" borderId="36" xfId="0" applyNumberFormat="1" applyFont="1" applyFill="1" applyBorder="1" applyAlignment="1">
      <alignment vertical="top"/>
    </xf>
    <xf numFmtId="164" fontId="3" fillId="0" borderId="36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vertical="top"/>
    </xf>
    <xf numFmtId="49" fontId="3" fillId="0" borderId="52" xfId="0" applyNumberFormat="1" applyFont="1" applyFill="1" applyBorder="1" applyAlignment="1">
      <alignment horizontal="center" vertical="top"/>
    </xf>
    <xf numFmtId="49" fontId="5" fillId="0" borderId="53" xfId="0" applyNumberFormat="1" applyFont="1" applyFill="1" applyBorder="1" applyAlignment="1">
      <alignment horizontal="center" vertical="top"/>
    </xf>
    <xf numFmtId="49" fontId="5" fillId="0" borderId="38" xfId="0" applyNumberFormat="1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 wrapText="1"/>
    </xf>
    <xf numFmtId="164" fontId="5" fillId="4" borderId="54" xfId="0" applyNumberFormat="1" applyFont="1" applyFill="1" applyBorder="1" applyAlignment="1">
      <alignment vertical="top"/>
    </xf>
    <xf numFmtId="164" fontId="5" fillId="4" borderId="26" xfId="0" applyNumberFormat="1" applyFont="1" applyFill="1" applyBorder="1" applyAlignment="1">
      <alignment vertical="top"/>
    </xf>
    <xf numFmtId="164" fontId="5" fillId="4" borderId="27" xfId="0" applyNumberFormat="1" applyFont="1" applyFill="1" applyBorder="1" applyAlignment="1">
      <alignment vertical="top"/>
    </xf>
    <xf numFmtId="164" fontId="5" fillId="4" borderId="9" xfId="0" applyNumberFormat="1" applyFont="1" applyFill="1" applyBorder="1" applyAlignment="1">
      <alignment vertical="top"/>
    </xf>
    <xf numFmtId="164" fontId="5" fillId="4" borderId="55" xfId="0" applyNumberFormat="1" applyFont="1" applyFill="1" applyBorder="1" applyAlignment="1">
      <alignment vertical="top"/>
    </xf>
    <xf numFmtId="164" fontId="3" fillId="4" borderId="36" xfId="0" applyNumberFormat="1" applyFont="1" applyFill="1" applyBorder="1" applyAlignment="1">
      <alignment vertical="top"/>
    </xf>
    <xf numFmtId="164" fontId="3" fillId="4" borderId="37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5" fillId="0" borderId="21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64" fontId="3" fillId="4" borderId="11" xfId="0" applyNumberFormat="1" applyFont="1" applyFill="1" applyBorder="1" applyAlignment="1">
      <alignment vertical="top"/>
    </xf>
    <xf numFmtId="164" fontId="3" fillId="4" borderId="21" xfId="0" applyNumberFormat="1" applyFont="1" applyFill="1" applyBorder="1" applyAlignment="1">
      <alignment vertical="top"/>
    </xf>
    <xf numFmtId="164" fontId="3" fillId="4" borderId="23" xfId="0" applyNumberFormat="1" applyFont="1" applyFill="1" applyBorder="1" applyAlignment="1">
      <alignment vertical="top"/>
    </xf>
    <xf numFmtId="164" fontId="3" fillId="0" borderId="7" xfId="0" applyNumberFormat="1" applyFont="1" applyFill="1" applyBorder="1" applyAlignment="1">
      <alignment vertical="top"/>
    </xf>
    <xf numFmtId="164" fontId="3" fillId="0" borderId="49" xfId="0" applyNumberFormat="1" applyFont="1" applyFill="1" applyBorder="1" applyAlignment="1">
      <alignment vertical="top"/>
    </xf>
    <xf numFmtId="0" fontId="3" fillId="0" borderId="56" xfId="0" applyFont="1" applyBorder="1" applyAlignment="1">
      <alignment vertical="top" wrapText="1"/>
    </xf>
    <xf numFmtId="164" fontId="5" fillId="3" borderId="57" xfId="0" applyNumberFormat="1" applyFont="1" applyFill="1" applyBorder="1" applyAlignment="1">
      <alignment horizontal="right" vertical="top"/>
    </xf>
    <xf numFmtId="164" fontId="5" fillId="3" borderId="4" xfId="0" applyNumberFormat="1" applyFont="1" applyFill="1" applyBorder="1" applyAlignment="1">
      <alignment horizontal="right" vertical="top"/>
    </xf>
    <xf numFmtId="0" fontId="5" fillId="4" borderId="8" xfId="0" applyFont="1" applyFill="1" applyBorder="1" applyAlignment="1">
      <alignment horizontal="center" vertical="top"/>
    </xf>
    <xf numFmtId="164" fontId="5" fillId="4" borderId="48" xfId="0" applyNumberFormat="1" applyFont="1" applyFill="1" applyBorder="1" applyAlignment="1">
      <alignment horizontal="right" vertical="top"/>
    </xf>
    <xf numFmtId="164" fontId="5" fillId="4" borderId="26" xfId="0" applyNumberFormat="1" applyFont="1" applyFill="1" applyBorder="1" applyAlignment="1">
      <alignment horizontal="right" vertical="top"/>
    </xf>
    <xf numFmtId="164" fontId="5" fillId="4" borderId="27" xfId="0" applyNumberFormat="1" applyFont="1" applyFill="1" applyBorder="1" applyAlignment="1">
      <alignment horizontal="right" vertical="top"/>
    </xf>
    <xf numFmtId="164" fontId="5" fillId="4" borderId="8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164" fontId="3" fillId="0" borderId="31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164" fontId="5" fillId="5" borderId="58" xfId="0" applyNumberFormat="1" applyFont="1" applyFill="1" applyBorder="1" applyAlignment="1">
      <alignment horizontal="right" vertical="top"/>
    </xf>
    <xf numFmtId="164" fontId="5" fillId="5" borderId="33" xfId="0" applyNumberFormat="1" applyFont="1" applyFill="1" applyBorder="1" applyAlignment="1">
      <alignment horizontal="right" vertical="top"/>
    </xf>
    <xf numFmtId="164" fontId="5" fillId="5" borderId="15" xfId="0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0" fontId="3" fillId="0" borderId="59" xfId="0" applyNumberFormat="1" applyFont="1" applyFill="1" applyBorder="1" applyAlignment="1">
      <alignment horizontal="center" vertical="top"/>
    </xf>
    <xf numFmtId="0" fontId="3" fillId="0" borderId="26" xfId="0" applyNumberFormat="1" applyFont="1" applyFill="1" applyBorder="1" applyAlignment="1">
      <alignment horizontal="center" vertical="top"/>
    </xf>
    <xf numFmtId="164" fontId="3" fillId="0" borderId="31" xfId="0" applyNumberFormat="1" applyFont="1" applyFill="1" applyBorder="1" applyAlignment="1">
      <alignment horizontal="center" vertical="top"/>
    </xf>
    <xf numFmtId="164" fontId="3" fillId="4" borderId="43" xfId="0" applyNumberFormat="1" applyFont="1" applyFill="1" applyBorder="1" applyAlignment="1">
      <alignment horizontal="center" vertical="top"/>
    </xf>
    <xf numFmtId="164" fontId="3" fillId="4" borderId="60" xfId="0" applyNumberFormat="1" applyFont="1" applyFill="1" applyBorder="1" applyAlignment="1">
      <alignment horizontal="center" vertical="top"/>
    </xf>
    <xf numFmtId="164" fontId="3" fillId="6" borderId="22" xfId="0" applyNumberFormat="1" applyFont="1" applyFill="1" applyBorder="1" applyAlignment="1">
      <alignment horizontal="center" vertical="top"/>
    </xf>
    <xf numFmtId="164" fontId="3" fillId="6" borderId="60" xfId="0" applyNumberFormat="1" applyFont="1" applyFill="1" applyBorder="1" applyAlignment="1">
      <alignment horizontal="center" vertical="top"/>
    </xf>
    <xf numFmtId="164" fontId="3" fillId="6" borderId="1" xfId="0" applyNumberFormat="1" applyFont="1" applyFill="1" applyBorder="1" applyAlignment="1">
      <alignment horizontal="center" vertical="top"/>
    </xf>
    <xf numFmtId="164" fontId="3" fillId="6" borderId="61" xfId="0" applyNumberFormat="1" applyFont="1" applyFill="1" applyBorder="1" applyAlignment="1">
      <alignment horizontal="center" vertical="top"/>
    </xf>
    <xf numFmtId="164" fontId="3" fillId="6" borderId="43" xfId="0" applyNumberFormat="1" applyFont="1" applyFill="1" applyBorder="1" applyAlignment="1">
      <alignment horizontal="center" vertical="top"/>
    </xf>
    <xf numFmtId="0" fontId="3" fillId="0" borderId="62" xfId="0" applyFont="1" applyFill="1" applyBorder="1" applyAlignment="1">
      <alignment horizontal="center" vertical="top" wrapText="1"/>
    </xf>
    <xf numFmtId="164" fontId="3" fillId="6" borderId="62" xfId="0" applyNumberFormat="1" applyFont="1" applyFill="1" applyBorder="1" applyAlignment="1">
      <alignment horizontal="right" vertical="top" wrapText="1"/>
    </xf>
    <xf numFmtId="49" fontId="5" fillId="6" borderId="2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left" vertical="top"/>
    </xf>
    <xf numFmtId="164" fontId="3" fillId="4" borderId="48" xfId="0" applyNumberFormat="1" applyFont="1" applyFill="1" applyBorder="1" applyAlignment="1">
      <alignment horizontal="right" vertical="top"/>
    </xf>
    <xf numFmtId="164" fontId="3" fillId="4" borderId="10" xfId="0" applyNumberFormat="1" applyFont="1" applyFill="1" applyBorder="1" applyAlignment="1">
      <alignment vertical="top"/>
    </xf>
    <xf numFmtId="0" fontId="5" fillId="4" borderId="31" xfId="0" applyFont="1" applyFill="1" applyBorder="1" applyAlignment="1">
      <alignment horizontal="center" vertical="top"/>
    </xf>
    <xf numFmtId="164" fontId="5" fillId="4" borderId="46" xfId="0" applyNumberFormat="1" applyFont="1" applyFill="1" applyBorder="1" applyAlignment="1">
      <alignment horizontal="right" vertical="top"/>
    </xf>
    <xf numFmtId="164" fontId="5" fillId="4" borderId="1" xfId="0" applyNumberFormat="1" applyFont="1" applyFill="1" applyBorder="1" applyAlignment="1">
      <alignment horizontal="right" vertical="top"/>
    </xf>
    <xf numFmtId="164" fontId="5" fillId="4" borderId="31" xfId="0" applyNumberFormat="1" applyFont="1" applyFill="1" applyBorder="1" applyAlignment="1">
      <alignment horizontal="right" vertical="top"/>
    </xf>
    <xf numFmtId="3" fontId="3" fillId="0" borderId="42" xfId="0" applyNumberFormat="1" applyFont="1" applyFill="1" applyBorder="1" applyAlignment="1">
      <alignment horizontal="center" vertical="top"/>
    </xf>
    <xf numFmtId="3" fontId="3" fillId="0" borderId="41" xfId="0" applyNumberFormat="1" applyFont="1" applyFill="1" applyBorder="1" applyAlignment="1">
      <alignment horizontal="center" vertical="top"/>
    </xf>
    <xf numFmtId="164" fontId="3" fillId="4" borderId="54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right" vertical="top" wrapText="1"/>
    </xf>
    <xf numFmtId="0" fontId="3" fillId="0" borderId="54" xfId="0" applyFont="1" applyFill="1" applyBorder="1" applyAlignment="1">
      <alignment vertical="top" wrapText="1"/>
    </xf>
    <xf numFmtId="0" fontId="3" fillId="0" borderId="39" xfId="0" applyFont="1" applyFill="1" applyBorder="1" applyAlignment="1">
      <alignment vertical="top" wrapText="1"/>
    </xf>
    <xf numFmtId="164" fontId="5" fillId="3" borderId="33" xfId="0" applyNumberFormat="1" applyFont="1" applyFill="1" applyBorder="1" applyAlignment="1">
      <alignment horizontal="right" vertical="top"/>
    </xf>
    <xf numFmtId="164" fontId="5" fillId="2" borderId="57" xfId="0" applyNumberFormat="1" applyFont="1" applyFill="1" applyBorder="1" applyAlignment="1">
      <alignment horizontal="right" vertical="top"/>
    </xf>
    <xf numFmtId="164" fontId="5" fillId="2" borderId="33" xfId="0" applyNumberFormat="1" applyFont="1" applyFill="1" applyBorder="1" applyAlignment="1">
      <alignment horizontal="right" vertical="top"/>
    </xf>
    <xf numFmtId="0" fontId="5" fillId="0" borderId="33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 wrapText="1"/>
    </xf>
    <xf numFmtId="1" fontId="2" fillId="0" borderId="21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164" fontId="3" fillId="0" borderId="6" xfId="0" applyNumberFormat="1" applyFont="1" applyBorder="1" applyAlignment="1">
      <alignment horizontal="right" vertical="top"/>
    </xf>
    <xf numFmtId="49" fontId="5" fillId="0" borderId="37" xfId="0" applyNumberFormat="1" applyFont="1" applyBorder="1" applyAlignment="1">
      <alignment horizontal="center" vertical="top" wrapText="1"/>
    </xf>
    <xf numFmtId="49" fontId="5" fillId="0" borderId="35" xfId="0" applyNumberFormat="1" applyFont="1" applyBorder="1" applyAlignment="1">
      <alignment horizontal="center" vertical="top" wrapText="1"/>
    </xf>
    <xf numFmtId="1" fontId="3" fillId="0" borderId="21" xfId="0" applyNumberFormat="1" applyFont="1" applyFill="1" applyBorder="1" applyAlignment="1">
      <alignment horizontal="center" vertical="top"/>
    </xf>
    <xf numFmtId="0" fontId="7" fillId="0" borderId="0" xfId="0" applyFont="1" applyBorder="1"/>
    <xf numFmtId="164" fontId="3" fillId="0" borderId="32" xfId="0" applyNumberFormat="1" applyFont="1" applyFill="1" applyBorder="1" applyAlignment="1">
      <alignment horizontal="right" vertical="top" wrapText="1"/>
    </xf>
    <xf numFmtId="0" fontId="3" fillId="0" borderId="31" xfId="0" applyFont="1" applyBorder="1" applyAlignment="1">
      <alignment horizontal="center" vertical="top"/>
    </xf>
    <xf numFmtId="0" fontId="3" fillId="6" borderId="3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22" xfId="0" applyNumberFormat="1" applyFont="1" applyFill="1" applyBorder="1" applyAlignment="1">
      <alignment horizontal="center" vertical="top" wrapText="1"/>
    </xf>
    <xf numFmtId="164" fontId="3" fillId="0" borderId="54" xfId="0" applyNumberFormat="1" applyFont="1" applyBorder="1" applyAlignment="1">
      <alignment horizontal="right" vertical="top"/>
    </xf>
    <xf numFmtId="164" fontId="5" fillId="4" borderId="22" xfId="0" applyNumberFormat="1" applyFont="1" applyFill="1" applyBorder="1" applyAlignment="1">
      <alignment horizontal="right" vertical="top"/>
    </xf>
    <xf numFmtId="165" fontId="3" fillId="0" borderId="26" xfId="0" applyNumberFormat="1" applyFont="1" applyFill="1" applyBorder="1" applyAlignment="1">
      <alignment horizontal="center" vertical="top" wrapText="1"/>
    </xf>
    <xf numFmtId="165" fontId="3" fillId="0" borderId="27" xfId="0" applyNumberFormat="1" applyFont="1" applyFill="1" applyBorder="1" applyAlignment="1">
      <alignment horizontal="center" vertical="top" wrapText="1"/>
    </xf>
    <xf numFmtId="0" fontId="9" fillId="0" borderId="54" xfId="0" applyFont="1" applyFill="1" applyBorder="1" applyAlignment="1">
      <alignment vertical="top" wrapText="1"/>
    </xf>
    <xf numFmtId="165" fontId="3" fillId="0" borderId="36" xfId="0" applyNumberFormat="1" applyFont="1" applyFill="1" applyBorder="1" applyAlignment="1">
      <alignment horizontal="center" vertical="top" wrapText="1"/>
    </xf>
    <xf numFmtId="164" fontId="3" fillId="4" borderId="11" xfId="0" applyNumberFormat="1" applyFont="1" applyFill="1" applyBorder="1" applyAlignment="1">
      <alignment horizontal="right" vertical="top"/>
    </xf>
    <xf numFmtId="164" fontId="3" fillId="6" borderId="20" xfId="0" applyNumberFormat="1" applyFont="1" applyFill="1" applyBorder="1" applyAlignment="1">
      <alignment horizontal="right" vertical="top"/>
    </xf>
    <xf numFmtId="164" fontId="3" fillId="6" borderId="1" xfId="0" applyNumberFormat="1" applyFont="1" applyFill="1" applyBorder="1" applyAlignment="1">
      <alignment horizontal="right" vertical="top"/>
    </xf>
    <xf numFmtId="164" fontId="3" fillId="6" borderId="22" xfId="0" applyNumberFormat="1" applyFont="1" applyFill="1" applyBorder="1" applyAlignment="1">
      <alignment horizontal="right" vertical="top"/>
    </xf>
    <xf numFmtId="164" fontId="3" fillId="6" borderId="39" xfId="0" applyNumberFormat="1" applyFont="1" applyFill="1" applyBorder="1" applyAlignment="1">
      <alignment horizontal="right" vertical="top"/>
    </xf>
    <xf numFmtId="164" fontId="3" fillId="6" borderId="42" xfId="0" applyNumberFormat="1" applyFont="1" applyFill="1" applyBorder="1" applyAlignment="1">
      <alignment horizontal="right" vertical="top"/>
    </xf>
    <xf numFmtId="164" fontId="3" fillId="6" borderId="41" xfId="0" applyNumberFormat="1" applyFont="1" applyFill="1" applyBorder="1" applyAlignment="1">
      <alignment horizontal="right" vertical="top"/>
    </xf>
    <xf numFmtId="164" fontId="3" fillId="6" borderId="7" xfId="0" applyNumberFormat="1" applyFont="1" applyFill="1" applyBorder="1" applyAlignment="1">
      <alignment horizontal="right" vertical="top" wrapText="1"/>
    </xf>
    <xf numFmtId="49" fontId="5" fillId="0" borderId="23" xfId="0" applyNumberFormat="1" applyFont="1" applyBorder="1" applyAlignment="1">
      <alignment vertical="top"/>
    </xf>
    <xf numFmtId="49" fontId="5" fillId="0" borderId="35" xfId="0" applyNumberFormat="1" applyFont="1" applyBorder="1" applyAlignment="1">
      <alignment vertical="top"/>
    </xf>
    <xf numFmtId="0" fontId="16" fillId="6" borderId="37" xfId="0" applyFont="1" applyFill="1" applyBorder="1" applyAlignment="1">
      <alignment horizontal="left" vertical="top" wrapText="1"/>
    </xf>
    <xf numFmtId="0" fontId="3" fillId="0" borderId="52" xfId="0" applyFont="1" applyBorder="1" applyAlignment="1">
      <alignment horizontal="center" vertical="top" wrapText="1"/>
    </xf>
    <xf numFmtId="164" fontId="3" fillId="4" borderId="63" xfId="0" applyNumberFormat="1" applyFont="1" applyFill="1" applyBorder="1" applyAlignment="1">
      <alignment horizontal="right" vertical="top"/>
    </xf>
    <xf numFmtId="164" fontId="3" fillId="0" borderId="52" xfId="0" applyNumberFormat="1" applyFont="1" applyBorder="1" applyAlignment="1">
      <alignment horizontal="right" vertical="top"/>
    </xf>
    <xf numFmtId="164" fontId="3" fillId="0" borderId="63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center" vertical="top" wrapText="1"/>
    </xf>
    <xf numFmtId="164" fontId="3" fillId="0" borderId="64" xfId="0" applyNumberFormat="1" applyFont="1" applyBorder="1" applyAlignment="1">
      <alignment horizontal="right" vertical="top"/>
    </xf>
    <xf numFmtId="0" fontId="3" fillId="0" borderId="64" xfId="0" applyFont="1" applyFill="1" applyBorder="1" applyAlignment="1">
      <alignment horizontal="center" vertical="top" wrapText="1"/>
    </xf>
    <xf numFmtId="164" fontId="3" fillId="4" borderId="0" xfId="0" applyNumberFormat="1" applyFont="1" applyFill="1" applyBorder="1" applyAlignment="1">
      <alignment horizontal="center" vertical="top"/>
    </xf>
    <xf numFmtId="164" fontId="3" fillId="4" borderId="21" xfId="0" applyNumberFormat="1" applyFont="1" applyFill="1" applyBorder="1" applyAlignment="1">
      <alignment horizontal="center" vertical="top"/>
    </xf>
    <xf numFmtId="164" fontId="3" fillId="4" borderId="24" xfId="0" applyNumberFormat="1" applyFont="1" applyFill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164" fontId="3" fillId="0" borderId="49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6" borderId="35" xfId="0" applyFont="1" applyFill="1" applyBorder="1" applyAlignment="1">
      <alignment vertical="top" wrapText="1"/>
    </xf>
    <xf numFmtId="49" fontId="5" fillId="6" borderId="21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left" vertical="top"/>
    </xf>
    <xf numFmtId="0" fontId="9" fillId="0" borderId="3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/>
    </xf>
    <xf numFmtId="164" fontId="3" fillId="0" borderId="50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64" fontId="3" fillId="0" borderId="37" xfId="0" applyNumberFormat="1" applyFont="1" applyBorder="1" applyAlignment="1">
      <alignment horizontal="right" vertical="top"/>
    </xf>
    <xf numFmtId="164" fontId="3" fillId="4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center" vertical="top" wrapText="1"/>
    </xf>
    <xf numFmtId="164" fontId="3" fillId="4" borderId="22" xfId="0" applyNumberFormat="1" applyFont="1" applyFill="1" applyBorder="1" applyAlignment="1">
      <alignment horizontal="right" vertical="top"/>
    </xf>
    <xf numFmtId="164" fontId="3" fillId="0" borderId="28" xfId="0" applyNumberFormat="1" applyFont="1" applyFill="1" applyBorder="1" applyAlignment="1">
      <alignment horizontal="right" vertical="top"/>
    </xf>
    <xf numFmtId="164" fontId="3" fillId="4" borderId="27" xfId="0" applyNumberFormat="1" applyFont="1" applyFill="1" applyBorder="1" applyAlignment="1">
      <alignment horizontal="right" vertical="top"/>
    </xf>
    <xf numFmtId="164" fontId="3" fillId="6" borderId="21" xfId="0" applyNumberFormat="1" applyFont="1" applyFill="1" applyBorder="1" applyAlignment="1">
      <alignment horizontal="right" vertical="top"/>
    </xf>
    <xf numFmtId="3" fontId="3" fillId="6" borderId="21" xfId="0" applyNumberFormat="1" applyFont="1" applyFill="1" applyBorder="1" applyAlignment="1">
      <alignment horizontal="center" vertical="top"/>
    </xf>
    <xf numFmtId="3" fontId="3" fillId="6" borderId="0" xfId="0" applyNumberFormat="1" applyFont="1" applyFill="1" applyBorder="1" applyAlignment="1">
      <alignment horizontal="center" vertical="top"/>
    </xf>
    <xf numFmtId="165" fontId="9" fillId="6" borderId="31" xfId="0" applyNumberFormat="1" applyFont="1" applyFill="1" applyBorder="1" applyAlignment="1">
      <alignment vertical="top" wrapText="1"/>
    </xf>
    <xf numFmtId="0" fontId="3" fillId="6" borderId="11" xfId="0" applyFont="1" applyFill="1" applyBorder="1" applyAlignment="1">
      <alignment vertical="top" wrapText="1"/>
    </xf>
    <xf numFmtId="3" fontId="3" fillId="6" borderId="23" xfId="0" applyNumberFormat="1" applyFont="1" applyFill="1" applyBorder="1" applyAlignment="1">
      <alignment horizontal="center" vertical="top"/>
    </xf>
    <xf numFmtId="0" fontId="3" fillId="6" borderId="0" xfId="0" applyFont="1" applyFill="1" applyBorder="1" applyAlignment="1">
      <alignment vertical="top"/>
    </xf>
    <xf numFmtId="0" fontId="3" fillId="6" borderId="0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center" vertical="top"/>
    </xf>
    <xf numFmtId="165" fontId="3" fillId="0" borderId="26" xfId="0" applyNumberFormat="1" applyFont="1" applyFill="1" applyBorder="1" applyAlignment="1">
      <alignment horizontal="center" vertical="top"/>
    </xf>
    <xf numFmtId="0" fontId="5" fillId="4" borderId="32" xfId="0" applyFont="1" applyFill="1" applyBorder="1" applyAlignment="1">
      <alignment horizontal="center" vertical="top"/>
    </xf>
    <xf numFmtId="0" fontId="3" fillId="0" borderId="39" xfId="0" applyFont="1" applyBorder="1" applyAlignment="1">
      <alignment vertical="top" wrapText="1"/>
    </xf>
    <xf numFmtId="3" fontId="3" fillId="0" borderId="65" xfId="0" applyNumberFormat="1" applyFont="1" applyFill="1" applyBorder="1" applyAlignment="1">
      <alignment horizontal="center" vertical="top"/>
    </xf>
    <xf numFmtId="164" fontId="5" fillId="4" borderId="59" xfId="0" applyNumberFormat="1" applyFont="1" applyFill="1" applyBorder="1" applyAlignment="1">
      <alignment horizontal="right" vertical="top"/>
    </xf>
    <xf numFmtId="164" fontId="5" fillId="4" borderId="54" xfId="0" applyNumberFormat="1" applyFont="1" applyFill="1" applyBorder="1" applyAlignment="1">
      <alignment horizontal="right" vertical="top"/>
    </xf>
    <xf numFmtId="164" fontId="5" fillId="4" borderId="66" xfId="0" applyNumberFormat="1" applyFont="1" applyFill="1" applyBorder="1" applyAlignment="1">
      <alignment horizontal="right" vertical="top"/>
    </xf>
    <xf numFmtId="0" fontId="17" fillId="4" borderId="31" xfId="0" applyFont="1" applyFill="1" applyBorder="1" applyAlignment="1">
      <alignment horizontal="center" vertical="top"/>
    </xf>
    <xf numFmtId="3" fontId="3" fillId="6" borderId="42" xfId="0" applyNumberFormat="1" applyFont="1" applyFill="1" applyBorder="1" applyAlignment="1">
      <alignment horizontal="center" vertical="top"/>
    </xf>
    <xf numFmtId="3" fontId="3" fillId="6" borderId="65" xfId="0" applyNumberFormat="1" applyFont="1" applyFill="1" applyBorder="1" applyAlignment="1">
      <alignment horizontal="center" vertical="top"/>
    </xf>
    <xf numFmtId="164" fontId="3" fillId="4" borderId="60" xfId="0" applyNumberFormat="1" applyFont="1" applyFill="1" applyBorder="1" applyAlignment="1">
      <alignment horizontal="right" vertical="top"/>
    </xf>
    <xf numFmtId="164" fontId="5" fillId="5" borderId="13" xfId="0" applyNumberFormat="1" applyFont="1" applyFill="1" applyBorder="1" applyAlignment="1">
      <alignment horizontal="right" vertical="top"/>
    </xf>
    <xf numFmtId="164" fontId="5" fillId="3" borderId="67" xfId="0" applyNumberFormat="1" applyFont="1" applyFill="1" applyBorder="1" applyAlignment="1">
      <alignment horizontal="right" vertical="top"/>
    </xf>
    <xf numFmtId="164" fontId="5" fillId="2" borderId="4" xfId="0" applyNumberFormat="1" applyFont="1" applyFill="1" applyBorder="1" applyAlignment="1">
      <alignment horizontal="right" vertical="top"/>
    </xf>
    <xf numFmtId="164" fontId="5" fillId="2" borderId="67" xfId="0" applyNumberFormat="1" applyFont="1" applyFill="1" applyBorder="1" applyAlignment="1">
      <alignment horizontal="right" vertical="top"/>
    </xf>
    <xf numFmtId="0" fontId="3" fillId="6" borderId="21" xfId="0" applyNumberFormat="1" applyFont="1" applyFill="1" applyBorder="1" applyAlignment="1">
      <alignment horizontal="center" vertical="top"/>
    </xf>
    <xf numFmtId="164" fontId="3" fillId="6" borderId="31" xfId="0" applyNumberFormat="1" applyFont="1" applyFill="1" applyBorder="1" applyAlignment="1">
      <alignment horizontal="right" vertical="top"/>
    </xf>
    <xf numFmtId="0" fontId="9" fillId="6" borderId="2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top"/>
    </xf>
    <xf numFmtId="0" fontId="5" fillId="6" borderId="32" xfId="0" applyFont="1" applyFill="1" applyBorder="1" applyAlignment="1">
      <alignment horizontal="center" vertical="top"/>
    </xf>
    <xf numFmtId="164" fontId="3" fillId="6" borderId="8" xfId="0" applyNumberFormat="1" applyFont="1" applyFill="1" applyBorder="1" applyAlignment="1">
      <alignment horizontal="right" vertical="top"/>
    </xf>
    <xf numFmtId="0" fontId="3" fillId="6" borderId="7" xfId="0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horizontal="center" vertical="top" wrapText="1"/>
    </xf>
    <xf numFmtId="164" fontId="5" fillId="4" borderId="68" xfId="0" applyNumberFormat="1" applyFont="1" applyFill="1" applyBorder="1" applyAlignment="1">
      <alignment horizontal="right" vertical="top"/>
    </xf>
    <xf numFmtId="0" fontId="3" fillId="0" borderId="47" xfId="0" applyFont="1" applyFill="1" applyBorder="1" applyAlignment="1">
      <alignment vertical="top" wrapText="1"/>
    </xf>
    <xf numFmtId="0" fontId="5" fillId="4" borderId="44" xfId="0" applyFont="1" applyFill="1" applyBorder="1" applyAlignment="1">
      <alignment horizontal="center" vertical="top"/>
    </xf>
    <xf numFmtId="164" fontId="3" fillId="4" borderId="51" xfId="0" applyNumberFormat="1" applyFont="1" applyFill="1" applyBorder="1" applyAlignment="1">
      <alignment horizontal="right" vertical="top"/>
    </xf>
    <xf numFmtId="164" fontId="3" fillId="4" borderId="37" xfId="0" applyNumberFormat="1" applyFont="1" applyFill="1" applyBorder="1" applyAlignment="1">
      <alignment horizontal="right" vertical="top"/>
    </xf>
    <xf numFmtId="164" fontId="3" fillId="4" borderId="49" xfId="0" applyNumberFormat="1" applyFont="1" applyFill="1" applyBorder="1" applyAlignment="1">
      <alignment horizontal="right" vertical="top"/>
    </xf>
    <xf numFmtId="164" fontId="3" fillId="4" borderId="23" xfId="0" applyNumberFormat="1" applyFont="1" applyFill="1" applyBorder="1" applyAlignment="1">
      <alignment horizontal="right" vertical="top"/>
    </xf>
    <xf numFmtId="164" fontId="3" fillId="4" borderId="69" xfId="0" applyNumberFormat="1" applyFont="1" applyFill="1" applyBorder="1" applyAlignment="1">
      <alignment horizontal="right" vertical="top"/>
    </xf>
    <xf numFmtId="164" fontId="3" fillId="4" borderId="41" xfId="0" applyNumberFormat="1" applyFont="1" applyFill="1" applyBorder="1" applyAlignment="1">
      <alignment horizontal="right" vertical="top"/>
    </xf>
    <xf numFmtId="164" fontId="5" fillId="4" borderId="12" xfId="0" applyNumberFormat="1" applyFont="1" applyFill="1" applyBorder="1" applyAlignment="1">
      <alignment horizontal="right" vertical="top"/>
    </xf>
    <xf numFmtId="0" fontId="3" fillId="0" borderId="68" xfId="0" applyFont="1" applyFill="1" applyBorder="1" applyAlignment="1">
      <alignment vertical="top" wrapText="1"/>
    </xf>
    <xf numFmtId="164" fontId="3" fillId="0" borderId="52" xfId="0" applyNumberFormat="1" applyFont="1" applyFill="1" applyBorder="1" applyAlignment="1">
      <alignment horizontal="right" vertical="top" wrapText="1"/>
    </xf>
    <xf numFmtId="164" fontId="5" fillId="4" borderId="0" xfId="0" applyNumberFormat="1" applyFont="1" applyFill="1" applyBorder="1" applyAlignment="1">
      <alignment horizontal="right" vertical="top"/>
    </xf>
    <xf numFmtId="164" fontId="5" fillId="4" borderId="21" xfId="0" applyNumberFormat="1" applyFont="1" applyFill="1" applyBorder="1" applyAlignment="1">
      <alignment horizontal="right" vertical="top"/>
    </xf>
    <xf numFmtId="164" fontId="5" fillId="4" borderId="24" xfId="0" applyNumberFormat="1" applyFont="1" applyFill="1" applyBorder="1" applyAlignment="1">
      <alignment horizontal="right" vertical="top"/>
    </xf>
    <xf numFmtId="164" fontId="5" fillId="4" borderId="40" xfId="0" applyNumberFormat="1" applyFont="1" applyFill="1" applyBorder="1" applyAlignment="1">
      <alignment horizontal="right" vertical="top"/>
    </xf>
    <xf numFmtId="164" fontId="5" fillId="4" borderId="47" xfId="0" applyNumberFormat="1" applyFont="1" applyFill="1" applyBorder="1" applyAlignment="1">
      <alignment horizontal="right" vertical="top"/>
    </xf>
    <xf numFmtId="164" fontId="5" fillId="4" borderId="49" xfId="0" applyNumberFormat="1" applyFont="1" applyFill="1" applyBorder="1" applyAlignment="1">
      <alignment horizontal="right" vertical="top"/>
    </xf>
    <xf numFmtId="164" fontId="5" fillId="4" borderId="23" xfId="0" applyNumberFormat="1" applyFont="1" applyFill="1" applyBorder="1" applyAlignment="1">
      <alignment horizontal="right" vertical="top"/>
    </xf>
    <xf numFmtId="164" fontId="5" fillId="4" borderId="69" xfId="0" applyNumberFormat="1" applyFont="1" applyFill="1" applyBorder="1" applyAlignment="1">
      <alignment horizontal="right" vertical="top"/>
    </xf>
    <xf numFmtId="164" fontId="5" fillId="4" borderId="41" xfId="0" applyNumberFormat="1" applyFont="1" applyFill="1" applyBorder="1" applyAlignment="1">
      <alignment horizontal="right" vertical="top"/>
    </xf>
    <xf numFmtId="164" fontId="5" fillId="6" borderId="7" xfId="0" applyNumberFormat="1" applyFont="1" applyFill="1" applyBorder="1" applyAlignment="1">
      <alignment horizontal="right" vertical="top"/>
    </xf>
    <xf numFmtId="0" fontId="3" fillId="0" borderId="48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70" xfId="0" applyFont="1" applyFill="1" applyBorder="1" applyAlignment="1">
      <alignment horizontal="center" vertical="top" wrapText="1"/>
    </xf>
    <xf numFmtId="164" fontId="5" fillId="4" borderId="11" xfId="0" applyNumberFormat="1" applyFont="1" applyFill="1" applyBorder="1" applyAlignment="1">
      <alignment horizontal="right" vertical="top"/>
    </xf>
    <xf numFmtId="164" fontId="5" fillId="4" borderId="64" xfId="0" applyNumberFormat="1" applyFont="1" applyFill="1" applyBorder="1" applyAlignment="1">
      <alignment horizontal="right" vertical="top"/>
    </xf>
    <xf numFmtId="0" fontId="3" fillId="0" borderId="63" xfId="0" applyFont="1" applyFill="1" applyBorder="1" applyAlignment="1">
      <alignment vertical="top" wrapText="1"/>
    </xf>
    <xf numFmtId="164" fontId="5" fillId="4" borderId="7" xfId="0" applyNumberFormat="1" applyFont="1" applyFill="1" applyBorder="1" applyAlignment="1">
      <alignment horizontal="right" vertical="top"/>
    </xf>
    <xf numFmtId="164" fontId="3" fillId="4" borderId="70" xfId="0" applyNumberFormat="1" applyFont="1" applyFill="1" applyBorder="1" applyAlignment="1">
      <alignment horizontal="right" vertical="top"/>
    </xf>
    <xf numFmtId="164" fontId="5" fillId="4" borderId="34" xfId="0" applyNumberFormat="1" applyFont="1" applyFill="1" applyBorder="1" applyAlignment="1">
      <alignment horizontal="right" vertical="top"/>
    </xf>
    <xf numFmtId="0" fontId="3" fillId="0" borderId="51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69" xfId="0" applyFont="1" applyFill="1" applyBorder="1" applyAlignment="1">
      <alignment horizontal="center" vertical="top" wrapText="1"/>
    </xf>
    <xf numFmtId="0" fontId="5" fillId="4" borderId="49" xfId="0" applyFont="1" applyFill="1" applyBorder="1" applyAlignment="1">
      <alignment horizontal="center" vertical="top"/>
    </xf>
    <xf numFmtId="0" fontId="3" fillId="0" borderId="52" xfId="0" applyFont="1" applyFill="1" applyBorder="1" applyAlignment="1">
      <alignment horizontal="center" vertical="top" wrapText="1"/>
    </xf>
    <xf numFmtId="164" fontId="5" fillId="4" borderId="71" xfId="0" applyNumberFormat="1" applyFont="1" applyFill="1" applyBorder="1" applyAlignment="1">
      <alignment horizontal="right" vertical="top"/>
    </xf>
    <xf numFmtId="164" fontId="5" fillId="4" borderId="55" xfId="0" applyNumberFormat="1" applyFont="1" applyFill="1" applyBorder="1" applyAlignment="1">
      <alignment horizontal="right" vertical="top"/>
    </xf>
    <xf numFmtId="164" fontId="5" fillId="4" borderId="72" xfId="0" applyNumberFormat="1" applyFont="1" applyFill="1" applyBorder="1" applyAlignment="1">
      <alignment horizontal="right" vertical="top"/>
    </xf>
    <xf numFmtId="164" fontId="5" fillId="3" borderId="5" xfId="0" applyNumberFormat="1" applyFont="1" applyFill="1" applyBorder="1" applyAlignment="1">
      <alignment horizontal="right" vertical="top"/>
    </xf>
    <xf numFmtId="0" fontId="3" fillId="0" borderId="52" xfId="0" applyFont="1" applyFill="1" applyBorder="1" applyAlignment="1">
      <alignment horizontal="center" vertical="top"/>
    </xf>
    <xf numFmtId="0" fontId="3" fillId="0" borderId="49" xfId="0" applyFont="1" applyFill="1" applyBorder="1" applyAlignment="1">
      <alignment horizontal="center" vertical="top"/>
    </xf>
    <xf numFmtId="164" fontId="5" fillId="4" borderId="35" xfId="0" applyNumberFormat="1" applyFont="1" applyFill="1" applyBorder="1" applyAlignment="1">
      <alignment horizontal="right" vertical="top"/>
    </xf>
    <xf numFmtId="164" fontId="3" fillId="4" borderId="53" xfId="0" applyNumberFormat="1" applyFont="1" applyFill="1" applyBorder="1" applyAlignment="1">
      <alignment horizontal="right" vertical="top"/>
    </xf>
    <xf numFmtId="0" fontId="3" fillId="0" borderId="69" xfId="0" applyFont="1" applyFill="1" applyBorder="1" applyAlignment="1">
      <alignment horizontal="center" vertical="top"/>
    </xf>
    <xf numFmtId="0" fontId="3" fillId="0" borderId="25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164" fontId="3" fillId="6" borderId="7" xfId="0" applyNumberFormat="1" applyFont="1" applyFill="1" applyBorder="1" applyAlignment="1">
      <alignment horizontal="right" vertical="top"/>
    </xf>
    <xf numFmtId="164" fontId="5" fillId="6" borderId="32" xfId="0" applyNumberFormat="1" applyFont="1" applyFill="1" applyBorder="1" applyAlignment="1">
      <alignment horizontal="right" vertical="top"/>
    </xf>
    <xf numFmtId="164" fontId="5" fillId="0" borderId="52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64" fontId="5" fillId="4" borderId="28" xfId="0" applyNumberFormat="1" applyFont="1" applyFill="1" applyBorder="1" applyAlignment="1">
      <alignment horizontal="right" vertical="top"/>
    </xf>
    <xf numFmtId="0" fontId="3" fillId="6" borderId="52" xfId="0" applyFont="1" applyFill="1" applyBorder="1" applyAlignment="1">
      <alignment horizontal="center" vertical="top" wrapText="1"/>
    </xf>
    <xf numFmtId="164" fontId="3" fillId="6" borderId="52" xfId="0" applyNumberFormat="1" applyFont="1" applyFill="1" applyBorder="1" applyAlignment="1">
      <alignment horizontal="right" vertical="top" wrapText="1"/>
    </xf>
    <xf numFmtId="4" fontId="3" fillId="6" borderId="27" xfId="0" applyNumberFormat="1" applyFont="1" applyFill="1" applyBorder="1" applyAlignment="1">
      <alignment horizontal="center" vertical="top"/>
    </xf>
    <xf numFmtId="4" fontId="3" fillId="6" borderId="26" xfId="0" applyNumberFormat="1" applyFont="1" applyFill="1" applyBorder="1" applyAlignment="1">
      <alignment horizontal="center" vertical="top"/>
    </xf>
    <xf numFmtId="0" fontId="3" fillId="6" borderId="54" xfId="0" applyFont="1" applyFill="1" applyBorder="1" applyAlignment="1">
      <alignment horizontal="left" vertical="top" wrapText="1"/>
    </xf>
    <xf numFmtId="164" fontId="3" fillId="4" borderId="19" xfId="0" applyNumberFormat="1" applyFont="1" applyFill="1" applyBorder="1" applyAlignment="1">
      <alignment horizontal="right" vertical="top"/>
    </xf>
    <xf numFmtId="0" fontId="3" fillId="6" borderId="49" xfId="0" applyFont="1" applyFill="1" applyBorder="1" applyAlignment="1">
      <alignment horizontal="center" vertical="top" wrapText="1"/>
    </xf>
    <xf numFmtId="0" fontId="5" fillId="6" borderId="69" xfId="0" applyFont="1" applyFill="1" applyBorder="1" applyAlignment="1">
      <alignment horizontal="center" vertical="top"/>
    </xf>
    <xf numFmtId="164" fontId="5" fillId="4" borderId="45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164" fontId="3" fillId="0" borderId="64" xfId="0" applyNumberFormat="1" applyFont="1" applyFill="1" applyBorder="1" applyAlignment="1">
      <alignment horizontal="right" vertical="top"/>
    </xf>
    <xf numFmtId="164" fontId="5" fillId="4" borderId="58" xfId="0" applyNumberFormat="1" applyFont="1" applyFill="1" applyBorder="1" applyAlignment="1">
      <alignment horizontal="right" vertical="top"/>
    </xf>
    <xf numFmtId="0" fontId="5" fillId="7" borderId="9" xfId="0" applyFont="1" applyFill="1" applyBorder="1" applyAlignment="1">
      <alignment horizontal="center" vertical="top"/>
    </xf>
    <xf numFmtId="164" fontId="5" fillId="7" borderId="29" xfId="0" applyNumberFormat="1" applyFont="1" applyFill="1" applyBorder="1" applyAlignment="1">
      <alignment horizontal="right" vertical="top"/>
    </xf>
    <xf numFmtId="0" fontId="17" fillId="7" borderId="9" xfId="0" applyFont="1" applyFill="1" applyBorder="1" applyAlignment="1">
      <alignment horizontal="center" vertical="top"/>
    </xf>
    <xf numFmtId="164" fontId="5" fillId="7" borderId="58" xfId="0" applyNumberFormat="1" applyFont="1" applyFill="1" applyBorder="1" applyAlignment="1">
      <alignment horizontal="right" vertical="top"/>
    </xf>
    <xf numFmtId="164" fontId="5" fillId="7" borderId="73" xfId="0" applyNumberFormat="1" applyFont="1" applyFill="1" applyBorder="1" applyAlignment="1">
      <alignment horizontal="right" vertical="top"/>
    </xf>
    <xf numFmtId="164" fontId="5" fillId="7" borderId="71" xfId="0" applyNumberFormat="1" applyFont="1" applyFill="1" applyBorder="1" applyAlignment="1">
      <alignment horizontal="right" vertical="top"/>
    </xf>
    <xf numFmtId="164" fontId="5" fillId="7" borderId="9" xfId="0" applyNumberFormat="1" applyFont="1" applyFill="1" applyBorder="1" applyAlignment="1">
      <alignment horizontal="right" vertical="top"/>
    </xf>
    <xf numFmtId="49" fontId="3" fillId="6" borderId="53" xfId="0" applyNumberFormat="1" applyFont="1" applyFill="1" applyBorder="1" applyAlignment="1">
      <alignment horizontal="center" vertical="top" wrapText="1"/>
    </xf>
    <xf numFmtId="49" fontId="3" fillId="6" borderId="60" xfId="0" applyNumberFormat="1" applyFont="1" applyFill="1" applyBorder="1" applyAlignment="1">
      <alignment horizontal="center" vertical="top" wrapText="1"/>
    </xf>
    <xf numFmtId="49" fontId="3" fillId="6" borderId="60" xfId="0" applyNumberFormat="1" applyFont="1" applyFill="1" applyBorder="1" applyAlignment="1">
      <alignment horizontal="center" vertical="top"/>
    </xf>
    <xf numFmtId="0" fontId="3" fillId="6" borderId="43" xfId="0" applyFont="1" applyFill="1" applyBorder="1" applyAlignment="1">
      <alignment horizontal="left" vertical="top" wrapText="1"/>
    </xf>
    <xf numFmtId="164" fontId="5" fillId="4" borderId="73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5" fillId="0" borderId="21" xfId="0" applyNumberFormat="1" applyFont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3" borderId="36" xfId="0" applyNumberFormat="1" applyFont="1" applyFill="1" applyBorder="1" applyAlignment="1">
      <alignment horizontal="center" vertical="top" wrapText="1"/>
    </xf>
    <xf numFmtId="49" fontId="5" fillId="3" borderId="34" xfId="0" applyNumberFormat="1" applyFont="1" applyFill="1" applyBorder="1" applyAlignment="1">
      <alignment horizontal="center" vertical="top" wrapText="1"/>
    </xf>
    <xf numFmtId="49" fontId="5" fillId="0" borderId="36" xfId="0" applyNumberFormat="1" applyFont="1" applyBorder="1" applyAlignment="1">
      <alignment horizontal="center" vertical="top" wrapText="1"/>
    </xf>
    <xf numFmtId="49" fontId="5" fillId="0" borderId="34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74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36" xfId="0" applyNumberFormat="1" applyFont="1" applyFill="1" applyBorder="1" applyAlignment="1">
      <alignment horizontal="center" vertical="top"/>
    </xf>
    <xf numFmtId="49" fontId="5" fillId="3" borderId="34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0" fontId="3" fillId="0" borderId="37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9" fontId="5" fillId="0" borderId="37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49" fontId="5" fillId="0" borderId="35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textRotation="90" wrapText="1"/>
    </xf>
    <xf numFmtId="0" fontId="3" fillId="0" borderId="44" xfId="0" applyFont="1" applyFill="1" applyBorder="1" applyAlignment="1">
      <alignment horizontal="center" vertical="top" textRotation="90" wrapText="1"/>
    </xf>
    <xf numFmtId="0" fontId="3" fillId="0" borderId="63" xfId="0" applyFont="1" applyFill="1" applyBorder="1" applyAlignment="1">
      <alignment horizontal="left" vertical="top" wrapText="1"/>
    </xf>
    <xf numFmtId="49" fontId="5" fillId="0" borderId="50" xfId="0" applyNumberFormat="1" applyFont="1" applyBorder="1" applyAlignment="1">
      <alignment horizontal="center" vertical="top"/>
    </xf>
    <xf numFmtId="49" fontId="5" fillId="0" borderId="74" xfId="0" applyNumberFormat="1" applyFont="1" applyBorder="1" applyAlignment="1">
      <alignment horizontal="center" vertical="top"/>
    </xf>
    <xf numFmtId="0" fontId="3" fillId="0" borderId="49" xfId="0" applyFont="1" applyFill="1" applyBorder="1" applyAlignment="1">
      <alignment horizontal="center" vertical="top" textRotation="90" wrapText="1"/>
    </xf>
    <xf numFmtId="49" fontId="3" fillId="0" borderId="36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3" fontId="3" fillId="0" borderId="36" xfId="0" applyNumberFormat="1" applyFont="1" applyFill="1" applyBorder="1" applyAlignment="1">
      <alignment horizontal="center" vertical="top" wrapText="1"/>
    </xf>
    <xf numFmtId="3" fontId="3" fillId="0" borderId="42" xfId="0" applyNumberFormat="1" applyFont="1" applyFill="1" applyBorder="1" applyAlignment="1">
      <alignment horizontal="center" vertical="top" wrapText="1"/>
    </xf>
    <xf numFmtId="3" fontId="3" fillId="0" borderId="37" xfId="0" applyNumberFormat="1" applyFont="1" applyFill="1" applyBorder="1" applyAlignment="1">
      <alignment horizontal="center" vertical="top" wrapText="1"/>
    </xf>
    <xf numFmtId="3" fontId="3" fillId="0" borderId="41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3" fontId="3" fillId="0" borderId="2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3" fillId="0" borderId="36" xfId="0" applyNumberFormat="1" applyFont="1" applyBorder="1" applyAlignment="1">
      <alignment horizontal="center" vertical="top" wrapText="1"/>
    </xf>
    <xf numFmtId="49" fontId="3" fillId="0" borderId="34" xfId="0" applyNumberFormat="1" applyFont="1" applyBorder="1" applyAlignment="1">
      <alignment horizontal="center" vertical="top" wrapText="1"/>
    </xf>
    <xf numFmtId="0" fontId="14" fillId="0" borderId="23" xfId="0" applyFont="1" applyFill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center" vertical="top"/>
    </xf>
    <xf numFmtId="164" fontId="3" fillId="0" borderId="21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top" wrapText="1"/>
    </xf>
    <xf numFmtId="0" fontId="3" fillId="8" borderId="49" xfId="0" applyFont="1" applyFill="1" applyBorder="1" applyAlignment="1">
      <alignment vertical="top"/>
    </xf>
    <xf numFmtId="0" fontId="3" fillId="8" borderId="24" xfId="0" applyFont="1" applyFill="1" applyBorder="1" applyAlignment="1">
      <alignment vertical="top"/>
    </xf>
    <xf numFmtId="0" fontId="3" fillId="8" borderId="23" xfId="0" applyFont="1" applyFill="1" applyBorder="1" applyAlignment="1">
      <alignment vertical="top"/>
    </xf>
    <xf numFmtId="164" fontId="3" fillId="0" borderId="24" xfId="0" applyNumberFormat="1" applyFont="1" applyBorder="1" applyAlignment="1">
      <alignment horizontal="right" vertical="top"/>
    </xf>
    <xf numFmtId="164" fontId="5" fillId="4" borderId="43" xfId="0" applyNumberFormat="1" applyFont="1" applyFill="1" applyBorder="1" applyAlignment="1">
      <alignment horizontal="right" vertical="top"/>
    </xf>
    <xf numFmtId="164" fontId="3" fillId="0" borderId="40" xfId="0" applyNumberFormat="1" applyFont="1" applyFill="1" applyBorder="1" applyAlignment="1">
      <alignment horizontal="right" vertical="top"/>
    </xf>
    <xf numFmtId="164" fontId="3" fillId="0" borderId="24" xfId="0" applyNumberFormat="1" applyFont="1" applyFill="1" applyBorder="1" applyAlignment="1">
      <alignment horizontal="right" vertical="top"/>
    </xf>
    <xf numFmtId="164" fontId="5" fillId="4" borderId="20" xfId="0" applyNumberFormat="1" applyFont="1" applyFill="1" applyBorder="1" applyAlignment="1">
      <alignment horizontal="right" vertical="top"/>
    </xf>
    <xf numFmtId="164" fontId="3" fillId="0" borderId="75" xfId="0" applyNumberFormat="1" applyFont="1" applyBorder="1" applyAlignment="1">
      <alignment horizontal="right" vertical="top"/>
    </xf>
    <xf numFmtId="164" fontId="3" fillId="0" borderId="76" xfId="0" applyNumberFormat="1" applyFont="1" applyFill="1" applyBorder="1" applyAlignment="1">
      <alignment horizontal="right" vertical="top" wrapText="1"/>
    </xf>
    <xf numFmtId="164" fontId="3" fillId="6" borderId="0" xfId="0" applyNumberFormat="1" applyFont="1" applyFill="1" applyBorder="1" applyAlignment="1">
      <alignment horizontal="right" vertical="top" wrapText="1"/>
    </xf>
    <xf numFmtId="164" fontId="3" fillId="0" borderId="60" xfId="0" applyNumberFormat="1" applyFont="1" applyFill="1" applyBorder="1" applyAlignment="1">
      <alignment horizontal="right" vertical="top" wrapText="1"/>
    </xf>
    <xf numFmtId="164" fontId="5" fillId="4" borderId="60" xfId="0" applyNumberFormat="1" applyFont="1" applyFill="1" applyBorder="1" applyAlignment="1">
      <alignment horizontal="right" vertical="top"/>
    </xf>
    <xf numFmtId="164" fontId="3" fillId="0" borderId="59" xfId="0" applyNumberFormat="1" applyFont="1" applyFill="1" applyBorder="1" applyAlignment="1">
      <alignment horizontal="right" vertical="top"/>
    </xf>
    <xf numFmtId="164" fontId="3" fillId="6" borderId="65" xfId="0" applyNumberFormat="1" applyFont="1" applyFill="1" applyBorder="1" applyAlignment="1">
      <alignment horizontal="right" vertical="top" wrapText="1"/>
    </xf>
    <xf numFmtId="164" fontId="3" fillId="0" borderId="65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26" xfId="0" applyNumberFormat="1" applyFont="1" applyBorder="1" applyAlignment="1">
      <alignment horizontal="right" vertical="top"/>
    </xf>
    <xf numFmtId="164" fontId="3" fillId="0" borderId="28" xfId="0" applyNumberFormat="1" applyFont="1" applyBorder="1" applyAlignment="1">
      <alignment horizontal="right" vertical="top"/>
    </xf>
    <xf numFmtId="164" fontId="3" fillId="0" borderId="59" xfId="0" applyNumberFormat="1" applyFont="1" applyFill="1" applyBorder="1" applyAlignment="1">
      <alignment horizontal="right" vertical="top" wrapText="1"/>
    </xf>
    <xf numFmtId="0" fontId="3" fillId="0" borderId="20" xfId="1" applyFont="1" applyFill="1" applyBorder="1" applyAlignment="1">
      <alignment horizontal="left" vertical="top" wrapText="1"/>
    </xf>
    <xf numFmtId="0" fontId="3" fillId="0" borderId="46" xfId="1" applyFont="1" applyFill="1" applyBorder="1" applyAlignment="1">
      <alignment horizontal="left" vertical="top" wrapText="1"/>
    </xf>
    <xf numFmtId="164" fontId="3" fillId="4" borderId="64" xfId="0" applyNumberFormat="1" applyFont="1" applyFill="1" applyBorder="1" applyAlignment="1">
      <alignment horizontal="right" vertical="top"/>
    </xf>
    <xf numFmtId="164" fontId="3" fillId="6" borderId="49" xfId="0" applyNumberFormat="1" applyFont="1" applyFill="1" applyBorder="1" applyAlignment="1">
      <alignment horizontal="right" vertical="top" wrapText="1"/>
    </xf>
    <xf numFmtId="164" fontId="3" fillId="0" borderId="49" xfId="0" applyNumberFormat="1" applyFont="1" applyFill="1" applyBorder="1" applyAlignment="1">
      <alignment horizontal="right" vertical="top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3" fontId="3" fillId="0" borderId="1" xfId="1" applyNumberFormat="1" applyFont="1" applyFill="1" applyBorder="1" applyAlignment="1">
      <alignment horizontal="center" vertical="top"/>
    </xf>
    <xf numFmtId="164" fontId="3" fillId="8" borderId="39" xfId="0" applyNumberFormat="1" applyFont="1" applyFill="1" applyBorder="1" applyAlignment="1">
      <alignment horizontal="right" vertical="top"/>
    </xf>
    <xf numFmtId="164" fontId="3" fillId="8" borderId="21" xfId="0" applyNumberFormat="1" applyFont="1" applyFill="1" applyBorder="1" applyAlignment="1">
      <alignment horizontal="right" vertical="top"/>
    </xf>
    <xf numFmtId="164" fontId="3" fillId="8" borderId="24" xfId="0" applyNumberFormat="1" applyFont="1" applyFill="1" applyBorder="1" applyAlignment="1">
      <alignment horizontal="right" vertical="top"/>
    </xf>
    <xf numFmtId="164" fontId="3" fillId="8" borderId="25" xfId="0" applyNumberFormat="1" applyFont="1" applyFill="1" applyBorder="1" applyAlignment="1">
      <alignment horizontal="right" vertical="top"/>
    </xf>
    <xf numFmtId="164" fontId="3" fillId="8" borderId="26" xfId="0" applyNumberFormat="1" applyFont="1" applyFill="1" applyBorder="1" applyAlignment="1">
      <alignment horizontal="right" vertical="top"/>
    </xf>
    <xf numFmtId="164" fontId="3" fillId="8" borderId="28" xfId="0" applyNumberFormat="1" applyFont="1" applyFill="1" applyBorder="1" applyAlignment="1">
      <alignment horizontal="right" vertical="top"/>
    </xf>
    <xf numFmtId="164" fontId="5" fillId="8" borderId="48" xfId="0" applyNumberFormat="1" applyFont="1" applyFill="1" applyBorder="1" applyAlignment="1">
      <alignment horizontal="right" vertical="top"/>
    </xf>
    <xf numFmtId="164" fontId="5" fillId="8" borderId="26" xfId="0" applyNumberFormat="1" applyFont="1" applyFill="1" applyBorder="1" applyAlignment="1">
      <alignment horizontal="right" vertical="top"/>
    </xf>
    <xf numFmtId="164" fontId="3" fillId="8" borderId="20" xfId="0" applyNumberFormat="1" applyFont="1" applyFill="1" applyBorder="1" applyAlignment="1">
      <alignment horizontal="right" vertical="top"/>
    </xf>
    <xf numFmtId="164" fontId="3" fillId="8" borderId="1" xfId="0" applyNumberFormat="1" applyFont="1" applyFill="1" applyBorder="1" applyAlignment="1">
      <alignment horizontal="right" vertical="top"/>
    </xf>
    <xf numFmtId="164" fontId="3" fillId="8" borderId="43" xfId="0" applyNumberFormat="1" applyFont="1" applyFill="1" applyBorder="1" applyAlignment="1">
      <alignment horizontal="right" vertical="top"/>
    </xf>
    <xf numFmtId="164" fontId="5" fillId="8" borderId="46" xfId="0" applyNumberFormat="1" applyFont="1" applyFill="1" applyBorder="1" applyAlignment="1">
      <alignment horizontal="right" vertical="top"/>
    </xf>
    <xf numFmtId="164" fontId="5" fillId="8" borderId="1" xfId="0" applyNumberFormat="1" applyFont="1" applyFill="1" applyBorder="1" applyAlignment="1">
      <alignment horizontal="right" vertical="top"/>
    </xf>
    <xf numFmtId="164" fontId="3" fillId="6" borderId="39" xfId="0" applyNumberFormat="1" applyFont="1" applyFill="1" applyBorder="1" applyAlignment="1">
      <alignment horizontal="right" vertical="top"/>
    </xf>
    <xf numFmtId="164" fontId="3" fillId="6" borderId="21" xfId="0" applyNumberFormat="1" applyFont="1" applyFill="1" applyBorder="1" applyAlignment="1">
      <alignment horizontal="right" vertical="top"/>
    </xf>
    <xf numFmtId="164" fontId="3" fillId="6" borderId="23" xfId="0" applyNumberFormat="1" applyFont="1" applyFill="1" applyBorder="1" applyAlignment="1">
      <alignment horizontal="right" vertical="top"/>
    </xf>
    <xf numFmtId="164" fontId="3" fillId="6" borderId="25" xfId="0" applyNumberFormat="1" applyFont="1" applyFill="1" applyBorder="1" applyAlignment="1">
      <alignment horizontal="right" vertical="top"/>
    </xf>
    <xf numFmtId="164" fontId="3" fillId="6" borderId="26" xfId="0" applyNumberFormat="1" applyFont="1" applyFill="1" applyBorder="1" applyAlignment="1">
      <alignment horizontal="right" vertical="top"/>
    </xf>
    <xf numFmtId="164" fontId="3" fillId="6" borderId="27" xfId="0" applyNumberFormat="1" applyFont="1" applyFill="1" applyBorder="1" applyAlignment="1">
      <alignment horizontal="right" vertical="top"/>
    </xf>
    <xf numFmtId="164" fontId="3" fillId="6" borderId="20" xfId="0" applyNumberFormat="1" applyFont="1" applyFill="1" applyBorder="1" applyAlignment="1">
      <alignment horizontal="right" vertical="top"/>
    </xf>
    <xf numFmtId="164" fontId="3" fillId="6" borderId="1" xfId="0" applyNumberFormat="1" applyFont="1" applyFill="1" applyBorder="1" applyAlignment="1">
      <alignment horizontal="right" vertical="top"/>
    </xf>
    <xf numFmtId="164" fontId="3" fillId="6" borderId="22" xfId="0" applyNumberFormat="1" applyFont="1" applyFill="1" applyBorder="1" applyAlignment="1">
      <alignment horizontal="right" vertical="top"/>
    </xf>
    <xf numFmtId="164" fontId="5" fillId="8" borderId="27" xfId="0" applyNumberFormat="1" applyFont="1" applyFill="1" applyBorder="1" applyAlignment="1">
      <alignment horizontal="right" vertical="top"/>
    </xf>
    <xf numFmtId="164" fontId="5" fillId="8" borderId="22" xfId="0" applyNumberFormat="1" applyFont="1" applyFill="1" applyBorder="1" applyAlignment="1">
      <alignment horizontal="right" vertical="top"/>
    </xf>
    <xf numFmtId="164" fontId="3" fillId="6" borderId="77" xfId="0" applyNumberFormat="1" applyFont="1" applyFill="1" applyBorder="1" applyAlignment="1">
      <alignment horizontal="right" vertical="top" wrapText="1"/>
    </xf>
    <xf numFmtId="164" fontId="3" fillId="6" borderId="32" xfId="0" applyNumberFormat="1" applyFont="1" applyFill="1" applyBorder="1" applyAlignment="1">
      <alignment horizontal="right" vertical="top" wrapText="1"/>
    </xf>
    <xf numFmtId="164" fontId="3" fillId="6" borderId="7" xfId="0" applyNumberFormat="1" applyFont="1" applyFill="1" applyBorder="1" applyAlignment="1">
      <alignment horizontal="right" vertical="top" wrapText="1"/>
    </xf>
    <xf numFmtId="164" fontId="3" fillId="6" borderId="8" xfId="0" applyNumberFormat="1" applyFont="1" applyFill="1" applyBorder="1" applyAlignment="1">
      <alignment horizontal="right" vertical="top"/>
    </xf>
    <xf numFmtId="3" fontId="3" fillId="0" borderId="26" xfId="1" applyNumberFormat="1" applyFont="1" applyFill="1" applyBorder="1" applyAlignment="1">
      <alignment horizontal="center" vertical="top"/>
    </xf>
    <xf numFmtId="0" fontId="3" fillId="0" borderId="54" xfId="1" applyFont="1" applyFill="1" applyBorder="1" applyAlignment="1">
      <alignment horizontal="left" vertical="top" wrapText="1"/>
    </xf>
    <xf numFmtId="49" fontId="5" fillId="2" borderId="49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164" fontId="5" fillId="6" borderId="54" xfId="0" applyNumberFormat="1" applyFont="1" applyFill="1" applyBorder="1" applyAlignment="1">
      <alignment horizontal="right" vertical="top"/>
    </xf>
    <xf numFmtId="164" fontId="5" fillId="6" borderId="48" xfId="0" applyNumberFormat="1" applyFont="1" applyFill="1" applyBorder="1" applyAlignment="1">
      <alignment horizontal="right" vertical="top"/>
    </xf>
    <xf numFmtId="164" fontId="5" fillId="6" borderId="66" xfId="0" applyNumberFormat="1" applyFont="1" applyFill="1" applyBorder="1" applyAlignment="1">
      <alignment horizontal="right" vertical="top"/>
    </xf>
    <xf numFmtId="164" fontId="5" fillId="6" borderId="59" xfId="0" applyNumberFormat="1" applyFont="1" applyFill="1" applyBorder="1" applyAlignment="1">
      <alignment horizontal="right" vertical="top"/>
    </xf>
    <xf numFmtId="164" fontId="5" fillId="6" borderId="8" xfId="0" applyNumberFormat="1" applyFont="1" applyFill="1" applyBorder="1" applyAlignment="1">
      <alignment horizontal="right" vertical="top"/>
    </xf>
    <xf numFmtId="164" fontId="5" fillId="8" borderId="66" xfId="0" applyNumberFormat="1" applyFont="1" applyFill="1" applyBorder="1" applyAlignment="1">
      <alignment horizontal="right" vertical="top"/>
    </xf>
    <xf numFmtId="49" fontId="5" fillId="0" borderId="64" xfId="0" applyNumberFormat="1" applyFont="1" applyBorder="1" applyAlignment="1">
      <alignment horizontal="center" vertical="top"/>
    </xf>
    <xf numFmtId="164" fontId="3" fillId="8" borderId="54" xfId="0" applyNumberFormat="1" applyFont="1" applyFill="1" applyBorder="1" applyAlignment="1">
      <alignment horizontal="right" vertical="top"/>
    </xf>
    <xf numFmtId="164" fontId="3" fillId="8" borderId="48" xfId="0" applyNumberFormat="1" applyFont="1" applyFill="1" applyBorder="1" applyAlignment="1">
      <alignment horizontal="right" vertical="top"/>
    </xf>
    <xf numFmtId="164" fontId="3" fillId="6" borderId="48" xfId="0" applyNumberFormat="1" applyFont="1" applyFill="1" applyBorder="1" applyAlignment="1">
      <alignment horizontal="right" vertical="top"/>
    </xf>
    <xf numFmtId="0" fontId="3" fillId="0" borderId="54" xfId="1" applyFont="1" applyFill="1" applyBorder="1" applyAlignment="1">
      <alignment vertical="top" wrapText="1"/>
    </xf>
    <xf numFmtId="0" fontId="3" fillId="0" borderId="11" xfId="1" applyFont="1" applyFill="1" applyBorder="1" applyAlignment="1">
      <alignment vertical="top" wrapText="1"/>
    </xf>
    <xf numFmtId="0" fontId="3" fillId="0" borderId="12" xfId="1" applyFont="1" applyFill="1" applyBorder="1" applyAlignment="1">
      <alignment vertical="top" wrapText="1"/>
    </xf>
    <xf numFmtId="3" fontId="3" fillId="0" borderId="21" xfId="1" applyNumberFormat="1" applyFont="1" applyFill="1" applyBorder="1" applyAlignment="1">
      <alignment vertical="top"/>
    </xf>
    <xf numFmtId="3" fontId="3" fillId="0" borderId="34" xfId="1" applyNumberFormat="1" applyFont="1" applyFill="1" applyBorder="1" applyAlignment="1">
      <alignment vertical="top"/>
    </xf>
    <xf numFmtId="3" fontId="3" fillId="0" borderId="26" xfId="0" applyNumberFormat="1" applyFont="1" applyFill="1" applyBorder="1" applyAlignment="1">
      <alignment vertical="top" wrapText="1"/>
    </xf>
    <xf numFmtId="3" fontId="3" fillId="0" borderId="27" xfId="0" applyNumberFormat="1" applyFont="1" applyFill="1" applyBorder="1" applyAlignment="1">
      <alignment vertical="top" wrapText="1"/>
    </xf>
    <xf numFmtId="3" fontId="3" fillId="0" borderId="21" xfId="0" applyNumberFormat="1" applyFont="1" applyFill="1" applyBorder="1" applyAlignment="1">
      <alignment vertical="top" wrapText="1"/>
    </xf>
    <xf numFmtId="3" fontId="3" fillId="0" borderId="23" xfId="0" applyNumberFormat="1" applyFont="1" applyFill="1" applyBorder="1" applyAlignment="1">
      <alignment vertical="top" wrapText="1"/>
    </xf>
    <xf numFmtId="3" fontId="3" fillId="0" borderId="34" xfId="0" applyNumberFormat="1" applyFont="1" applyFill="1" applyBorder="1" applyAlignment="1">
      <alignment vertical="top" wrapText="1"/>
    </xf>
    <xf numFmtId="3" fontId="3" fillId="0" borderId="35" xfId="0" applyNumberFormat="1" applyFont="1" applyFill="1" applyBorder="1" applyAlignment="1">
      <alignment vertical="top" wrapText="1"/>
    </xf>
    <xf numFmtId="0" fontId="3" fillId="0" borderId="8" xfId="0" applyFont="1" applyBorder="1" applyAlignment="1">
      <alignment horizontal="center" vertical="top"/>
    </xf>
    <xf numFmtId="164" fontId="3" fillId="0" borderId="70" xfId="0" applyNumberFormat="1" applyFont="1" applyFill="1" applyBorder="1" applyAlignment="1">
      <alignment horizontal="right" vertical="top" wrapText="1"/>
    </xf>
    <xf numFmtId="0" fontId="3" fillId="0" borderId="55" xfId="0" applyFont="1" applyBorder="1" applyAlignment="1">
      <alignment vertical="top"/>
    </xf>
    <xf numFmtId="0" fontId="3" fillId="0" borderId="2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3" fillId="6" borderId="8" xfId="0" applyFont="1" applyFill="1" applyBorder="1" applyAlignment="1">
      <alignment horizontal="center" vertical="top"/>
    </xf>
    <xf numFmtId="0" fontId="20" fillId="6" borderId="50" xfId="0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vertical="top"/>
    </xf>
    <xf numFmtId="164" fontId="18" fillId="6" borderId="7" xfId="0" applyNumberFormat="1" applyFont="1" applyFill="1" applyBorder="1" applyAlignment="1">
      <alignment horizontal="right" vertical="top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center" vertical="top"/>
    </xf>
    <xf numFmtId="0" fontId="3" fillId="0" borderId="54" xfId="0" applyFont="1" applyFill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/>
    </xf>
    <xf numFmtId="49" fontId="3" fillId="6" borderId="59" xfId="0" applyNumberFormat="1" applyFont="1" applyFill="1" applyBorder="1" applyAlignment="1">
      <alignment horizontal="center" vertical="top" wrapText="1"/>
    </xf>
    <xf numFmtId="0" fontId="3" fillId="6" borderId="28" xfId="0" applyFont="1" applyFill="1" applyBorder="1" applyAlignment="1">
      <alignment horizontal="left" vertical="top" wrapText="1"/>
    </xf>
    <xf numFmtId="0" fontId="19" fillId="0" borderId="37" xfId="0" applyFont="1" applyFill="1" applyBorder="1" applyAlignment="1">
      <alignment horizontal="left" vertical="top" wrapText="1"/>
    </xf>
    <xf numFmtId="49" fontId="3" fillId="0" borderId="36" xfId="0" applyNumberFormat="1" applyFont="1" applyBorder="1" applyAlignment="1">
      <alignment vertical="top"/>
    </xf>
    <xf numFmtId="49" fontId="3" fillId="0" borderId="21" xfId="0" applyNumberFormat="1" applyFont="1" applyBorder="1" applyAlignment="1">
      <alignment vertical="top"/>
    </xf>
    <xf numFmtId="49" fontId="3" fillId="0" borderId="34" xfId="0" applyNumberFormat="1" applyFont="1" applyBorder="1" applyAlignment="1">
      <alignment vertical="top"/>
    </xf>
    <xf numFmtId="49" fontId="5" fillId="0" borderId="37" xfId="0" applyNumberFormat="1" applyFont="1" applyBorder="1" applyAlignment="1">
      <alignment vertical="top"/>
    </xf>
    <xf numFmtId="0" fontId="5" fillId="6" borderId="44" xfId="0" applyFont="1" applyFill="1" applyBorder="1" applyAlignment="1">
      <alignment horizontal="center" vertical="top"/>
    </xf>
    <xf numFmtId="164" fontId="5" fillId="4" borderId="44" xfId="0" applyNumberFormat="1" applyFont="1" applyFill="1" applyBorder="1" applyAlignment="1">
      <alignment horizontal="right" vertical="top"/>
    </xf>
    <xf numFmtId="164" fontId="5" fillId="4" borderId="74" xfId="0" applyNumberFormat="1" applyFont="1" applyFill="1" applyBorder="1" applyAlignment="1">
      <alignment horizontal="right" vertical="top"/>
    </xf>
    <xf numFmtId="164" fontId="5" fillId="6" borderId="14" xfId="0" applyNumberFormat="1" applyFont="1" applyFill="1" applyBorder="1" applyAlignment="1">
      <alignment horizontal="right" vertical="top"/>
    </xf>
    <xf numFmtId="164" fontId="3" fillId="0" borderId="65" xfId="0" applyNumberFormat="1" applyFont="1" applyFill="1" applyBorder="1" applyAlignment="1">
      <alignment horizontal="right" vertical="top" wrapText="1"/>
    </xf>
    <xf numFmtId="0" fontId="9" fillId="0" borderId="32" xfId="0" applyFont="1" applyFill="1" applyBorder="1" applyAlignment="1">
      <alignment horizontal="center" vertical="top"/>
    </xf>
    <xf numFmtId="165" fontId="9" fillId="4" borderId="36" xfId="0" applyNumberFormat="1" applyFont="1" applyFill="1" applyBorder="1" applyAlignment="1">
      <alignment vertical="top" wrapText="1"/>
    </xf>
    <xf numFmtId="0" fontId="3" fillId="6" borderId="69" xfId="0" applyFont="1" applyFill="1" applyBorder="1" applyAlignment="1">
      <alignment horizontal="left" vertical="top" wrapText="1"/>
    </xf>
    <xf numFmtId="0" fontId="3" fillId="6" borderId="65" xfId="0" applyFont="1" applyFill="1" applyBorder="1" applyAlignment="1">
      <alignment horizontal="left" vertical="top" wrapText="1"/>
    </xf>
    <xf numFmtId="0" fontId="3" fillId="6" borderId="80" xfId="0" applyFont="1" applyFill="1" applyBorder="1" applyAlignment="1">
      <alignment horizontal="left" vertical="top" wrapText="1"/>
    </xf>
    <xf numFmtId="165" fontId="3" fillId="0" borderId="61" xfId="0" applyNumberFormat="1" applyFont="1" applyBorder="1" applyAlignment="1">
      <alignment horizontal="center" vertical="top" wrapText="1"/>
    </xf>
    <xf numFmtId="165" fontId="3" fillId="0" borderId="60" xfId="0" applyNumberFormat="1" applyFont="1" applyBorder="1" applyAlignment="1">
      <alignment horizontal="center" vertical="top" wrapText="1"/>
    </xf>
    <xf numFmtId="165" fontId="3" fillId="0" borderId="62" xfId="0" applyNumberFormat="1" applyFont="1" applyBorder="1" applyAlignment="1">
      <alignment horizontal="center" vertical="top" wrapText="1"/>
    </xf>
    <xf numFmtId="0" fontId="3" fillId="0" borderId="61" xfId="0" applyFont="1" applyBorder="1" applyAlignment="1">
      <alignment horizontal="left" vertical="top" wrapText="1"/>
    </xf>
    <xf numFmtId="0" fontId="3" fillId="0" borderId="60" xfId="0" applyFont="1" applyBorder="1" applyAlignment="1">
      <alignment horizontal="left" vertical="top" wrapText="1"/>
    </xf>
    <xf numFmtId="0" fontId="3" fillId="0" borderId="62" xfId="0" applyFont="1" applyBorder="1" applyAlignment="1">
      <alignment horizontal="left" vertical="top" wrapText="1"/>
    </xf>
    <xf numFmtId="0" fontId="5" fillId="5" borderId="61" xfId="0" applyFont="1" applyFill="1" applyBorder="1" applyAlignment="1">
      <alignment horizontal="right" vertical="top" wrapText="1"/>
    </xf>
    <xf numFmtId="0" fontId="5" fillId="5" borderId="60" xfId="0" applyFont="1" applyFill="1" applyBorder="1" applyAlignment="1">
      <alignment horizontal="right" vertical="top" wrapText="1"/>
    </xf>
    <xf numFmtId="0" fontId="5" fillId="5" borderId="62" xfId="0" applyFont="1" applyFill="1" applyBorder="1" applyAlignment="1">
      <alignment horizontal="right" vertical="top" wrapText="1"/>
    </xf>
    <xf numFmtId="165" fontId="5" fillId="5" borderId="61" xfId="0" applyNumberFormat="1" applyFont="1" applyFill="1" applyBorder="1" applyAlignment="1">
      <alignment horizontal="center" vertical="top" wrapText="1"/>
    </xf>
    <xf numFmtId="165" fontId="5" fillId="5" borderId="60" xfId="0" applyNumberFormat="1" applyFont="1" applyFill="1" applyBorder="1" applyAlignment="1">
      <alignment horizontal="center" vertical="top" wrapText="1"/>
    </xf>
    <xf numFmtId="165" fontId="5" fillId="5" borderId="62" xfId="0" applyNumberFormat="1" applyFont="1" applyFill="1" applyBorder="1" applyAlignment="1">
      <alignment horizontal="center" vertical="top" wrapText="1"/>
    </xf>
    <xf numFmtId="165" fontId="5" fillId="5" borderId="56" xfId="0" applyNumberFormat="1" applyFont="1" applyFill="1" applyBorder="1" applyAlignment="1">
      <alignment horizontal="center" vertical="top" wrapText="1"/>
    </xf>
    <xf numFmtId="165" fontId="5" fillId="5" borderId="76" xfId="0" applyNumberFormat="1" applyFont="1" applyFill="1" applyBorder="1" applyAlignment="1">
      <alignment horizontal="center" vertical="top" wrapText="1"/>
    </xf>
    <xf numFmtId="165" fontId="5" fillId="5" borderId="78" xfId="0" applyNumberFormat="1" applyFont="1" applyFill="1" applyBorder="1" applyAlignment="1">
      <alignment horizontal="center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65" xfId="0" applyFont="1" applyBorder="1" applyAlignment="1">
      <alignment horizontal="left" vertical="top" wrapText="1"/>
    </xf>
    <xf numFmtId="0" fontId="3" fillId="0" borderId="80" xfId="0" applyFont="1" applyBorder="1" applyAlignment="1">
      <alignment horizontal="left" vertical="top" wrapText="1"/>
    </xf>
    <xf numFmtId="0" fontId="5" fillId="5" borderId="56" xfId="0" applyFont="1" applyFill="1" applyBorder="1" applyAlignment="1">
      <alignment horizontal="right" vertical="top" wrapText="1"/>
    </xf>
    <xf numFmtId="0" fontId="5" fillId="5" borderId="76" xfId="0" applyFont="1" applyFill="1" applyBorder="1" applyAlignment="1">
      <alignment horizontal="right" vertical="top" wrapText="1"/>
    </xf>
    <xf numFmtId="0" fontId="5" fillId="5" borderId="78" xfId="0" applyFont="1" applyFill="1" applyBorder="1" applyAlignment="1">
      <alignment horizontal="right" vertical="top" wrapText="1"/>
    </xf>
    <xf numFmtId="0" fontId="5" fillId="4" borderId="44" xfId="0" applyFont="1" applyFill="1" applyBorder="1" applyAlignment="1">
      <alignment horizontal="right" vertical="top" wrapText="1"/>
    </xf>
    <xf numFmtId="0" fontId="5" fillId="4" borderId="38" xfId="0" applyFont="1" applyFill="1" applyBorder="1" applyAlignment="1">
      <alignment horizontal="right" vertical="top" wrapText="1"/>
    </xf>
    <xf numFmtId="0" fontId="5" fillId="4" borderId="45" xfId="0" applyFont="1" applyFill="1" applyBorder="1" applyAlignment="1">
      <alignment horizontal="right" vertical="top" wrapText="1"/>
    </xf>
    <xf numFmtId="165" fontId="5" fillId="4" borderId="44" xfId="0" applyNumberFormat="1" applyFont="1" applyFill="1" applyBorder="1" applyAlignment="1">
      <alignment horizontal="center" vertical="top" wrapText="1"/>
    </xf>
    <xf numFmtId="165" fontId="5" fillId="4" borderId="38" xfId="0" applyNumberFormat="1" applyFont="1" applyFill="1" applyBorder="1" applyAlignment="1">
      <alignment horizontal="center" vertical="top" wrapText="1"/>
    </xf>
    <xf numFmtId="165" fontId="5" fillId="4" borderId="45" xfId="0" applyNumberFormat="1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/>
    </xf>
    <xf numFmtId="0" fontId="3" fillId="5" borderId="57" xfId="0" applyFont="1" applyFill="1" applyBorder="1" applyAlignment="1">
      <alignment horizontal="center" vertical="top"/>
    </xf>
    <xf numFmtId="0" fontId="3" fillId="5" borderId="67" xfId="0" applyFont="1" applyFill="1" applyBorder="1" applyAlignment="1">
      <alignment horizontal="center" vertical="top"/>
    </xf>
    <xf numFmtId="0" fontId="3" fillId="0" borderId="53" xfId="0" applyNumberFormat="1" applyFont="1" applyFill="1" applyBorder="1" applyAlignment="1">
      <alignment horizontal="left" vertical="top" wrapText="1"/>
    </xf>
    <xf numFmtId="49" fontId="5" fillId="3" borderId="79" xfId="0" applyNumberFormat="1" applyFont="1" applyFill="1" applyBorder="1" applyAlignment="1">
      <alignment horizontal="right" vertical="top"/>
    </xf>
    <xf numFmtId="49" fontId="5" fillId="3" borderId="57" xfId="0" applyNumberFormat="1" applyFont="1" applyFill="1" applyBorder="1" applyAlignment="1">
      <alignment horizontal="right" vertical="top"/>
    </xf>
    <xf numFmtId="49" fontId="5" fillId="3" borderId="67" xfId="0" applyNumberFormat="1" applyFont="1" applyFill="1" applyBorder="1" applyAlignment="1">
      <alignment horizontal="right" vertical="top"/>
    </xf>
    <xf numFmtId="0" fontId="3" fillId="3" borderId="13" xfId="0" applyFont="1" applyFill="1" applyBorder="1" applyAlignment="1">
      <alignment horizontal="center" vertical="top" wrapText="1"/>
    </xf>
    <xf numFmtId="0" fontId="3" fillId="3" borderId="57" xfId="0" applyFont="1" applyFill="1" applyBorder="1" applyAlignment="1">
      <alignment horizontal="center" vertical="top" wrapText="1"/>
    </xf>
    <xf numFmtId="0" fontId="3" fillId="3" borderId="67" xfId="0" applyFont="1" applyFill="1" applyBorder="1" applyAlignment="1">
      <alignment horizontal="center" vertical="top" wrapText="1"/>
    </xf>
    <xf numFmtId="0" fontId="5" fillId="3" borderId="79" xfId="0" applyFont="1" applyFill="1" applyBorder="1" applyAlignment="1">
      <alignment horizontal="left" vertical="top" wrapText="1"/>
    </xf>
    <xf numFmtId="0" fontId="5" fillId="3" borderId="57" xfId="0" applyFont="1" applyFill="1" applyBorder="1" applyAlignment="1">
      <alignment horizontal="left" vertical="top" wrapText="1"/>
    </xf>
    <xf numFmtId="0" fontId="5" fillId="3" borderId="67" xfId="0" applyFont="1" applyFill="1" applyBorder="1" applyAlignment="1">
      <alignment horizontal="left" vertical="top" wrapText="1"/>
    </xf>
    <xf numFmtId="0" fontId="3" fillId="6" borderId="27" xfId="0" applyFont="1" applyFill="1" applyBorder="1" applyAlignment="1">
      <alignment horizontal="left" vertical="top" wrapText="1"/>
    </xf>
    <xf numFmtId="0" fontId="3" fillId="6" borderId="2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49" fontId="5" fillId="3" borderId="74" xfId="0" applyNumberFormat="1" applyFont="1" applyFill="1" applyBorder="1" applyAlignment="1">
      <alignment horizontal="right" vertical="top"/>
    </xf>
    <xf numFmtId="49" fontId="5" fillId="5" borderId="79" xfId="0" applyNumberFormat="1" applyFont="1" applyFill="1" applyBorder="1" applyAlignment="1">
      <alignment horizontal="right" vertical="top"/>
    </xf>
    <xf numFmtId="49" fontId="5" fillId="5" borderId="57" xfId="0" applyNumberFormat="1" applyFont="1" applyFill="1" applyBorder="1" applyAlignment="1">
      <alignment horizontal="right" vertical="top"/>
    </xf>
    <xf numFmtId="49" fontId="5" fillId="5" borderId="67" xfId="0" applyNumberFormat="1" applyFont="1" applyFill="1" applyBorder="1" applyAlignment="1">
      <alignment horizontal="right" vertical="top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0" borderId="38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74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center" textRotation="90" wrapText="1"/>
    </xf>
    <xf numFmtId="49" fontId="5" fillId="0" borderId="50" xfId="0" applyNumberFormat="1" applyFont="1" applyBorder="1" applyAlignment="1">
      <alignment horizontal="center" vertical="top" wrapText="1"/>
    </xf>
    <xf numFmtId="49" fontId="5" fillId="0" borderId="74" xfId="0" applyNumberFormat="1" applyFont="1" applyBorder="1" applyAlignment="1">
      <alignment horizontal="center" vertical="top" wrapText="1"/>
    </xf>
    <xf numFmtId="49" fontId="5" fillId="2" borderId="79" xfId="0" applyNumberFormat="1" applyFont="1" applyFill="1" applyBorder="1" applyAlignment="1">
      <alignment horizontal="right" vertical="top"/>
    </xf>
    <xf numFmtId="49" fontId="5" fillId="2" borderId="57" xfId="0" applyNumberFormat="1" applyFont="1" applyFill="1" applyBorder="1" applyAlignment="1">
      <alignment horizontal="right" vertical="top"/>
    </xf>
    <xf numFmtId="49" fontId="5" fillId="2" borderId="67" xfId="0" applyNumberFormat="1" applyFont="1" applyFill="1" applyBorder="1" applyAlignment="1">
      <alignment horizontal="right" vertical="top"/>
    </xf>
    <xf numFmtId="0" fontId="3" fillId="2" borderId="13" xfId="0" applyFont="1" applyFill="1" applyBorder="1" applyAlignment="1">
      <alignment horizontal="center" vertical="top"/>
    </xf>
    <xf numFmtId="0" fontId="3" fillId="2" borderId="57" xfId="0" applyFont="1" applyFill="1" applyBorder="1" applyAlignment="1">
      <alignment horizontal="center" vertical="top"/>
    </xf>
    <xf numFmtId="0" fontId="3" fillId="2" borderId="67" xfId="0" applyFont="1" applyFill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3" borderId="36" xfId="0" applyNumberFormat="1" applyFont="1" applyFill="1" applyBorder="1" applyAlignment="1">
      <alignment horizontal="center" vertical="top" wrapText="1"/>
    </xf>
    <xf numFmtId="49" fontId="5" fillId="3" borderId="34" xfId="0" applyNumberFormat="1" applyFont="1" applyFill="1" applyBorder="1" applyAlignment="1">
      <alignment horizontal="center" vertical="top" wrapText="1"/>
    </xf>
    <xf numFmtId="49" fontId="5" fillId="0" borderId="36" xfId="0" applyNumberFormat="1" applyFont="1" applyBorder="1" applyAlignment="1">
      <alignment horizontal="center" vertical="top" wrapText="1"/>
    </xf>
    <xf numFmtId="49" fontId="5" fillId="0" borderId="34" xfId="0" applyNumberFormat="1" applyFont="1" applyBorder="1" applyAlignment="1">
      <alignment horizontal="center" vertical="top" wrapText="1"/>
    </xf>
    <xf numFmtId="0" fontId="3" fillId="6" borderId="37" xfId="0" applyFont="1" applyFill="1" applyBorder="1" applyAlignment="1">
      <alignment horizontal="left" vertical="top" wrapText="1"/>
    </xf>
    <xf numFmtId="0" fontId="3" fillId="6" borderId="35" xfId="0" applyFont="1" applyFill="1" applyBorder="1" applyAlignment="1">
      <alignment horizontal="left" vertical="top" wrapText="1"/>
    </xf>
    <xf numFmtId="0" fontId="3" fillId="6" borderId="41" xfId="0" applyFont="1" applyFill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/>
    </xf>
    <xf numFmtId="49" fontId="5" fillId="3" borderId="21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0" fontId="3" fillId="0" borderId="48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49" fontId="5" fillId="0" borderId="36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0" fontId="3" fillId="0" borderId="37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 wrapText="1"/>
    </xf>
    <xf numFmtId="0" fontId="3" fillId="0" borderId="51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49" fontId="5" fillId="2" borderId="10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36" xfId="0" applyNumberFormat="1" applyFont="1" applyFill="1" applyBorder="1" applyAlignment="1">
      <alignment horizontal="center" vertical="top"/>
    </xf>
    <xf numFmtId="49" fontId="5" fillId="3" borderId="34" xfId="0" applyNumberFormat="1" applyFont="1" applyFill="1" applyBorder="1" applyAlignment="1">
      <alignment horizontal="center" vertical="top"/>
    </xf>
    <xf numFmtId="49" fontId="5" fillId="0" borderId="37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49" fontId="5" fillId="0" borderId="35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9" fontId="5" fillId="3" borderId="74" xfId="0" applyNumberFormat="1" applyFont="1" applyFill="1" applyBorder="1" applyAlignment="1">
      <alignment horizontal="left" vertical="top"/>
    </xf>
    <xf numFmtId="49" fontId="5" fillId="3" borderId="38" xfId="0" applyNumberFormat="1" applyFont="1" applyFill="1" applyBorder="1" applyAlignment="1">
      <alignment horizontal="left" vertical="top"/>
    </xf>
    <xf numFmtId="49" fontId="5" fillId="3" borderId="45" xfId="0" applyNumberFormat="1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165" fontId="3" fillId="0" borderId="36" xfId="0" applyNumberFormat="1" applyFont="1" applyFill="1" applyBorder="1" applyAlignment="1">
      <alignment horizontal="center" vertical="top"/>
    </xf>
    <xf numFmtId="165" fontId="3" fillId="0" borderId="21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51" xfId="0" applyFont="1" applyFill="1" applyBorder="1" applyAlignment="1">
      <alignment horizontal="center" vertical="top" textRotation="90" wrapText="1"/>
    </xf>
    <xf numFmtId="0" fontId="3" fillId="0" borderId="44" xfId="0" applyFont="1" applyFill="1" applyBorder="1" applyAlignment="1">
      <alignment horizontal="center" vertical="top" textRotation="90" wrapText="1"/>
    </xf>
    <xf numFmtId="49" fontId="5" fillId="3" borderId="79" xfId="0" applyNumberFormat="1" applyFont="1" applyFill="1" applyBorder="1" applyAlignment="1">
      <alignment horizontal="left" vertical="top"/>
    </xf>
    <xf numFmtId="49" fontId="5" fillId="3" borderId="57" xfId="0" applyNumberFormat="1" applyFont="1" applyFill="1" applyBorder="1" applyAlignment="1">
      <alignment horizontal="left" vertical="top"/>
    </xf>
    <xf numFmtId="49" fontId="5" fillId="3" borderId="53" xfId="0" applyNumberFormat="1" applyFont="1" applyFill="1" applyBorder="1" applyAlignment="1">
      <alignment horizontal="left" vertical="top"/>
    </xf>
    <xf numFmtId="49" fontId="5" fillId="3" borderId="0" xfId="0" applyNumberFormat="1" applyFont="1" applyFill="1" applyBorder="1" applyAlignment="1">
      <alignment horizontal="left" vertical="top"/>
    </xf>
    <xf numFmtId="49" fontId="5" fillId="3" borderId="67" xfId="0" applyNumberFormat="1" applyFont="1" applyFill="1" applyBorder="1" applyAlignment="1">
      <alignment horizontal="left" vertical="top"/>
    </xf>
    <xf numFmtId="0" fontId="3" fillId="0" borderId="26" xfId="0" applyNumberFormat="1" applyFont="1" applyBorder="1" applyAlignment="1">
      <alignment horizontal="center" vertical="top"/>
    </xf>
    <xf numFmtId="0" fontId="3" fillId="0" borderId="34" xfId="0" applyNumberFormat="1" applyFont="1" applyBorder="1" applyAlignment="1">
      <alignment horizontal="center" vertical="top"/>
    </xf>
    <xf numFmtId="0" fontId="3" fillId="0" borderId="27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center" vertical="top"/>
    </xf>
    <xf numFmtId="0" fontId="3" fillId="0" borderId="49" xfId="0" applyFont="1" applyFill="1" applyBorder="1" applyAlignment="1">
      <alignment horizontal="center" vertical="top" textRotation="90" wrapText="1"/>
    </xf>
    <xf numFmtId="49" fontId="5" fillId="0" borderId="50" xfId="0" applyNumberFormat="1" applyFont="1" applyBorder="1" applyAlignment="1">
      <alignment horizontal="center" vertical="top"/>
    </xf>
    <xf numFmtId="49" fontId="5" fillId="0" borderId="74" xfId="0" applyNumberFormat="1" applyFont="1" applyBorder="1" applyAlignment="1">
      <alignment horizontal="center" vertical="top"/>
    </xf>
    <xf numFmtId="0" fontId="3" fillId="0" borderId="63" xfId="0" applyFont="1" applyFill="1" applyBorder="1" applyAlignment="1">
      <alignment horizontal="left" vertical="top" wrapText="1"/>
    </xf>
    <xf numFmtId="49" fontId="3" fillId="0" borderId="36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34" xfId="0" applyNumberFormat="1" applyFont="1" applyFill="1" applyBorder="1" applyAlignment="1">
      <alignment horizontal="center" vertical="top"/>
    </xf>
    <xf numFmtId="49" fontId="5" fillId="0" borderId="77" xfId="0" applyNumberFormat="1" applyFont="1" applyFill="1" applyBorder="1" applyAlignment="1">
      <alignment horizontal="center" vertical="top"/>
    </xf>
    <xf numFmtId="49" fontId="5" fillId="0" borderId="64" xfId="0" applyNumberFormat="1" applyFont="1" applyFill="1" applyBorder="1" applyAlignment="1">
      <alignment horizontal="center" vertical="top"/>
    </xf>
    <xf numFmtId="49" fontId="5" fillId="0" borderId="45" xfId="0" applyNumberFormat="1" applyFont="1" applyFill="1" applyBorder="1" applyAlignment="1">
      <alignment horizontal="center" vertical="top"/>
    </xf>
    <xf numFmtId="49" fontId="5" fillId="0" borderId="36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top"/>
    </xf>
    <xf numFmtId="49" fontId="3" fillId="0" borderId="37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35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right" vertical="center" textRotation="90"/>
    </xf>
    <xf numFmtId="49" fontId="15" fillId="0" borderId="11" xfId="0" applyNumberFormat="1" applyFont="1" applyFill="1" applyBorder="1" applyAlignment="1">
      <alignment horizontal="right" vertical="center" textRotation="90"/>
    </xf>
    <xf numFmtId="49" fontId="15" fillId="0" borderId="12" xfId="0" applyNumberFormat="1" applyFont="1" applyFill="1" applyBorder="1" applyAlignment="1">
      <alignment horizontal="right" vertical="center" textRotation="90"/>
    </xf>
    <xf numFmtId="49" fontId="3" fillId="0" borderId="36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0" fontId="3" fillId="0" borderId="37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left" vertical="top" wrapText="1"/>
    </xf>
    <xf numFmtId="0" fontId="14" fillId="0" borderId="41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center" vertical="top"/>
    </xf>
    <xf numFmtId="3" fontId="3" fillId="0" borderId="37" xfId="0" applyNumberFormat="1" applyFont="1" applyFill="1" applyBorder="1" applyAlignment="1">
      <alignment horizontal="center" vertical="top" wrapText="1"/>
    </xf>
    <xf numFmtId="3" fontId="3" fillId="0" borderId="41" xfId="0" applyNumberFormat="1" applyFont="1" applyFill="1" applyBorder="1" applyAlignment="1">
      <alignment horizontal="center" vertical="top" wrapText="1"/>
    </xf>
    <xf numFmtId="164" fontId="3" fillId="0" borderId="54" xfId="0" applyNumberFormat="1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3" fontId="3" fillId="0" borderId="23" xfId="0" applyNumberFormat="1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left" vertical="top" wrapText="1"/>
    </xf>
    <xf numFmtId="3" fontId="3" fillId="6" borderId="36" xfId="0" applyNumberFormat="1" applyFont="1" applyFill="1" applyBorder="1" applyAlignment="1">
      <alignment horizontal="center" vertical="top" wrapText="1"/>
    </xf>
    <xf numFmtId="3" fontId="3" fillId="6" borderId="42" xfId="0" applyNumberFormat="1" applyFont="1" applyFill="1" applyBorder="1" applyAlignment="1">
      <alignment horizontal="center" vertical="top" wrapText="1"/>
    </xf>
    <xf numFmtId="3" fontId="3" fillId="0" borderId="36" xfId="0" applyNumberFormat="1" applyFont="1" applyFill="1" applyBorder="1" applyAlignment="1">
      <alignment horizontal="center" vertical="top" wrapText="1"/>
    </xf>
    <xf numFmtId="3" fontId="3" fillId="0" borderId="42" xfId="0" applyNumberFormat="1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center" textRotation="90" wrapText="1"/>
    </xf>
    <xf numFmtId="0" fontId="14" fillId="0" borderId="23" xfId="0" applyFont="1" applyFill="1" applyBorder="1" applyAlignment="1">
      <alignment horizontal="left" vertical="top" wrapText="1"/>
    </xf>
    <xf numFmtId="4" fontId="3" fillId="6" borderId="26" xfId="0" applyNumberFormat="1" applyFont="1" applyFill="1" applyBorder="1" applyAlignment="1">
      <alignment horizontal="center" vertical="top"/>
    </xf>
    <xf numFmtId="4" fontId="3" fillId="6" borderId="21" xfId="0" applyNumberFormat="1" applyFont="1" applyFill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 wrapText="1"/>
    </xf>
    <xf numFmtId="0" fontId="3" fillId="6" borderId="54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left" vertical="top" wrapText="1"/>
    </xf>
    <xf numFmtId="49" fontId="5" fillId="0" borderId="28" xfId="0" applyNumberFormat="1" applyFont="1" applyBorder="1" applyAlignment="1">
      <alignment horizontal="center" vertical="top"/>
    </xf>
    <xf numFmtId="49" fontId="5" fillId="9" borderId="56" xfId="0" applyNumberFormat="1" applyFont="1" applyFill="1" applyBorder="1" applyAlignment="1">
      <alignment horizontal="left" vertical="top" wrapText="1"/>
    </xf>
    <xf numFmtId="49" fontId="5" fillId="9" borderId="76" xfId="0" applyNumberFormat="1" applyFont="1" applyFill="1" applyBorder="1" applyAlignment="1">
      <alignment horizontal="left" vertical="top" wrapText="1"/>
    </xf>
    <xf numFmtId="49" fontId="5" fillId="9" borderId="78" xfId="0" applyNumberFormat="1" applyFont="1" applyFill="1" applyBorder="1" applyAlignment="1">
      <alignment horizontal="left" vertical="top" wrapText="1"/>
    </xf>
    <xf numFmtId="49" fontId="5" fillId="2" borderId="54" xfId="0" applyNumberFormat="1" applyFont="1" applyFill="1" applyBorder="1" applyAlignment="1">
      <alignment horizontal="center" vertical="top"/>
    </xf>
    <xf numFmtId="0" fontId="5" fillId="3" borderId="50" xfId="0" applyFont="1" applyFill="1" applyBorder="1" applyAlignment="1">
      <alignment horizontal="left" vertical="top" wrapText="1"/>
    </xf>
    <xf numFmtId="0" fontId="5" fillId="3" borderId="53" xfId="0" applyFont="1" applyFill="1" applyBorder="1" applyAlignment="1">
      <alignment horizontal="left" vertical="top" wrapText="1"/>
    </xf>
    <xf numFmtId="0" fontId="5" fillId="3" borderId="77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left" vertical="top" wrapText="1"/>
    </xf>
    <xf numFmtId="4" fontId="3" fillId="6" borderId="27" xfId="0" applyNumberFormat="1" applyFont="1" applyFill="1" applyBorder="1" applyAlignment="1">
      <alignment horizontal="center" vertical="top"/>
    </xf>
    <xf numFmtId="4" fontId="3" fillId="6" borderId="23" xfId="0" applyNumberFormat="1" applyFont="1" applyFill="1" applyBorder="1" applyAlignment="1">
      <alignment horizontal="center" vertical="top"/>
    </xf>
    <xf numFmtId="0" fontId="5" fillId="5" borderId="61" xfId="0" applyFont="1" applyFill="1" applyBorder="1" applyAlignment="1">
      <alignment horizontal="left" vertical="top" wrapText="1"/>
    </xf>
    <xf numFmtId="0" fontId="5" fillId="5" borderId="60" xfId="0" applyFont="1" applyFill="1" applyBorder="1" applyAlignment="1">
      <alignment horizontal="left" vertical="top" wrapText="1"/>
    </xf>
    <xf numFmtId="0" fontId="5" fillId="5" borderId="62" xfId="0" applyFont="1" applyFill="1" applyBorder="1" applyAlignment="1">
      <alignment horizontal="left" vertical="top" wrapText="1"/>
    </xf>
    <xf numFmtId="0" fontId="5" fillId="2" borderId="74" xfId="0" applyFont="1" applyFill="1" applyBorder="1" applyAlignment="1">
      <alignment horizontal="left" vertical="top"/>
    </xf>
    <xf numFmtId="0" fontId="5" fillId="2" borderId="38" xfId="0" applyFont="1" applyFill="1" applyBorder="1" applyAlignment="1">
      <alignment horizontal="left" vertical="top"/>
    </xf>
    <xf numFmtId="0" fontId="5" fillId="2" borderId="45" xfId="0" applyFont="1" applyFill="1" applyBorder="1" applyAlignment="1">
      <alignment horizontal="left" vertical="top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77" xfId="0" applyNumberFormat="1" applyFont="1" applyBorder="1" applyAlignment="1">
      <alignment horizontal="center" vertical="center" textRotation="90" wrapText="1"/>
    </xf>
    <xf numFmtId="0" fontId="3" fillId="0" borderId="64" xfId="0" applyNumberFormat="1" applyFont="1" applyBorder="1" applyAlignment="1">
      <alignment horizontal="center" vertical="center" textRotation="90" wrapText="1"/>
    </xf>
    <xf numFmtId="0" fontId="3" fillId="0" borderId="45" xfId="0" applyNumberFormat="1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5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0" fontId="14" fillId="0" borderId="27" xfId="0" applyFont="1" applyFill="1" applyBorder="1" applyAlignment="1">
      <alignment horizontal="left" vertical="top" wrapText="1"/>
    </xf>
    <xf numFmtId="49" fontId="3" fillId="0" borderId="42" xfId="0" applyNumberFormat="1" applyFont="1" applyBorder="1" applyAlignment="1">
      <alignment horizontal="center" vertical="top"/>
    </xf>
    <xf numFmtId="0" fontId="3" fillId="0" borderId="68" xfId="0" applyFont="1" applyFill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5" fillId="0" borderId="54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49" fontId="5" fillId="7" borderId="55" xfId="0" applyNumberFormat="1" applyFont="1" applyFill="1" applyBorder="1" applyAlignment="1">
      <alignment horizontal="center" vertical="top"/>
    </xf>
    <xf numFmtId="49" fontId="5" fillId="7" borderId="58" xfId="0" applyNumberFormat="1" applyFont="1" applyFill="1" applyBorder="1" applyAlignment="1">
      <alignment horizontal="center" vertical="top"/>
    </xf>
    <xf numFmtId="0" fontId="3" fillId="6" borderId="61" xfId="0" applyFont="1" applyFill="1" applyBorder="1" applyAlignment="1">
      <alignment horizontal="left" vertical="top" wrapText="1"/>
    </xf>
    <xf numFmtId="0" fontId="3" fillId="6" borderId="60" xfId="0" applyFont="1" applyFill="1" applyBorder="1" applyAlignment="1">
      <alignment horizontal="left" vertical="top" wrapText="1"/>
    </xf>
    <xf numFmtId="0" fontId="3" fillId="6" borderId="62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6" borderId="51" xfId="0" applyFont="1" applyFill="1" applyBorder="1" applyAlignment="1">
      <alignment horizontal="center" vertical="top" wrapText="1"/>
    </xf>
    <xf numFmtId="0" fontId="5" fillId="6" borderId="49" xfId="0" applyFont="1" applyFill="1" applyBorder="1" applyAlignment="1">
      <alignment horizontal="center" vertical="top" wrapText="1"/>
    </xf>
    <xf numFmtId="0" fontId="5" fillId="6" borderId="44" xfId="0" applyFont="1" applyFill="1" applyBorder="1" applyAlignment="1">
      <alignment horizontal="center" vertical="top" wrapText="1"/>
    </xf>
    <xf numFmtId="49" fontId="3" fillId="6" borderId="36" xfId="0" applyNumberFormat="1" applyFont="1" applyFill="1" applyBorder="1" applyAlignment="1">
      <alignment horizontal="center" vertical="top" wrapText="1"/>
    </xf>
    <xf numFmtId="49" fontId="3" fillId="6" borderId="21" xfId="0" applyNumberFormat="1" applyFont="1" applyFill="1" applyBorder="1" applyAlignment="1">
      <alignment horizontal="center" vertical="top" wrapText="1"/>
    </xf>
    <xf numFmtId="49" fontId="3" fillId="6" borderId="34" xfId="0" applyNumberFormat="1" applyFont="1" applyFill="1" applyBorder="1" applyAlignment="1">
      <alignment horizontal="center" vertical="top" wrapText="1"/>
    </xf>
    <xf numFmtId="165" fontId="9" fillId="0" borderId="36" xfId="0" applyNumberFormat="1" applyFont="1" applyFill="1" applyBorder="1" applyAlignment="1">
      <alignment horizontal="center" vertical="top"/>
    </xf>
    <xf numFmtId="165" fontId="9" fillId="0" borderId="21" xfId="0" applyNumberFormat="1" applyFont="1" applyFill="1" applyBorder="1" applyAlignment="1">
      <alignment horizontal="center" vertical="top"/>
    </xf>
    <xf numFmtId="0" fontId="5" fillId="0" borderId="35" xfId="0" applyFont="1" applyFill="1" applyBorder="1" applyAlignment="1">
      <alignment vertical="top" wrapText="1"/>
    </xf>
    <xf numFmtId="49" fontId="3" fillId="6" borderId="59" xfId="0" applyNumberFormat="1" applyFont="1" applyFill="1" applyBorder="1" applyAlignment="1">
      <alignment horizontal="center" vertical="top" wrapText="1"/>
    </xf>
    <xf numFmtId="49" fontId="3" fillId="6" borderId="38" xfId="0" applyNumberFormat="1" applyFont="1" applyFill="1" applyBorder="1" applyAlignment="1">
      <alignment horizontal="center" vertical="top" wrapText="1"/>
    </xf>
    <xf numFmtId="0" fontId="3" fillId="6" borderId="28" xfId="0" applyFont="1" applyFill="1" applyBorder="1" applyAlignment="1">
      <alignment horizontal="left" vertical="top" wrapText="1"/>
    </xf>
    <xf numFmtId="0" fontId="3" fillId="6" borderId="74" xfId="0" applyFont="1" applyFill="1" applyBorder="1" applyAlignment="1">
      <alignment horizontal="left" vertical="top" wrapText="1"/>
    </xf>
    <xf numFmtId="49" fontId="5" fillId="3" borderId="38" xfId="0" applyNumberFormat="1" applyFont="1" applyFill="1" applyBorder="1" applyAlignment="1">
      <alignment horizontal="right" vertical="top"/>
    </xf>
    <xf numFmtId="0" fontId="5" fillId="6" borderId="77" xfId="0" applyFont="1" applyFill="1" applyBorder="1" applyAlignment="1">
      <alignment horizontal="center" vertical="top" wrapText="1"/>
    </xf>
    <xf numFmtId="0" fontId="5" fillId="6" borderId="64" xfId="0" applyFont="1" applyFill="1" applyBorder="1" applyAlignment="1">
      <alignment horizontal="center" vertical="top" wrapText="1"/>
    </xf>
    <xf numFmtId="0" fontId="5" fillId="6" borderId="45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vertical="top" wrapText="1"/>
    </xf>
    <xf numFmtId="0" fontId="9" fillId="0" borderId="23" xfId="0" applyFont="1" applyFill="1" applyBorder="1" applyAlignment="1">
      <alignment vertical="top" wrapText="1"/>
    </xf>
    <xf numFmtId="0" fontId="9" fillId="0" borderId="35" xfId="0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49" fontId="9" fillId="0" borderId="51" xfId="0" applyNumberFormat="1" applyFont="1" applyFill="1" applyBorder="1" applyAlignment="1">
      <alignment horizontal="right" vertical="top"/>
    </xf>
    <xf numFmtId="49" fontId="9" fillId="0" borderId="49" xfId="0" applyNumberFormat="1" applyFont="1" applyFill="1" applyBorder="1" applyAlignment="1">
      <alignment horizontal="right" vertical="top"/>
    </xf>
    <xf numFmtId="49" fontId="9" fillId="0" borderId="44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3" fillId="7" borderId="55" xfId="0" applyFont="1" applyFill="1" applyBorder="1" applyAlignment="1">
      <alignment horizontal="center" vertical="top" wrapText="1"/>
    </xf>
    <xf numFmtId="0" fontId="3" fillId="7" borderId="58" xfId="0" applyFont="1" applyFill="1" applyBorder="1" applyAlignment="1">
      <alignment horizontal="center" vertical="top" wrapText="1"/>
    </xf>
    <xf numFmtId="0" fontId="3" fillId="7" borderId="71" xfId="0" applyFont="1" applyFill="1" applyBorder="1" applyAlignment="1">
      <alignment horizontal="center" vertical="top" wrapText="1"/>
    </xf>
    <xf numFmtId="0" fontId="19" fillId="0" borderId="37" xfId="0" applyFont="1" applyFill="1" applyBorder="1" applyAlignment="1">
      <alignment horizontal="left" vertical="top" wrapText="1"/>
    </xf>
    <xf numFmtId="49" fontId="5" fillId="7" borderId="71" xfId="0" applyNumberFormat="1" applyFont="1" applyFill="1" applyBorder="1" applyAlignment="1">
      <alignment horizontal="center" vertical="top"/>
    </xf>
    <xf numFmtId="0" fontId="3" fillId="0" borderId="66" xfId="0" applyFont="1" applyFill="1" applyBorder="1" applyAlignment="1">
      <alignment horizontal="left" vertical="top" wrapText="1"/>
    </xf>
    <xf numFmtId="0" fontId="3" fillId="0" borderId="64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70" xfId="0" applyFont="1" applyFill="1" applyBorder="1" applyAlignment="1">
      <alignment horizontal="center" vertical="center" textRotation="90" wrapText="1"/>
    </xf>
    <xf numFmtId="0" fontId="3" fillId="0" borderId="69" xfId="0" applyFont="1" applyFill="1" applyBorder="1" applyAlignment="1">
      <alignment horizontal="center" vertical="center" textRotation="90" wrapText="1"/>
    </xf>
    <xf numFmtId="4" fontId="3" fillId="6" borderId="37" xfId="0" applyNumberFormat="1" applyFont="1" applyFill="1" applyBorder="1" applyAlignment="1">
      <alignment horizontal="center" vertical="top"/>
    </xf>
    <xf numFmtId="4" fontId="3" fillId="6" borderId="36" xfId="0" applyNumberFormat="1" applyFont="1" applyFill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2">
    <cellStyle name="Įprastas 2" xfId="1"/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6"/>
  <sheetViews>
    <sheetView zoomScaleNormal="100" zoomScaleSheetLayoutView="70" workbookViewId="0">
      <selection activeCell="M28" sqref="M28"/>
    </sheetView>
  </sheetViews>
  <sheetFormatPr defaultRowHeight="12.75"/>
  <cols>
    <col min="1" max="3" width="2.7109375" style="13" customWidth="1"/>
    <col min="4" max="4" width="36.42578125" style="13" customWidth="1"/>
    <col min="5" max="5" width="2.7109375" style="125" customWidth="1"/>
    <col min="6" max="6" width="2.7109375" style="13" customWidth="1"/>
    <col min="7" max="7" width="2.7109375" style="218" customWidth="1"/>
    <col min="8" max="8" width="7.7109375" style="450" customWidth="1"/>
    <col min="9" max="14" width="7.7109375" style="13" customWidth="1"/>
    <col min="15" max="15" width="25.5703125" style="13" customWidth="1"/>
    <col min="16" max="16" width="4.5703125" style="13" customWidth="1"/>
    <col min="17" max="17" width="4.28515625" style="13" customWidth="1"/>
    <col min="18" max="18" width="5" style="13" customWidth="1"/>
    <col min="19" max="16384" width="9.140625" style="8"/>
  </cols>
  <sheetData>
    <row r="1" spans="1:22">
      <c r="A1" s="800" t="s">
        <v>168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</row>
    <row r="2" spans="1:22">
      <c r="A2" s="801" t="s">
        <v>61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</row>
    <row r="3" spans="1:22">
      <c r="A3" s="802" t="s">
        <v>37</v>
      </c>
      <c r="B3" s="802"/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  <c r="P3" s="802"/>
      <c r="Q3" s="802"/>
      <c r="R3" s="802"/>
      <c r="S3" s="4"/>
      <c r="T3" s="4"/>
      <c r="U3" s="4"/>
      <c r="V3" s="4"/>
    </row>
    <row r="4" spans="1:22" ht="13.5" thickBot="1">
      <c r="P4" s="803" t="s">
        <v>0</v>
      </c>
      <c r="Q4" s="803"/>
      <c r="R4" s="803"/>
    </row>
    <row r="5" spans="1:22" ht="12.75" customHeight="1">
      <c r="A5" s="804" t="s">
        <v>38</v>
      </c>
      <c r="B5" s="775" t="s">
        <v>1</v>
      </c>
      <c r="C5" s="775" t="s">
        <v>2</v>
      </c>
      <c r="D5" s="784" t="s">
        <v>16</v>
      </c>
      <c r="E5" s="789" t="s">
        <v>3</v>
      </c>
      <c r="F5" s="775" t="s">
        <v>53</v>
      </c>
      <c r="G5" s="781" t="s">
        <v>4</v>
      </c>
      <c r="H5" s="769" t="s">
        <v>5</v>
      </c>
      <c r="I5" s="797" t="s">
        <v>41</v>
      </c>
      <c r="J5" s="798"/>
      <c r="K5" s="798"/>
      <c r="L5" s="799"/>
      <c r="M5" s="769" t="s">
        <v>51</v>
      </c>
      <c r="N5" s="769" t="s">
        <v>52</v>
      </c>
      <c r="O5" s="772" t="s">
        <v>169</v>
      </c>
      <c r="P5" s="773"/>
      <c r="Q5" s="773"/>
      <c r="R5" s="774"/>
    </row>
    <row r="6" spans="1:22" ht="12.75" customHeight="1">
      <c r="A6" s="805"/>
      <c r="B6" s="776"/>
      <c r="C6" s="776"/>
      <c r="D6" s="785"/>
      <c r="E6" s="790"/>
      <c r="F6" s="776"/>
      <c r="G6" s="782"/>
      <c r="H6" s="770"/>
      <c r="I6" s="792" t="s">
        <v>6</v>
      </c>
      <c r="J6" s="778" t="s">
        <v>7</v>
      </c>
      <c r="K6" s="794"/>
      <c r="L6" s="795" t="s">
        <v>23</v>
      </c>
      <c r="M6" s="770"/>
      <c r="N6" s="770"/>
      <c r="O6" s="787" t="s">
        <v>16</v>
      </c>
      <c r="P6" s="778" t="s">
        <v>8</v>
      </c>
      <c r="Q6" s="779"/>
      <c r="R6" s="780"/>
    </row>
    <row r="7" spans="1:22" ht="114" customHeight="1" thickBot="1">
      <c r="A7" s="793"/>
      <c r="B7" s="777"/>
      <c r="C7" s="777"/>
      <c r="D7" s="786"/>
      <c r="E7" s="791"/>
      <c r="F7" s="777"/>
      <c r="G7" s="783"/>
      <c r="H7" s="771"/>
      <c r="I7" s="793"/>
      <c r="J7" s="10" t="s">
        <v>6</v>
      </c>
      <c r="K7" s="9" t="s">
        <v>17</v>
      </c>
      <c r="L7" s="796"/>
      <c r="M7" s="771"/>
      <c r="N7" s="771"/>
      <c r="O7" s="788"/>
      <c r="P7" s="11" t="s">
        <v>54</v>
      </c>
      <c r="Q7" s="11" t="s">
        <v>55</v>
      </c>
      <c r="R7" s="12" t="s">
        <v>56</v>
      </c>
    </row>
    <row r="8" spans="1:22" s="73" customFormat="1">
      <c r="A8" s="753" t="s">
        <v>59</v>
      </c>
      <c r="B8" s="754"/>
      <c r="C8" s="754"/>
      <c r="D8" s="754"/>
      <c r="E8" s="754"/>
      <c r="F8" s="754"/>
      <c r="G8" s="754"/>
      <c r="H8" s="754"/>
      <c r="I8" s="754"/>
      <c r="J8" s="754"/>
      <c r="K8" s="754"/>
      <c r="L8" s="754"/>
      <c r="M8" s="754"/>
      <c r="N8" s="754"/>
      <c r="O8" s="754"/>
      <c r="P8" s="754"/>
      <c r="Q8" s="754"/>
      <c r="R8" s="755"/>
      <c r="T8" s="224"/>
    </row>
    <row r="9" spans="1:22" s="73" customFormat="1">
      <c r="A9" s="763" t="s">
        <v>124</v>
      </c>
      <c r="B9" s="764"/>
      <c r="C9" s="764"/>
      <c r="D9" s="764"/>
      <c r="E9" s="764"/>
      <c r="F9" s="764"/>
      <c r="G9" s="764"/>
      <c r="H9" s="764"/>
      <c r="I9" s="764"/>
      <c r="J9" s="764"/>
      <c r="K9" s="764"/>
      <c r="L9" s="764"/>
      <c r="M9" s="764"/>
      <c r="N9" s="764"/>
      <c r="O9" s="764"/>
      <c r="P9" s="764"/>
      <c r="Q9" s="764"/>
      <c r="R9" s="765"/>
    </row>
    <row r="10" spans="1:22" ht="15" customHeight="1" thickBot="1">
      <c r="A10" s="398" t="s">
        <v>9</v>
      </c>
      <c r="B10" s="766" t="s">
        <v>106</v>
      </c>
      <c r="C10" s="767"/>
      <c r="D10" s="767"/>
      <c r="E10" s="767"/>
      <c r="F10" s="767"/>
      <c r="G10" s="767"/>
      <c r="H10" s="767"/>
      <c r="I10" s="767"/>
      <c r="J10" s="767"/>
      <c r="K10" s="767"/>
      <c r="L10" s="767"/>
      <c r="M10" s="767"/>
      <c r="N10" s="767"/>
      <c r="O10" s="767"/>
      <c r="P10" s="767"/>
      <c r="Q10" s="767"/>
      <c r="R10" s="768"/>
    </row>
    <row r="11" spans="1:22">
      <c r="A11" s="416" t="s">
        <v>9</v>
      </c>
      <c r="B11" s="418" t="s">
        <v>9</v>
      </c>
      <c r="C11" s="757" t="s">
        <v>107</v>
      </c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9"/>
    </row>
    <row r="12" spans="1:22" ht="12.75" customHeight="1">
      <c r="A12" s="756" t="s">
        <v>9</v>
      </c>
      <c r="B12" s="806" t="s">
        <v>9</v>
      </c>
      <c r="C12" s="807" t="s">
        <v>9</v>
      </c>
      <c r="D12" s="808" t="s">
        <v>178</v>
      </c>
      <c r="E12" s="745"/>
      <c r="F12" s="652" t="s">
        <v>69</v>
      </c>
      <c r="G12" s="752" t="s">
        <v>64</v>
      </c>
      <c r="H12" s="539" t="s">
        <v>57</v>
      </c>
      <c r="I12" s="342">
        <f>J12+L12</f>
        <v>649.9</v>
      </c>
      <c r="J12" s="54">
        <f>629.9+20</f>
        <v>649.9</v>
      </c>
      <c r="K12" s="54"/>
      <c r="L12" s="279"/>
      <c r="M12" s="209">
        <v>650</v>
      </c>
      <c r="N12" s="540">
        <v>650</v>
      </c>
      <c r="O12" s="750"/>
      <c r="P12" s="747"/>
      <c r="Q12" s="747"/>
      <c r="R12" s="761"/>
    </row>
    <row r="13" spans="1:22">
      <c r="A13" s="656"/>
      <c r="B13" s="657"/>
      <c r="C13" s="658"/>
      <c r="D13" s="746"/>
      <c r="E13" s="612"/>
      <c r="F13" s="628"/>
      <c r="G13" s="630"/>
      <c r="H13" s="17"/>
      <c r="I13" s="318"/>
      <c r="J13" s="48"/>
      <c r="K13" s="48"/>
      <c r="L13" s="319"/>
      <c r="M13" s="244"/>
      <c r="N13" s="481"/>
      <c r="O13" s="751"/>
      <c r="P13" s="748"/>
      <c r="Q13" s="748"/>
      <c r="R13" s="762"/>
    </row>
    <row r="14" spans="1:22" ht="15.75" customHeight="1">
      <c r="A14" s="413"/>
      <c r="B14" s="409"/>
      <c r="C14" s="415"/>
      <c r="D14" s="393" t="s">
        <v>232</v>
      </c>
      <c r="E14" s="612"/>
      <c r="F14" s="628"/>
      <c r="G14" s="630"/>
      <c r="H14" s="17"/>
      <c r="I14" s="318"/>
      <c r="J14" s="48"/>
      <c r="K14" s="48"/>
      <c r="L14" s="319"/>
      <c r="M14" s="116"/>
      <c r="N14" s="482"/>
      <c r="O14" s="369" t="s">
        <v>180</v>
      </c>
      <c r="P14" s="368">
        <v>2.23</v>
      </c>
      <c r="Q14" s="368">
        <v>2.23</v>
      </c>
      <c r="R14" s="367">
        <v>2.23</v>
      </c>
    </row>
    <row r="15" spans="1:22" ht="12.75" customHeight="1">
      <c r="A15" s="413"/>
      <c r="B15" s="409"/>
      <c r="C15" s="415"/>
      <c r="D15" s="542" t="s">
        <v>233</v>
      </c>
      <c r="E15" s="612"/>
      <c r="F15" s="628"/>
      <c r="G15" s="630"/>
      <c r="H15" s="24"/>
      <c r="I15" s="318"/>
      <c r="J15" s="48"/>
      <c r="K15" s="48"/>
      <c r="L15" s="319"/>
      <c r="M15" s="116"/>
      <c r="N15" s="482"/>
      <c r="O15" s="228" t="s">
        <v>77</v>
      </c>
      <c r="P15" s="229">
        <v>17</v>
      </c>
      <c r="Q15" s="229">
        <v>17</v>
      </c>
      <c r="R15" s="230">
        <v>17</v>
      </c>
    </row>
    <row r="16" spans="1:22" ht="12.75" customHeight="1">
      <c r="A16" s="656"/>
      <c r="B16" s="657"/>
      <c r="C16" s="658"/>
      <c r="D16" s="653" t="s">
        <v>234</v>
      </c>
      <c r="E16" s="612"/>
      <c r="F16" s="628"/>
      <c r="G16" s="630"/>
      <c r="H16" s="24"/>
      <c r="I16" s="318"/>
      <c r="J16" s="48"/>
      <c r="K16" s="48"/>
      <c r="L16" s="319"/>
      <c r="M16" s="116"/>
      <c r="N16" s="482"/>
      <c r="O16" s="760" t="s">
        <v>179</v>
      </c>
      <c r="P16" s="446">
        <v>5</v>
      </c>
      <c r="Q16" s="446">
        <v>5</v>
      </c>
      <c r="R16" s="448"/>
    </row>
    <row r="17" spans="1:18">
      <c r="A17" s="656"/>
      <c r="B17" s="657"/>
      <c r="C17" s="658"/>
      <c r="D17" s="654"/>
      <c r="E17" s="612"/>
      <c r="F17" s="628"/>
      <c r="G17" s="630"/>
      <c r="H17" s="24"/>
      <c r="I17" s="318"/>
      <c r="J17" s="48"/>
      <c r="K17" s="48"/>
      <c r="L17" s="319"/>
      <c r="M17" s="244"/>
      <c r="N17" s="481"/>
      <c r="O17" s="679"/>
      <c r="P17" s="447"/>
      <c r="Q17" s="447"/>
      <c r="R17" s="449"/>
    </row>
    <row r="18" spans="1:18">
      <c r="A18" s="656"/>
      <c r="B18" s="657"/>
      <c r="C18" s="658"/>
      <c r="D18" s="662"/>
      <c r="E18" s="612"/>
      <c r="F18" s="628"/>
      <c r="G18" s="630"/>
      <c r="H18" s="24"/>
      <c r="I18" s="318"/>
      <c r="J18" s="47"/>
      <c r="K18" s="47"/>
      <c r="L18" s="480"/>
      <c r="M18" s="244"/>
      <c r="N18" s="481"/>
      <c r="O18" s="25" t="s">
        <v>251</v>
      </c>
      <c r="P18" s="447">
        <v>90</v>
      </c>
      <c r="Q18" s="447">
        <v>80</v>
      </c>
      <c r="R18" s="449">
        <v>50</v>
      </c>
    </row>
    <row r="19" spans="1:18">
      <c r="A19" s="656"/>
      <c r="B19" s="657"/>
      <c r="C19" s="658"/>
      <c r="D19" s="653" t="s">
        <v>237</v>
      </c>
      <c r="E19" s="612"/>
      <c r="F19" s="628"/>
      <c r="G19" s="630"/>
      <c r="H19" s="24"/>
      <c r="I19" s="318"/>
      <c r="J19" s="47"/>
      <c r="K19" s="47"/>
      <c r="L19" s="480"/>
      <c r="M19" s="244"/>
      <c r="N19" s="481"/>
      <c r="O19" s="478" t="s">
        <v>222</v>
      </c>
      <c r="P19" s="485">
        <v>274.08</v>
      </c>
      <c r="Q19" s="229"/>
      <c r="R19" s="230"/>
    </row>
    <row r="20" spans="1:18" ht="30.75" customHeight="1">
      <c r="A20" s="656"/>
      <c r="B20" s="657"/>
      <c r="C20" s="658"/>
      <c r="D20" s="662"/>
      <c r="E20" s="612"/>
      <c r="F20" s="628"/>
      <c r="G20" s="630"/>
      <c r="H20" s="24"/>
      <c r="I20" s="318"/>
      <c r="J20" s="47"/>
      <c r="K20" s="123"/>
      <c r="L20" s="480"/>
      <c r="M20" s="244"/>
      <c r="N20" s="481"/>
      <c r="O20" s="515" t="s">
        <v>225</v>
      </c>
      <c r="P20" s="514">
        <v>70</v>
      </c>
      <c r="Q20" s="446"/>
      <c r="R20" s="448"/>
    </row>
    <row r="21" spans="1:18" ht="41.25" customHeight="1" thickBot="1">
      <c r="A21" s="672"/>
      <c r="B21" s="674"/>
      <c r="C21" s="664"/>
      <c r="D21" s="543" t="s">
        <v>236</v>
      </c>
      <c r="E21" s="625"/>
      <c r="F21" s="749"/>
      <c r="G21" s="704"/>
      <c r="H21" s="20" t="s">
        <v>10</v>
      </c>
      <c r="I21" s="350">
        <f t="shared" ref="I21:N21" si="0">SUM(I12:I17)</f>
        <v>649.9</v>
      </c>
      <c r="J21" s="57">
        <f t="shared" si="0"/>
        <v>649.9</v>
      </c>
      <c r="K21" s="56">
        <f t="shared" si="0"/>
        <v>0</v>
      </c>
      <c r="L21" s="349">
        <f t="shared" si="0"/>
        <v>0</v>
      </c>
      <c r="M21" s="59">
        <f t="shared" si="0"/>
        <v>650</v>
      </c>
      <c r="N21" s="350">
        <f t="shared" si="0"/>
        <v>650</v>
      </c>
      <c r="O21" s="541" t="s">
        <v>235</v>
      </c>
      <c r="P21" s="483">
        <v>1</v>
      </c>
      <c r="Q21" s="483"/>
      <c r="R21" s="484"/>
    </row>
    <row r="22" spans="1:18" ht="14.25" customHeight="1">
      <c r="A22" s="671" t="s">
        <v>9</v>
      </c>
      <c r="B22" s="673" t="s">
        <v>9</v>
      </c>
      <c r="C22" s="663" t="s">
        <v>11</v>
      </c>
      <c r="D22" s="725" t="s">
        <v>181</v>
      </c>
      <c r="E22" s="624"/>
      <c r="F22" s="556" t="s">
        <v>82</v>
      </c>
      <c r="G22" s="559" t="s">
        <v>64</v>
      </c>
      <c r="H22" s="344" t="s">
        <v>57</v>
      </c>
      <c r="I22" s="39">
        <f>J22+L22</f>
        <v>6268.4</v>
      </c>
      <c r="J22" s="40">
        <f>6349.3-20-13.6-50.2+25-2.1-20</f>
        <v>6268.4</v>
      </c>
      <c r="K22" s="40"/>
      <c r="L22" s="370"/>
      <c r="M22" s="111">
        <v>6300.4</v>
      </c>
      <c r="N22" s="111">
        <v>6300.4</v>
      </c>
      <c r="O22" s="340"/>
      <c r="P22" s="236"/>
      <c r="Q22" s="236"/>
      <c r="R22" s="105"/>
    </row>
    <row r="23" spans="1:18" ht="14.25" customHeight="1">
      <c r="A23" s="656"/>
      <c r="B23" s="657"/>
      <c r="C23" s="658"/>
      <c r="D23" s="746"/>
      <c r="E23" s="612"/>
      <c r="F23" s="557"/>
      <c r="G23" s="245"/>
      <c r="H23" s="337" t="s">
        <v>95</v>
      </c>
      <c r="I23" s="318">
        <f>J23+L23</f>
        <v>2</v>
      </c>
      <c r="J23" s="48">
        <v>2</v>
      </c>
      <c r="K23" s="48"/>
      <c r="L23" s="319"/>
      <c r="M23" s="244"/>
      <c r="N23" s="244"/>
      <c r="O23" s="314"/>
      <c r="P23" s="103"/>
      <c r="Q23" s="103"/>
      <c r="R23" s="104"/>
    </row>
    <row r="24" spans="1:18" ht="17.25" customHeight="1">
      <c r="A24" s="656"/>
      <c r="B24" s="657"/>
      <c r="C24" s="658"/>
      <c r="D24" s="653" t="s">
        <v>85</v>
      </c>
      <c r="E24" s="612"/>
      <c r="F24" s="557"/>
      <c r="G24" s="245"/>
      <c r="H24" s="345"/>
      <c r="I24" s="318"/>
      <c r="J24" s="48"/>
      <c r="K24" s="48"/>
      <c r="L24" s="319"/>
      <c r="M24" s="116"/>
      <c r="N24" s="116"/>
      <c r="O24" s="335" t="s">
        <v>87</v>
      </c>
      <c r="P24" s="233">
        <v>0.73</v>
      </c>
      <c r="Q24" s="233">
        <v>0.73</v>
      </c>
      <c r="R24" s="234">
        <v>0.73</v>
      </c>
    </row>
    <row r="25" spans="1:18" ht="14.25" customHeight="1">
      <c r="A25" s="656"/>
      <c r="B25" s="657"/>
      <c r="C25" s="658"/>
      <c r="D25" s="654"/>
      <c r="E25" s="612"/>
      <c r="F25" s="557"/>
      <c r="G25" s="245"/>
      <c r="H25" s="345"/>
      <c r="I25" s="318"/>
      <c r="J25" s="48"/>
      <c r="K25" s="48"/>
      <c r="L25" s="319"/>
      <c r="M25" s="244"/>
      <c r="N25" s="244"/>
      <c r="O25" s="314" t="s">
        <v>150</v>
      </c>
      <c r="P25" s="103">
        <v>2.2547000000000001</v>
      </c>
      <c r="Q25" s="103">
        <v>2.2547000000000001</v>
      </c>
      <c r="R25" s="104">
        <v>2.2547000000000001</v>
      </c>
    </row>
    <row r="26" spans="1:18" ht="25.5">
      <c r="A26" s="656"/>
      <c r="B26" s="657"/>
      <c r="C26" s="658"/>
      <c r="D26" s="662"/>
      <c r="E26" s="612"/>
      <c r="F26" s="557"/>
      <c r="G26" s="245"/>
      <c r="H26" s="345"/>
      <c r="I26" s="318"/>
      <c r="J26" s="48"/>
      <c r="K26" s="48"/>
      <c r="L26" s="319"/>
      <c r="M26" s="93"/>
      <c r="N26" s="93"/>
      <c r="O26" s="336" t="s">
        <v>151</v>
      </c>
      <c r="P26" s="443">
        <v>20</v>
      </c>
      <c r="Q26" s="443">
        <v>20</v>
      </c>
      <c r="R26" s="445">
        <v>20</v>
      </c>
    </row>
    <row r="27" spans="1:18" ht="12.75" customHeight="1">
      <c r="A27" s="656"/>
      <c r="B27" s="657"/>
      <c r="C27" s="658"/>
      <c r="D27" s="654" t="s">
        <v>86</v>
      </c>
      <c r="E27" s="612"/>
      <c r="F27" s="557"/>
      <c r="G27" s="245"/>
      <c r="H27" s="345"/>
      <c r="I27" s="318"/>
      <c r="J27" s="48"/>
      <c r="K27" s="48"/>
      <c r="L27" s="319"/>
      <c r="M27" s="116"/>
      <c r="N27" s="116"/>
      <c r="O27" s="412" t="s">
        <v>90</v>
      </c>
      <c r="P27" s="447">
        <v>46</v>
      </c>
      <c r="Q27" s="447">
        <v>46</v>
      </c>
      <c r="R27" s="449">
        <v>46</v>
      </c>
    </row>
    <row r="28" spans="1:18">
      <c r="A28" s="656"/>
      <c r="B28" s="657"/>
      <c r="C28" s="658"/>
      <c r="D28" s="654"/>
      <c r="E28" s="612"/>
      <c r="F28" s="557"/>
      <c r="G28" s="245"/>
      <c r="H28" s="345"/>
      <c r="I28" s="318"/>
      <c r="J28" s="48"/>
      <c r="K28" s="48"/>
      <c r="L28" s="319"/>
      <c r="M28" s="93"/>
      <c r="N28" s="93"/>
      <c r="O28" s="661" t="s">
        <v>89</v>
      </c>
      <c r="P28" s="447">
        <v>2</v>
      </c>
      <c r="Q28" s="447">
        <v>2</v>
      </c>
      <c r="R28" s="449">
        <v>2</v>
      </c>
    </row>
    <row r="29" spans="1:18" ht="13.5" thickBot="1">
      <c r="A29" s="672"/>
      <c r="B29" s="674"/>
      <c r="C29" s="664"/>
      <c r="D29" s="724"/>
      <c r="E29" s="625"/>
      <c r="F29" s="558"/>
      <c r="G29" s="246"/>
      <c r="H29" s="560"/>
      <c r="I29" s="561"/>
      <c r="J29" s="562"/>
      <c r="K29" s="562"/>
      <c r="L29" s="355"/>
      <c r="M29" s="563"/>
      <c r="N29" s="563"/>
      <c r="O29" s="810"/>
      <c r="P29" s="85"/>
      <c r="Q29" s="85"/>
      <c r="R29" s="86"/>
    </row>
    <row r="30" spans="1:18" ht="12.75" customHeight="1">
      <c r="A30" s="656"/>
      <c r="B30" s="657"/>
      <c r="C30" s="658"/>
      <c r="D30" s="654" t="s">
        <v>152</v>
      </c>
      <c r="E30" s="612"/>
      <c r="F30" s="557"/>
      <c r="G30" s="245"/>
      <c r="H30" s="371"/>
      <c r="I30" s="318"/>
      <c r="J30" s="48"/>
      <c r="K30" s="48"/>
      <c r="L30" s="319"/>
      <c r="M30" s="244"/>
      <c r="N30" s="244"/>
      <c r="O30" s="314" t="s">
        <v>91</v>
      </c>
      <c r="P30" s="103">
        <v>2.5</v>
      </c>
      <c r="Q30" s="447">
        <v>3</v>
      </c>
      <c r="R30" s="449">
        <v>3</v>
      </c>
    </row>
    <row r="31" spans="1:18" ht="12.75" customHeight="1">
      <c r="A31" s="656"/>
      <c r="B31" s="657"/>
      <c r="C31" s="658"/>
      <c r="D31" s="654"/>
      <c r="E31" s="612"/>
      <c r="F31" s="557"/>
      <c r="G31" s="245"/>
      <c r="H31" s="371"/>
      <c r="I31" s="318"/>
      <c r="J31" s="48"/>
      <c r="K31" s="48"/>
      <c r="L31" s="319"/>
      <c r="M31" s="244"/>
      <c r="N31" s="244"/>
      <c r="O31" s="661" t="s">
        <v>154</v>
      </c>
      <c r="P31" s="124">
        <v>1</v>
      </c>
      <c r="Q31" s="447">
        <v>1</v>
      </c>
      <c r="R31" s="449">
        <v>1</v>
      </c>
    </row>
    <row r="32" spans="1:18" ht="13.5" customHeight="1">
      <c r="A32" s="656"/>
      <c r="B32" s="657"/>
      <c r="C32" s="658"/>
      <c r="D32" s="654"/>
      <c r="E32" s="612"/>
      <c r="F32" s="557"/>
      <c r="G32" s="245"/>
      <c r="H32" s="372"/>
      <c r="I32" s="332"/>
      <c r="J32" s="328"/>
      <c r="K32" s="328"/>
      <c r="L32" s="333"/>
      <c r="M32" s="334"/>
      <c r="N32" s="334"/>
      <c r="O32" s="661"/>
      <c r="P32" s="447"/>
      <c r="Q32" s="447"/>
      <c r="R32" s="449"/>
    </row>
    <row r="33" spans="1:18" ht="13.5" thickBot="1">
      <c r="A33" s="417"/>
      <c r="B33" s="419"/>
      <c r="C33" s="421"/>
      <c r="D33" s="724"/>
      <c r="E33" s="404"/>
      <c r="F33" s="558"/>
      <c r="G33" s="246"/>
      <c r="H33" s="315" t="s">
        <v>10</v>
      </c>
      <c r="I33" s="322">
        <f t="shared" ref="I33:N33" si="1">SUM(I22:I32)</f>
        <v>6270.4</v>
      </c>
      <c r="J33" s="313">
        <f t="shared" si="1"/>
        <v>6270.4</v>
      </c>
      <c r="K33" s="313">
        <f t="shared" si="1"/>
        <v>0</v>
      </c>
      <c r="L33" s="373">
        <f t="shared" si="1"/>
        <v>0</v>
      </c>
      <c r="M33" s="59">
        <f>SUM(M22:M32)</f>
        <v>6300.4</v>
      </c>
      <c r="N33" s="59">
        <f t="shared" si="1"/>
        <v>6300.4</v>
      </c>
      <c r="O33" s="810"/>
      <c r="P33" s="85"/>
      <c r="Q33" s="85"/>
      <c r="R33" s="86"/>
    </row>
    <row r="34" spans="1:18" ht="16.5" customHeight="1">
      <c r="A34" s="416" t="s">
        <v>9</v>
      </c>
      <c r="B34" s="418" t="s">
        <v>9</v>
      </c>
      <c r="C34" s="420" t="s">
        <v>62</v>
      </c>
      <c r="D34" s="453" t="s">
        <v>182</v>
      </c>
      <c r="E34" s="624"/>
      <c r="F34" s="721" t="s">
        <v>82</v>
      </c>
      <c r="G34" s="703" t="s">
        <v>64</v>
      </c>
      <c r="H34" s="344" t="s">
        <v>57</v>
      </c>
      <c r="I34" s="274">
        <f>J34+L34</f>
        <v>1524.6</v>
      </c>
      <c r="J34" s="130">
        <v>1524.6</v>
      </c>
      <c r="K34" s="130">
        <v>840.8</v>
      </c>
      <c r="L34" s="317"/>
      <c r="M34" s="324">
        <v>1531.7</v>
      </c>
      <c r="N34" s="324">
        <v>1531.7</v>
      </c>
      <c r="O34" s="314"/>
      <c r="P34" s="103"/>
      <c r="Q34" s="103"/>
      <c r="R34" s="104"/>
    </row>
    <row r="35" spans="1:18" ht="15" customHeight="1">
      <c r="A35" s="656"/>
      <c r="B35" s="657"/>
      <c r="C35" s="658"/>
      <c r="D35" s="653" t="s">
        <v>209</v>
      </c>
      <c r="E35" s="612"/>
      <c r="F35" s="730"/>
      <c r="G35" s="630"/>
      <c r="H35" s="337" t="s">
        <v>95</v>
      </c>
      <c r="I35" s="342">
        <f>J35+L35</f>
        <v>57.4</v>
      </c>
      <c r="J35" s="54">
        <v>57.4</v>
      </c>
      <c r="K35" s="54">
        <v>6.9</v>
      </c>
      <c r="L35" s="279"/>
      <c r="M35" s="209">
        <v>57.4</v>
      </c>
      <c r="N35" s="209">
        <v>57.4</v>
      </c>
      <c r="O35" s="335" t="s">
        <v>125</v>
      </c>
      <c r="P35" s="233">
        <v>0.17649999999999999</v>
      </c>
      <c r="Q35" s="233">
        <v>0.17649999999999999</v>
      </c>
      <c r="R35" s="234">
        <v>0.17649999999999999</v>
      </c>
    </row>
    <row r="36" spans="1:18" ht="18" customHeight="1">
      <c r="A36" s="656"/>
      <c r="B36" s="657"/>
      <c r="C36" s="658"/>
      <c r="D36" s="654"/>
      <c r="E36" s="612"/>
      <c r="F36" s="730"/>
      <c r="G36" s="630"/>
      <c r="H36" s="345"/>
      <c r="I36" s="318"/>
      <c r="J36" s="48"/>
      <c r="K36" s="48"/>
      <c r="L36" s="319"/>
      <c r="M36" s="116"/>
      <c r="N36" s="116"/>
      <c r="O36" s="412" t="s">
        <v>183</v>
      </c>
      <c r="P36" s="103">
        <v>5.0299999999999997E-2</v>
      </c>
      <c r="Q36" s="103">
        <v>5.0299999999999997E-2</v>
      </c>
      <c r="R36" s="104">
        <v>5.0299999999999997E-2</v>
      </c>
    </row>
    <row r="37" spans="1:18" ht="31.5" customHeight="1">
      <c r="A37" s="413"/>
      <c r="B37" s="409"/>
      <c r="C37" s="415"/>
      <c r="D37" s="393" t="s">
        <v>93</v>
      </c>
      <c r="E37" s="612"/>
      <c r="F37" s="809"/>
      <c r="G37" s="630"/>
      <c r="H37" s="345"/>
      <c r="I37" s="318"/>
      <c r="J37" s="48"/>
      <c r="K37" s="48"/>
      <c r="L37" s="319"/>
      <c r="M37" s="116"/>
      <c r="N37" s="116"/>
      <c r="O37" s="411" t="s">
        <v>184</v>
      </c>
      <c r="P37" s="446">
        <v>3</v>
      </c>
      <c r="Q37" s="446">
        <v>3</v>
      </c>
      <c r="R37" s="448">
        <v>3</v>
      </c>
    </row>
    <row r="38" spans="1:18" ht="12.75" customHeight="1">
      <c r="A38" s="656"/>
      <c r="B38" s="657"/>
      <c r="C38" s="658"/>
      <c r="D38" s="653" t="s">
        <v>212</v>
      </c>
      <c r="E38" s="612"/>
      <c r="F38" s="811" t="s">
        <v>62</v>
      </c>
      <c r="G38" s="630"/>
      <c r="H38" s="345"/>
      <c r="I38" s="318"/>
      <c r="J38" s="48"/>
      <c r="K38" s="48"/>
      <c r="L38" s="319"/>
      <c r="M38" s="116"/>
      <c r="N38" s="116"/>
      <c r="O38" s="411" t="s">
        <v>210</v>
      </c>
      <c r="P38" s="446">
        <v>25</v>
      </c>
      <c r="Q38" s="446">
        <v>25</v>
      </c>
      <c r="R38" s="448">
        <v>25</v>
      </c>
    </row>
    <row r="39" spans="1:18">
      <c r="A39" s="656"/>
      <c r="B39" s="657"/>
      <c r="C39" s="658"/>
      <c r="D39" s="654"/>
      <c r="E39" s="612"/>
      <c r="F39" s="730"/>
      <c r="G39" s="630"/>
      <c r="H39" s="346"/>
      <c r="I39" s="318"/>
      <c r="J39" s="48"/>
      <c r="K39" s="96"/>
      <c r="L39" s="321"/>
      <c r="M39" s="99"/>
      <c r="N39" s="99"/>
      <c r="O39" s="661" t="s">
        <v>211</v>
      </c>
      <c r="P39" s="447">
        <v>109</v>
      </c>
      <c r="Q39" s="447">
        <v>109</v>
      </c>
      <c r="R39" s="449">
        <v>109</v>
      </c>
    </row>
    <row r="40" spans="1:18" ht="13.5" thickBot="1">
      <c r="A40" s="672"/>
      <c r="B40" s="674"/>
      <c r="C40" s="664"/>
      <c r="D40" s="724"/>
      <c r="E40" s="625"/>
      <c r="F40" s="722"/>
      <c r="G40" s="704"/>
      <c r="H40" s="347" t="s">
        <v>10</v>
      </c>
      <c r="I40" s="294">
        <f t="shared" ref="I40:N40" si="2">SUM(I34:I39)</f>
        <v>1582</v>
      </c>
      <c r="J40" s="172">
        <f t="shared" si="2"/>
        <v>1582</v>
      </c>
      <c r="K40" s="326">
        <f t="shared" si="2"/>
        <v>847.69999999999993</v>
      </c>
      <c r="L40" s="339">
        <f t="shared" si="2"/>
        <v>0</v>
      </c>
      <c r="M40" s="341">
        <f t="shared" si="2"/>
        <v>1589.1000000000001</v>
      </c>
      <c r="N40" s="341">
        <f t="shared" si="2"/>
        <v>1589.1000000000001</v>
      </c>
      <c r="O40" s="810"/>
      <c r="P40" s="85"/>
      <c r="Q40" s="85"/>
      <c r="R40" s="86"/>
    </row>
    <row r="41" spans="1:18" ht="12.75" customHeight="1">
      <c r="A41" s="416" t="s">
        <v>9</v>
      </c>
      <c r="B41" s="418" t="s">
        <v>9</v>
      </c>
      <c r="C41" s="420" t="s">
        <v>81</v>
      </c>
      <c r="D41" s="725" t="s">
        <v>185</v>
      </c>
      <c r="E41" s="389" t="s">
        <v>220</v>
      </c>
      <c r="F41" s="439" t="s">
        <v>65</v>
      </c>
      <c r="G41" s="436" t="s">
        <v>64</v>
      </c>
      <c r="H41" s="348" t="s">
        <v>57</v>
      </c>
      <c r="I41" s="316">
        <f>J41+L41</f>
        <v>5121.8</v>
      </c>
      <c r="J41" s="131">
        <f>5136.8-15</f>
        <v>5121.8</v>
      </c>
      <c r="K41" s="131"/>
      <c r="L41" s="131"/>
      <c r="M41" s="324">
        <v>5333.7</v>
      </c>
      <c r="N41" s="324">
        <v>5933.7</v>
      </c>
      <c r="O41" s="435"/>
      <c r="P41" s="442"/>
      <c r="Q41" s="442"/>
      <c r="R41" s="444"/>
    </row>
    <row r="42" spans="1:18">
      <c r="A42" s="413"/>
      <c r="B42" s="409"/>
      <c r="C42" s="415"/>
      <c r="D42" s="726"/>
      <c r="E42" s="391"/>
      <c r="F42" s="440"/>
      <c r="G42" s="407"/>
      <c r="H42" s="24"/>
      <c r="I42" s="318"/>
      <c r="J42" s="48"/>
      <c r="K42" s="48"/>
      <c r="L42" s="48"/>
      <c r="M42" s="547"/>
      <c r="N42" s="547"/>
      <c r="O42" s="412"/>
      <c r="P42" s="447"/>
      <c r="Q42" s="447"/>
      <c r="R42" s="449"/>
    </row>
    <row r="43" spans="1:18" ht="14.25" customHeight="1">
      <c r="A43" s="413"/>
      <c r="B43" s="409"/>
      <c r="C43" s="415"/>
      <c r="D43" s="653" t="s">
        <v>99</v>
      </c>
      <c r="E43" s="391"/>
      <c r="F43" s="440"/>
      <c r="G43" s="407"/>
      <c r="H43" s="24"/>
      <c r="I43" s="318"/>
      <c r="J43" s="48"/>
      <c r="K43" s="48"/>
      <c r="L43" s="48"/>
      <c r="M43" s="116"/>
      <c r="N43" s="116"/>
      <c r="O43" s="411" t="s">
        <v>153</v>
      </c>
      <c r="P43" s="446">
        <v>6</v>
      </c>
      <c r="Q43" s="446">
        <v>6.8</v>
      </c>
      <c r="R43" s="448">
        <v>7</v>
      </c>
    </row>
    <row r="44" spans="1:18" ht="14.25" customHeight="1">
      <c r="A44" s="413"/>
      <c r="B44" s="409"/>
      <c r="C44" s="415"/>
      <c r="D44" s="662"/>
      <c r="E44" s="391"/>
      <c r="F44" s="440"/>
      <c r="G44" s="407"/>
      <c r="H44" s="308"/>
      <c r="I44" s="330"/>
      <c r="J44" s="327"/>
      <c r="K44" s="327"/>
      <c r="L44" s="327"/>
      <c r="M44" s="334"/>
      <c r="N44" s="334"/>
      <c r="O44" s="414"/>
      <c r="P44" s="443"/>
      <c r="Q44" s="443"/>
      <c r="R44" s="445"/>
    </row>
    <row r="45" spans="1:18" ht="12.75" customHeight="1">
      <c r="A45" s="413"/>
      <c r="B45" s="409"/>
      <c r="C45" s="415"/>
      <c r="D45" s="653" t="s">
        <v>98</v>
      </c>
      <c r="E45" s="391"/>
      <c r="F45" s="440"/>
      <c r="G45" s="407"/>
      <c r="H45" s="311"/>
      <c r="I45" s="318"/>
      <c r="J45" s="48"/>
      <c r="K45" s="48"/>
      <c r="L45" s="48"/>
      <c r="M45" s="244"/>
      <c r="N45" s="244"/>
      <c r="O45" s="412" t="s">
        <v>155</v>
      </c>
      <c r="P45" s="455">
        <v>13.7</v>
      </c>
      <c r="Q45" s="455">
        <v>13.7</v>
      </c>
      <c r="R45" s="456">
        <v>13.7</v>
      </c>
    </row>
    <row r="46" spans="1:18">
      <c r="A46" s="413"/>
      <c r="B46" s="409"/>
      <c r="C46" s="415"/>
      <c r="D46" s="654"/>
      <c r="E46" s="391"/>
      <c r="F46" s="440"/>
      <c r="G46" s="407"/>
      <c r="H46" s="311"/>
      <c r="I46" s="318"/>
      <c r="J46" s="48"/>
      <c r="K46" s="48"/>
      <c r="L46" s="48"/>
      <c r="M46" s="244"/>
      <c r="N46" s="244"/>
      <c r="O46" s="412"/>
      <c r="P46" s="455"/>
      <c r="Q46" s="455"/>
      <c r="R46" s="456"/>
    </row>
    <row r="47" spans="1:18">
      <c r="A47" s="413"/>
      <c r="B47" s="409"/>
      <c r="C47" s="415"/>
      <c r="D47" s="662"/>
      <c r="E47" s="391"/>
      <c r="F47" s="440"/>
      <c r="G47" s="407"/>
      <c r="H47" s="308"/>
      <c r="I47" s="330"/>
      <c r="J47" s="327"/>
      <c r="K47" s="327"/>
      <c r="L47" s="327"/>
      <c r="M47" s="334"/>
      <c r="N47" s="334"/>
      <c r="O47" s="314"/>
      <c r="P47" s="447"/>
      <c r="Q47" s="447"/>
      <c r="R47" s="449"/>
    </row>
    <row r="48" spans="1:18" ht="12.75" customHeight="1">
      <c r="A48" s="413"/>
      <c r="B48" s="409"/>
      <c r="C48" s="415"/>
      <c r="D48" s="653" t="s">
        <v>127</v>
      </c>
      <c r="E48" s="391"/>
      <c r="F48" s="440"/>
      <c r="G48" s="407"/>
      <c r="H48" s="311"/>
      <c r="I48" s="318"/>
      <c r="J48" s="48"/>
      <c r="K48" s="48"/>
      <c r="L48" s="48"/>
      <c r="M48" s="244"/>
      <c r="N48" s="244"/>
      <c r="O48" s="335" t="s">
        <v>186</v>
      </c>
      <c r="P48" s="446">
        <v>34</v>
      </c>
      <c r="Q48" s="446">
        <v>33</v>
      </c>
      <c r="R48" s="448">
        <v>33</v>
      </c>
    </row>
    <row r="49" spans="1:19">
      <c r="A49" s="413"/>
      <c r="B49" s="409"/>
      <c r="C49" s="415"/>
      <c r="D49" s="662"/>
      <c r="E49" s="391"/>
      <c r="F49" s="440"/>
      <c r="G49" s="407"/>
      <c r="H49" s="308"/>
      <c r="I49" s="330"/>
      <c r="J49" s="327"/>
      <c r="K49" s="327"/>
      <c r="L49" s="327"/>
      <c r="M49" s="334"/>
      <c r="N49" s="334"/>
      <c r="O49" s="336"/>
      <c r="P49" s="443"/>
      <c r="Q49" s="443"/>
      <c r="R49" s="445"/>
    </row>
    <row r="50" spans="1:19" ht="29.25" customHeight="1">
      <c r="A50" s="413"/>
      <c r="B50" s="409"/>
      <c r="C50" s="415"/>
      <c r="D50" s="394" t="s">
        <v>128</v>
      </c>
      <c r="E50" s="391"/>
      <c r="F50" s="440"/>
      <c r="G50" s="428"/>
      <c r="H50" s="24"/>
      <c r="I50" s="318"/>
      <c r="J50" s="48"/>
      <c r="K50" s="48"/>
      <c r="L50" s="48"/>
      <c r="M50" s="244"/>
      <c r="N50" s="244"/>
      <c r="O50" s="412" t="s">
        <v>103</v>
      </c>
      <c r="P50" s="447">
        <v>4</v>
      </c>
      <c r="Q50" s="447">
        <v>9</v>
      </c>
      <c r="R50" s="449">
        <v>7</v>
      </c>
    </row>
    <row r="51" spans="1:19" ht="12.75" customHeight="1">
      <c r="A51" s="656"/>
      <c r="B51" s="657"/>
      <c r="C51" s="658"/>
      <c r="D51" s="653" t="s">
        <v>104</v>
      </c>
      <c r="E51" s="612"/>
      <c r="F51" s="730"/>
      <c r="G51" s="630"/>
      <c r="H51" s="24"/>
      <c r="I51" s="318"/>
      <c r="J51" s="48"/>
      <c r="K51" s="48"/>
      <c r="L51" s="48"/>
      <c r="M51" s="244"/>
      <c r="N51" s="244"/>
      <c r="O51" s="659" t="s">
        <v>105</v>
      </c>
      <c r="P51" s="446">
        <v>1</v>
      </c>
      <c r="Q51" s="446"/>
      <c r="R51" s="448"/>
    </row>
    <row r="52" spans="1:19">
      <c r="A52" s="656"/>
      <c r="B52" s="657"/>
      <c r="C52" s="658"/>
      <c r="D52" s="654"/>
      <c r="E52" s="612"/>
      <c r="F52" s="730"/>
      <c r="G52" s="630"/>
      <c r="H52" s="70"/>
      <c r="I52" s="320"/>
      <c r="J52" s="96"/>
      <c r="K52" s="96"/>
      <c r="L52" s="96"/>
      <c r="M52" s="97"/>
      <c r="N52" s="97"/>
      <c r="O52" s="661"/>
      <c r="P52" s="447"/>
      <c r="Q52" s="447"/>
      <c r="R52" s="449"/>
    </row>
    <row r="53" spans="1:19" ht="13.5" thickBot="1">
      <c r="A53" s="417"/>
      <c r="B53" s="419"/>
      <c r="C53" s="421"/>
      <c r="D53" s="724"/>
      <c r="E53" s="404"/>
      <c r="F53" s="441"/>
      <c r="G53" s="437"/>
      <c r="H53" s="288" t="s">
        <v>10</v>
      </c>
      <c r="I53" s="338">
        <f t="shared" ref="I53:N53" si="3">SUM(I41:I50)</f>
        <v>5121.8</v>
      </c>
      <c r="J53" s="329">
        <f t="shared" si="3"/>
        <v>5121.8</v>
      </c>
      <c r="K53" s="329">
        <f t="shared" si="3"/>
        <v>0</v>
      </c>
      <c r="L53" s="325">
        <f t="shared" si="3"/>
        <v>0</v>
      </c>
      <c r="M53" s="341">
        <f>SUM(M41:M52)</f>
        <v>5333.7</v>
      </c>
      <c r="N53" s="341">
        <f t="shared" si="3"/>
        <v>5933.7</v>
      </c>
      <c r="O53" s="323"/>
      <c r="P53" s="85"/>
      <c r="Q53" s="85"/>
      <c r="R53" s="86"/>
    </row>
    <row r="54" spans="1:19" ht="12.75" customHeight="1">
      <c r="A54" s="671" t="s">
        <v>9</v>
      </c>
      <c r="B54" s="673" t="s">
        <v>9</v>
      </c>
      <c r="C54" s="663" t="s">
        <v>82</v>
      </c>
      <c r="D54" s="723" t="s">
        <v>139</v>
      </c>
      <c r="E54" s="624"/>
      <c r="F54" s="721" t="s">
        <v>62</v>
      </c>
      <c r="G54" s="703" t="s">
        <v>140</v>
      </c>
      <c r="H54" s="348" t="s">
        <v>57</v>
      </c>
      <c r="I54" s="316">
        <f>J54+L54</f>
        <v>605.9</v>
      </c>
      <c r="J54" s="131">
        <v>605.9</v>
      </c>
      <c r="K54" s="131"/>
      <c r="L54" s="317"/>
      <c r="M54" s="366">
        <v>605.9</v>
      </c>
      <c r="N54" s="366">
        <v>605.9</v>
      </c>
      <c r="O54" s="705" t="s">
        <v>157</v>
      </c>
      <c r="P54" s="447">
        <v>57</v>
      </c>
      <c r="Q54" s="447">
        <v>57</v>
      </c>
      <c r="R54" s="449">
        <v>57</v>
      </c>
    </row>
    <row r="55" spans="1:19">
      <c r="A55" s="656"/>
      <c r="B55" s="657"/>
      <c r="C55" s="658"/>
      <c r="D55" s="654"/>
      <c r="E55" s="612"/>
      <c r="F55" s="730"/>
      <c r="G55" s="630"/>
      <c r="H55" s="24"/>
      <c r="I55" s="318">
        <f>J55+L55</f>
        <v>0</v>
      </c>
      <c r="J55" s="48"/>
      <c r="K55" s="48"/>
      <c r="L55" s="319"/>
      <c r="M55" s="244"/>
      <c r="N55" s="244"/>
      <c r="O55" s="661"/>
      <c r="P55" s="447"/>
      <c r="Q55" s="447"/>
      <c r="R55" s="449"/>
    </row>
    <row r="56" spans="1:19">
      <c r="A56" s="656"/>
      <c r="B56" s="657"/>
      <c r="C56" s="658"/>
      <c r="D56" s="654"/>
      <c r="E56" s="612"/>
      <c r="F56" s="730"/>
      <c r="G56" s="630"/>
      <c r="H56" s="70"/>
      <c r="I56" s="318">
        <f>J56+L56</f>
        <v>0</v>
      </c>
      <c r="J56" s="48"/>
      <c r="K56" s="48"/>
      <c r="L56" s="319"/>
      <c r="M56" s="99"/>
      <c r="N56" s="99"/>
      <c r="O56" s="314"/>
      <c r="P56" s="447"/>
      <c r="Q56" s="447"/>
      <c r="R56" s="449"/>
      <c r="S56" s="127"/>
    </row>
    <row r="57" spans="1:19" ht="13.5" thickBot="1">
      <c r="A57" s="672"/>
      <c r="B57" s="674"/>
      <c r="C57" s="664"/>
      <c r="D57" s="724"/>
      <c r="E57" s="625"/>
      <c r="F57" s="722"/>
      <c r="G57" s="704"/>
      <c r="H57" s="30" t="s">
        <v>10</v>
      </c>
      <c r="I57" s="350">
        <f t="shared" ref="I57:N57" si="4">SUM(I54:I56)</f>
        <v>605.9</v>
      </c>
      <c r="J57" s="351">
        <f t="shared" si="4"/>
        <v>605.9</v>
      </c>
      <c r="K57" s="351">
        <f t="shared" si="4"/>
        <v>0</v>
      </c>
      <c r="L57" s="58">
        <f t="shared" si="4"/>
        <v>0</v>
      </c>
      <c r="M57" s="74">
        <f t="shared" si="4"/>
        <v>605.9</v>
      </c>
      <c r="N57" s="74">
        <f t="shared" si="4"/>
        <v>605.9</v>
      </c>
      <c r="O57" s="323"/>
      <c r="P57" s="85"/>
      <c r="Q57" s="85"/>
      <c r="R57" s="86"/>
    </row>
    <row r="58" spans="1:19" ht="13.5" customHeight="1">
      <c r="A58" s="671" t="s">
        <v>9</v>
      </c>
      <c r="B58" s="673" t="s">
        <v>9</v>
      </c>
      <c r="C58" s="663" t="s">
        <v>65</v>
      </c>
      <c r="D58" s="727" t="s">
        <v>221</v>
      </c>
      <c r="E58" s="688" t="s">
        <v>133</v>
      </c>
      <c r="F58" s="721" t="s">
        <v>82</v>
      </c>
      <c r="G58" s="427" t="s">
        <v>131</v>
      </c>
      <c r="H58" s="22" t="s">
        <v>57</v>
      </c>
      <c r="I58" s="89">
        <f>J58+L58</f>
        <v>6.6</v>
      </c>
      <c r="J58" s="95">
        <v>6.6</v>
      </c>
      <c r="K58" s="95"/>
      <c r="L58" s="96"/>
      <c r="M58" s="120"/>
      <c r="N58" s="120"/>
      <c r="O58" s="678" t="s">
        <v>171</v>
      </c>
      <c r="P58" s="741">
        <v>12</v>
      </c>
      <c r="Q58" s="743"/>
      <c r="R58" s="731"/>
    </row>
    <row r="59" spans="1:19" ht="13.5" customHeight="1">
      <c r="A59" s="656"/>
      <c r="B59" s="657"/>
      <c r="C59" s="658"/>
      <c r="D59" s="728"/>
      <c r="E59" s="655"/>
      <c r="F59" s="730"/>
      <c r="G59" s="428"/>
      <c r="H59" s="62" t="s">
        <v>129</v>
      </c>
      <c r="I59" s="46">
        <f>J59+L59</f>
        <v>598.79999999999995</v>
      </c>
      <c r="J59" s="47"/>
      <c r="K59" s="47"/>
      <c r="L59" s="48">
        <v>598.79999999999995</v>
      </c>
      <c r="M59" s="244"/>
      <c r="N59" s="244"/>
      <c r="O59" s="740"/>
      <c r="P59" s="742"/>
      <c r="Q59" s="744"/>
      <c r="R59" s="732"/>
    </row>
    <row r="60" spans="1:19" ht="13.5" customHeight="1">
      <c r="A60" s="656"/>
      <c r="B60" s="657"/>
      <c r="C60" s="658"/>
      <c r="D60" s="728"/>
      <c r="E60" s="132"/>
      <c r="F60" s="730"/>
      <c r="G60" s="454" t="s">
        <v>172</v>
      </c>
      <c r="H60" s="62" t="s">
        <v>136</v>
      </c>
      <c r="I60" s="52">
        <f>J60+L60</f>
        <v>0</v>
      </c>
      <c r="J60" s="53"/>
      <c r="K60" s="53"/>
      <c r="L60" s="54"/>
      <c r="M60" s="55">
        <v>3</v>
      </c>
      <c r="N60" s="55"/>
      <c r="O60" s="733" t="s">
        <v>146</v>
      </c>
      <c r="P60" s="735" t="s">
        <v>145</v>
      </c>
      <c r="Q60" s="736"/>
      <c r="R60" s="738"/>
    </row>
    <row r="61" spans="1:19" ht="13.5" customHeight="1">
      <c r="A61" s="656"/>
      <c r="B61" s="657"/>
      <c r="C61" s="658"/>
      <c r="D61" s="728"/>
      <c r="E61" s="132"/>
      <c r="F61" s="730"/>
      <c r="G61" s="428"/>
      <c r="H61" s="18" t="s">
        <v>57</v>
      </c>
      <c r="I61" s="200">
        <f>J61+L61</f>
        <v>7.9</v>
      </c>
      <c r="J61" s="53">
        <v>7.9</v>
      </c>
      <c r="K61" s="53">
        <v>0.9</v>
      </c>
      <c r="L61" s="54"/>
      <c r="M61" s="55">
        <v>0.5</v>
      </c>
      <c r="N61" s="55"/>
      <c r="O61" s="734"/>
      <c r="P61" s="707"/>
      <c r="Q61" s="737"/>
      <c r="R61" s="739"/>
    </row>
    <row r="62" spans="1:19" ht="13.5" customHeight="1">
      <c r="A62" s="656"/>
      <c r="B62" s="657"/>
      <c r="C62" s="658"/>
      <c r="D62" s="728"/>
      <c r="E62" s="132"/>
      <c r="F62" s="730"/>
      <c r="G62" s="245"/>
      <c r="H62" s="24"/>
      <c r="I62" s="123"/>
      <c r="J62" s="47"/>
      <c r="K62" s="47"/>
      <c r="L62" s="48"/>
      <c r="M62" s="93"/>
      <c r="N62" s="93"/>
      <c r="O62" s="679" t="s">
        <v>147</v>
      </c>
      <c r="P62" s="223"/>
      <c r="Q62" s="223">
        <v>5</v>
      </c>
      <c r="R62" s="449"/>
    </row>
    <row r="63" spans="1:19" ht="13.5" customHeight="1" thickBot="1">
      <c r="A63" s="672"/>
      <c r="B63" s="674"/>
      <c r="C63" s="664"/>
      <c r="D63" s="729"/>
      <c r="E63" s="133"/>
      <c r="F63" s="722"/>
      <c r="G63" s="246"/>
      <c r="H63" s="20" t="s">
        <v>10</v>
      </c>
      <c r="I63" s="56">
        <f t="shared" ref="I63:N63" si="5">SUM(I58:I62)</f>
        <v>613.29999999999995</v>
      </c>
      <c r="J63" s="57">
        <f t="shared" si="5"/>
        <v>14.5</v>
      </c>
      <c r="K63" s="57">
        <f t="shared" si="5"/>
        <v>0.9</v>
      </c>
      <c r="L63" s="57">
        <f t="shared" si="5"/>
        <v>598.79999999999995</v>
      </c>
      <c r="M63" s="59">
        <f t="shared" si="5"/>
        <v>3.5</v>
      </c>
      <c r="N63" s="59">
        <f t="shared" si="5"/>
        <v>0</v>
      </c>
      <c r="O63" s="683"/>
      <c r="P63" s="85"/>
      <c r="Q63" s="85"/>
      <c r="R63" s="86"/>
    </row>
    <row r="64" spans="1:19" ht="16.5" customHeight="1">
      <c r="A64" s="671" t="s">
        <v>9</v>
      </c>
      <c r="B64" s="673" t="s">
        <v>9</v>
      </c>
      <c r="C64" s="663" t="s">
        <v>83</v>
      </c>
      <c r="D64" s="723" t="s">
        <v>229</v>
      </c>
      <c r="E64" s="624"/>
      <c r="F64" s="721" t="s">
        <v>82</v>
      </c>
      <c r="G64" s="427" t="s">
        <v>64</v>
      </c>
      <c r="H64" s="22" t="s">
        <v>57</v>
      </c>
      <c r="I64" s="39">
        <f>J64+L64</f>
        <v>35</v>
      </c>
      <c r="J64" s="40">
        <f>32.9+2.1</f>
        <v>35</v>
      </c>
      <c r="K64" s="40"/>
      <c r="L64" s="41"/>
      <c r="M64" s="120"/>
      <c r="N64" s="120"/>
      <c r="O64" s="23" t="s">
        <v>88</v>
      </c>
      <c r="P64" s="447">
        <v>1</v>
      </c>
      <c r="Q64" s="447"/>
      <c r="R64" s="449"/>
    </row>
    <row r="65" spans="1:21" ht="14.25" customHeight="1" thickBot="1">
      <c r="A65" s="672"/>
      <c r="B65" s="674"/>
      <c r="C65" s="664"/>
      <c r="D65" s="724"/>
      <c r="E65" s="625"/>
      <c r="F65" s="722"/>
      <c r="G65" s="429"/>
      <c r="H65" s="20" t="s">
        <v>10</v>
      </c>
      <c r="I65" s="56">
        <f t="shared" ref="I65:N65" si="6">SUM(I64:I64)</f>
        <v>35</v>
      </c>
      <c r="J65" s="57">
        <f t="shared" si="6"/>
        <v>35</v>
      </c>
      <c r="K65" s="57">
        <f t="shared" si="6"/>
        <v>0</v>
      </c>
      <c r="L65" s="57">
        <f t="shared" si="6"/>
        <v>0</v>
      </c>
      <c r="M65" s="59">
        <f t="shared" si="6"/>
        <v>0</v>
      </c>
      <c r="N65" s="59">
        <f t="shared" si="6"/>
        <v>0</v>
      </c>
      <c r="O65" s="26"/>
      <c r="P65" s="85"/>
      <c r="Q65" s="85"/>
      <c r="R65" s="86"/>
    </row>
    <row r="66" spans="1:21" ht="22.5" customHeight="1">
      <c r="A66" s="671" t="s">
        <v>9</v>
      </c>
      <c r="B66" s="673" t="s">
        <v>9</v>
      </c>
      <c r="C66" s="712" t="s">
        <v>69</v>
      </c>
      <c r="D66" s="715" t="s">
        <v>165</v>
      </c>
      <c r="E66" s="718"/>
      <c r="F66" s="706" t="s">
        <v>81</v>
      </c>
      <c r="G66" s="709" t="s">
        <v>131</v>
      </c>
      <c r="H66" s="146" t="s">
        <v>57</v>
      </c>
      <c r="I66" s="201">
        <f>J66+L66</f>
        <v>20</v>
      </c>
      <c r="J66" s="155">
        <v>20</v>
      </c>
      <c r="K66" s="155"/>
      <c r="L66" s="156"/>
      <c r="M66" s="141">
        <v>80</v>
      </c>
      <c r="N66" s="140"/>
      <c r="O66" s="168" t="s">
        <v>105</v>
      </c>
      <c r="P66" s="139">
        <v>1</v>
      </c>
      <c r="Q66" s="139"/>
      <c r="R66" s="138"/>
    </row>
    <row r="67" spans="1:21" ht="17.25" customHeight="1">
      <c r="A67" s="656"/>
      <c r="B67" s="657"/>
      <c r="C67" s="713"/>
      <c r="D67" s="716"/>
      <c r="E67" s="719"/>
      <c r="F67" s="707"/>
      <c r="G67" s="710"/>
      <c r="H67" s="158"/>
      <c r="I67" s="163"/>
      <c r="J67" s="164"/>
      <c r="K67" s="164"/>
      <c r="L67" s="165"/>
      <c r="M67" s="166"/>
      <c r="N67" s="167"/>
      <c r="O67" s="689" t="s">
        <v>164</v>
      </c>
      <c r="P67" s="698"/>
      <c r="Q67" s="698">
        <v>2</v>
      </c>
      <c r="R67" s="700"/>
    </row>
    <row r="68" spans="1:21" ht="17.25" customHeight="1" thickBot="1">
      <c r="A68" s="672"/>
      <c r="B68" s="674"/>
      <c r="C68" s="714"/>
      <c r="D68" s="717"/>
      <c r="E68" s="720"/>
      <c r="F68" s="708"/>
      <c r="G68" s="711"/>
      <c r="H68" s="149" t="s">
        <v>10</v>
      </c>
      <c r="I68" s="150">
        <f t="shared" ref="I68:N68" si="7">SUM(I66:I66)</f>
        <v>20</v>
      </c>
      <c r="J68" s="151">
        <f t="shared" si="7"/>
        <v>20</v>
      </c>
      <c r="K68" s="151">
        <f t="shared" si="7"/>
        <v>0</v>
      </c>
      <c r="L68" s="152">
        <f t="shared" si="7"/>
        <v>0</v>
      </c>
      <c r="M68" s="153">
        <f t="shared" si="7"/>
        <v>80</v>
      </c>
      <c r="N68" s="154">
        <f t="shared" si="7"/>
        <v>0</v>
      </c>
      <c r="O68" s="690"/>
      <c r="P68" s="699"/>
      <c r="Q68" s="699"/>
      <c r="R68" s="701"/>
    </row>
    <row r="69" spans="1:21" ht="13.5" thickBot="1">
      <c r="A69" s="14" t="s">
        <v>9</v>
      </c>
      <c r="B69" s="15" t="s">
        <v>9</v>
      </c>
      <c r="C69" s="602" t="s">
        <v>12</v>
      </c>
      <c r="D69" s="602"/>
      <c r="E69" s="602"/>
      <c r="F69" s="602"/>
      <c r="G69" s="602"/>
      <c r="H69" s="602"/>
      <c r="I69" s="170">
        <f t="shared" ref="I69:N69" si="8">I68+I65+I63+I57+I53+I40+I33+I21</f>
        <v>14898.3</v>
      </c>
      <c r="J69" s="352">
        <f t="shared" si="8"/>
        <v>14299.499999999998</v>
      </c>
      <c r="K69" s="352">
        <f t="shared" si="8"/>
        <v>848.59999999999991</v>
      </c>
      <c r="L69" s="61">
        <f t="shared" si="8"/>
        <v>598.79999999999995</v>
      </c>
      <c r="M69" s="60">
        <f t="shared" si="8"/>
        <v>14562.599999999999</v>
      </c>
      <c r="N69" s="170">
        <f t="shared" si="8"/>
        <v>15079.099999999999</v>
      </c>
      <c r="O69" s="106"/>
      <c r="P69" s="107"/>
      <c r="Q69" s="107"/>
      <c r="R69" s="108"/>
    </row>
    <row r="70" spans="1:21" ht="13.5" thickBot="1">
      <c r="A70" s="14" t="s">
        <v>9</v>
      </c>
      <c r="B70" s="15" t="s">
        <v>11</v>
      </c>
      <c r="C70" s="693" t="s">
        <v>108</v>
      </c>
      <c r="D70" s="694"/>
      <c r="E70" s="694"/>
      <c r="F70" s="694"/>
      <c r="G70" s="694"/>
      <c r="H70" s="695"/>
      <c r="I70" s="696"/>
      <c r="J70" s="696"/>
      <c r="K70" s="696"/>
      <c r="L70" s="696"/>
      <c r="M70" s="695"/>
      <c r="N70" s="695"/>
      <c r="O70" s="694"/>
      <c r="P70" s="694"/>
      <c r="Q70" s="694"/>
      <c r="R70" s="697"/>
    </row>
    <row r="71" spans="1:21" ht="12.75" customHeight="1">
      <c r="A71" s="671" t="s">
        <v>9</v>
      </c>
      <c r="B71" s="673" t="s">
        <v>11</v>
      </c>
      <c r="C71" s="663" t="s">
        <v>9</v>
      </c>
      <c r="D71" s="665" t="s">
        <v>163</v>
      </c>
      <c r="E71" s="691"/>
      <c r="F71" s="626" t="s">
        <v>82</v>
      </c>
      <c r="G71" s="703" t="s">
        <v>64</v>
      </c>
      <c r="H71" s="353" t="s">
        <v>57</v>
      </c>
      <c r="I71" s="249">
        <f>J71+L71</f>
        <v>582</v>
      </c>
      <c r="J71" s="131">
        <v>582</v>
      </c>
      <c r="K71" s="131"/>
      <c r="L71" s="131"/>
      <c r="M71" s="324">
        <v>600</v>
      </c>
      <c r="N71" s="324">
        <v>600</v>
      </c>
      <c r="O71" s="705" t="s">
        <v>111</v>
      </c>
      <c r="P71" s="81">
        <v>18</v>
      </c>
      <c r="Q71" s="81">
        <v>18</v>
      </c>
      <c r="R71" s="82">
        <v>18</v>
      </c>
      <c r="U71" s="19"/>
    </row>
    <row r="72" spans="1:21">
      <c r="A72" s="656"/>
      <c r="B72" s="657"/>
      <c r="C72" s="658"/>
      <c r="D72" s="666"/>
      <c r="E72" s="702"/>
      <c r="F72" s="641"/>
      <c r="G72" s="630"/>
      <c r="H72" s="28"/>
      <c r="I72" s="123">
        <f>J72+L72</f>
        <v>0</v>
      </c>
      <c r="J72" s="48"/>
      <c r="K72" s="48"/>
      <c r="L72" s="48"/>
      <c r="M72" s="244"/>
      <c r="N72" s="244"/>
      <c r="O72" s="661"/>
      <c r="P72" s="77"/>
      <c r="Q72" s="77"/>
      <c r="R72" s="78"/>
      <c r="U72" s="19"/>
    </row>
    <row r="73" spans="1:21">
      <c r="A73" s="656"/>
      <c r="B73" s="657"/>
      <c r="C73" s="658"/>
      <c r="D73" s="666"/>
      <c r="E73" s="702"/>
      <c r="F73" s="641"/>
      <c r="G73" s="630"/>
      <c r="H73" s="109"/>
      <c r="I73" s="52">
        <f>J73+L73</f>
        <v>0</v>
      </c>
      <c r="J73" s="96"/>
      <c r="K73" s="96"/>
      <c r="L73" s="96"/>
      <c r="M73" s="99"/>
      <c r="N73" s="99"/>
      <c r="O73" s="661"/>
      <c r="P73" s="77"/>
      <c r="Q73" s="77"/>
      <c r="R73" s="78"/>
      <c r="U73" s="19"/>
    </row>
    <row r="74" spans="1:21" ht="15" customHeight="1" thickBot="1">
      <c r="A74" s="672"/>
      <c r="B74" s="674"/>
      <c r="C74" s="664"/>
      <c r="D74" s="667"/>
      <c r="E74" s="692"/>
      <c r="F74" s="627"/>
      <c r="G74" s="704"/>
      <c r="H74" s="30" t="s">
        <v>10</v>
      </c>
      <c r="I74" s="329">
        <f t="shared" ref="I74:N74" si="9">SUM(I71:I73)</f>
        <v>582</v>
      </c>
      <c r="J74" s="326">
        <f t="shared" si="9"/>
        <v>582</v>
      </c>
      <c r="K74" s="326">
        <f t="shared" si="9"/>
        <v>0</v>
      </c>
      <c r="L74" s="327">
        <f t="shared" si="9"/>
        <v>0</v>
      </c>
      <c r="M74" s="341">
        <f t="shared" si="9"/>
        <v>600</v>
      </c>
      <c r="N74" s="341">
        <f t="shared" si="9"/>
        <v>600</v>
      </c>
      <c r="O74" s="323"/>
      <c r="P74" s="79"/>
      <c r="Q74" s="79"/>
      <c r="R74" s="80"/>
      <c r="U74" s="19"/>
    </row>
    <row r="75" spans="1:21" ht="12.75" customHeight="1">
      <c r="A75" s="671" t="s">
        <v>9</v>
      </c>
      <c r="B75" s="673" t="s">
        <v>11</v>
      </c>
      <c r="C75" s="663" t="s">
        <v>11</v>
      </c>
      <c r="D75" s="665" t="s">
        <v>112</v>
      </c>
      <c r="E75" s="691"/>
      <c r="F75" s="626" t="s">
        <v>82</v>
      </c>
      <c r="G75" s="703" t="s">
        <v>64</v>
      </c>
      <c r="H75" s="28" t="s">
        <v>57</v>
      </c>
      <c r="I75" s="356">
        <f>J75+L75</f>
        <v>5</v>
      </c>
      <c r="J75" s="131">
        <v>5</v>
      </c>
      <c r="K75" s="130"/>
      <c r="L75" s="131"/>
      <c r="M75" s="324">
        <v>5</v>
      </c>
      <c r="N75" s="324">
        <v>5</v>
      </c>
      <c r="O75" s="435" t="s">
        <v>159</v>
      </c>
      <c r="P75" s="81">
        <v>3</v>
      </c>
      <c r="Q75" s="81">
        <v>3</v>
      </c>
      <c r="R75" s="82">
        <v>3</v>
      </c>
      <c r="U75" s="19"/>
    </row>
    <row r="76" spans="1:21" ht="13.5" thickBot="1">
      <c r="A76" s="672"/>
      <c r="B76" s="674"/>
      <c r="C76" s="664"/>
      <c r="D76" s="667"/>
      <c r="E76" s="692"/>
      <c r="F76" s="627"/>
      <c r="G76" s="704"/>
      <c r="H76" s="20" t="s">
        <v>10</v>
      </c>
      <c r="I76" s="376">
        <f t="shared" ref="I76:N76" si="10">SUM(I75:I75)</f>
        <v>5</v>
      </c>
      <c r="J76" s="57">
        <f t="shared" si="10"/>
        <v>5</v>
      </c>
      <c r="K76" s="56">
        <f t="shared" si="10"/>
        <v>0</v>
      </c>
      <c r="L76" s="351">
        <f t="shared" si="10"/>
        <v>0</v>
      </c>
      <c r="M76" s="59">
        <f t="shared" si="10"/>
        <v>5</v>
      </c>
      <c r="N76" s="59">
        <f t="shared" si="10"/>
        <v>5</v>
      </c>
      <c r="O76" s="323"/>
      <c r="P76" s="79"/>
      <c r="Q76" s="79"/>
      <c r="R76" s="80"/>
      <c r="U76" s="19"/>
    </row>
    <row r="77" spans="1:21" ht="13.5" customHeight="1">
      <c r="A77" s="671" t="s">
        <v>9</v>
      </c>
      <c r="B77" s="673" t="s">
        <v>11</v>
      </c>
      <c r="C77" s="663" t="s">
        <v>62</v>
      </c>
      <c r="D77" s="665" t="s">
        <v>158</v>
      </c>
      <c r="E77" s="691"/>
      <c r="F77" s="626" t="s">
        <v>82</v>
      </c>
      <c r="G77" s="703" t="s">
        <v>64</v>
      </c>
      <c r="H77" s="354" t="s">
        <v>57</v>
      </c>
      <c r="I77" s="318">
        <f>J77+L77</f>
        <v>45.2</v>
      </c>
      <c r="J77" s="48">
        <v>45.2</v>
      </c>
      <c r="K77" s="48"/>
      <c r="L77" s="319"/>
      <c r="M77" s="116">
        <v>46</v>
      </c>
      <c r="N77" s="116">
        <v>46</v>
      </c>
      <c r="O77" s="678" t="s">
        <v>113</v>
      </c>
      <c r="P77" s="81">
        <v>350</v>
      </c>
      <c r="Q77" s="81">
        <v>350</v>
      </c>
      <c r="R77" s="82">
        <v>350</v>
      </c>
      <c r="U77" s="19"/>
    </row>
    <row r="78" spans="1:21" ht="13.5" customHeight="1">
      <c r="A78" s="656"/>
      <c r="B78" s="657"/>
      <c r="C78" s="658"/>
      <c r="D78" s="666"/>
      <c r="E78" s="702"/>
      <c r="F78" s="641"/>
      <c r="G78" s="630"/>
      <c r="H78" s="354"/>
      <c r="I78" s="318">
        <f>J78+L78</f>
        <v>0</v>
      </c>
      <c r="J78" s="48"/>
      <c r="K78" s="48"/>
      <c r="L78" s="319"/>
      <c r="M78" s="244"/>
      <c r="N78" s="244"/>
      <c r="O78" s="679"/>
      <c r="P78" s="77"/>
      <c r="Q78" s="77"/>
      <c r="R78" s="78"/>
      <c r="U78" s="19"/>
    </row>
    <row r="79" spans="1:21" ht="13.5" customHeight="1">
      <c r="A79" s="656"/>
      <c r="B79" s="657"/>
      <c r="C79" s="658"/>
      <c r="D79" s="666"/>
      <c r="E79" s="702"/>
      <c r="F79" s="641"/>
      <c r="G79" s="630"/>
      <c r="H79" s="354"/>
      <c r="I79" s="318">
        <f>J79+L79</f>
        <v>0</v>
      </c>
      <c r="J79" s="48"/>
      <c r="K79" s="48"/>
      <c r="L79" s="319"/>
      <c r="M79" s="244"/>
      <c r="N79" s="244"/>
      <c r="O79" s="679" t="s">
        <v>114</v>
      </c>
      <c r="P79" s="77">
        <v>30</v>
      </c>
      <c r="Q79" s="77">
        <v>30</v>
      </c>
      <c r="R79" s="78">
        <v>30</v>
      </c>
      <c r="U79" s="19"/>
    </row>
    <row r="80" spans="1:21" ht="13.5" customHeight="1">
      <c r="A80" s="656"/>
      <c r="B80" s="657"/>
      <c r="C80" s="658"/>
      <c r="D80" s="666"/>
      <c r="E80" s="702"/>
      <c r="F80" s="641"/>
      <c r="G80" s="630"/>
      <c r="H80" s="357"/>
      <c r="I80" s="320">
        <f>J80+L80</f>
        <v>0</v>
      </c>
      <c r="J80" s="96"/>
      <c r="K80" s="96"/>
      <c r="L80" s="321"/>
      <c r="M80" s="375"/>
      <c r="N80" s="93"/>
      <c r="O80" s="679"/>
      <c r="P80" s="77"/>
      <c r="Q80" s="77"/>
      <c r="R80" s="78"/>
      <c r="U80" s="19"/>
    </row>
    <row r="81" spans="1:21" ht="13.5" thickBot="1">
      <c r="A81" s="672"/>
      <c r="B81" s="674"/>
      <c r="C81" s="664"/>
      <c r="D81" s="667"/>
      <c r="E81" s="692"/>
      <c r="F81" s="627"/>
      <c r="G81" s="704"/>
      <c r="H81" s="315" t="s">
        <v>10</v>
      </c>
      <c r="I81" s="322">
        <f t="shared" ref="I81:N81" si="11">SUM(I77:I80)</f>
        <v>45.2</v>
      </c>
      <c r="J81" s="343">
        <f t="shared" si="11"/>
        <v>45.2</v>
      </c>
      <c r="K81" s="343">
        <f t="shared" si="11"/>
        <v>0</v>
      </c>
      <c r="L81" s="355">
        <f t="shared" si="11"/>
        <v>0</v>
      </c>
      <c r="M81" s="349">
        <f t="shared" si="11"/>
        <v>46</v>
      </c>
      <c r="N81" s="59">
        <f t="shared" si="11"/>
        <v>46</v>
      </c>
      <c r="O81" s="26" t="s">
        <v>115</v>
      </c>
      <c r="P81" s="79">
        <v>30</v>
      </c>
      <c r="Q81" s="79">
        <v>30</v>
      </c>
      <c r="R81" s="80">
        <v>30</v>
      </c>
      <c r="U81" s="19"/>
    </row>
    <row r="82" spans="1:21" ht="16.5" customHeight="1">
      <c r="A82" s="671" t="s">
        <v>9</v>
      </c>
      <c r="B82" s="673" t="s">
        <v>11</v>
      </c>
      <c r="C82" s="663" t="s">
        <v>81</v>
      </c>
      <c r="D82" s="665" t="s">
        <v>118</v>
      </c>
      <c r="E82" s="691"/>
      <c r="F82" s="626" t="s">
        <v>82</v>
      </c>
      <c r="G82" s="675" t="s">
        <v>64</v>
      </c>
      <c r="H82" s="27" t="s">
        <v>57</v>
      </c>
      <c r="I82" s="39">
        <f>J82+L82</f>
        <v>6</v>
      </c>
      <c r="J82" s="40">
        <v>6</v>
      </c>
      <c r="K82" s="40"/>
      <c r="L82" s="41"/>
      <c r="M82" s="111">
        <v>6</v>
      </c>
      <c r="N82" s="111">
        <v>6</v>
      </c>
      <c r="O82" s="425" t="s">
        <v>119</v>
      </c>
      <c r="P82" s="81">
        <v>20</v>
      </c>
      <c r="Q82" s="81">
        <v>20</v>
      </c>
      <c r="R82" s="82">
        <v>20</v>
      </c>
      <c r="U82" s="19"/>
    </row>
    <row r="83" spans="1:21" ht="13.5" thickBot="1">
      <c r="A83" s="672"/>
      <c r="B83" s="674"/>
      <c r="C83" s="664"/>
      <c r="D83" s="667"/>
      <c r="E83" s="692"/>
      <c r="F83" s="627"/>
      <c r="G83" s="677"/>
      <c r="H83" s="20" t="s">
        <v>10</v>
      </c>
      <c r="I83" s="56">
        <f t="shared" ref="I83:N83" si="12">SUM(I82:I82)</f>
        <v>6</v>
      </c>
      <c r="J83" s="57">
        <f t="shared" si="12"/>
        <v>6</v>
      </c>
      <c r="K83" s="57">
        <f t="shared" si="12"/>
        <v>0</v>
      </c>
      <c r="L83" s="57">
        <f t="shared" si="12"/>
        <v>0</v>
      </c>
      <c r="M83" s="59">
        <f t="shared" si="12"/>
        <v>6</v>
      </c>
      <c r="N83" s="59">
        <f t="shared" si="12"/>
        <v>6</v>
      </c>
      <c r="O83" s="26"/>
      <c r="P83" s="79"/>
      <c r="Q83" s="79"/>
      <c r="R83" s="80"/>
      <c r="U83" s="19"/>
    </row>
    <row r="84" spans="1:21" ht="27.75" customHeight="1">
      <c r="A84" s="671" t="s">
        <v>9</v>
      </c>
      <c r="B84" s="673" t="s">
        <v>11</v>
      </c>
      <c r="C84" s="663" t="s">
        <v>82</v>
      </c>
      <c r="D84" s="684" t="s">
        <v>130</v>
      </c>
      <c r="E84" s="688" t="s">
        <v>133</v>
      </c>
      <c r="F84" s="626" t="s">
        <v>65</v>
      </c>
      <c r="G84" s="675" t="s">
        <v>131</v>
      </c>
      <c r="H84" s="27" t="s">
        <v>57</v>
      </c>
      <c r="I84" s="39">
        <f>J84+L84</f>
        <v>0</v>
      </c>
      <c r="J84" s="40"/>
      <c r="K84" s="40"/>
      <c r="L84" s="41"/>
      <c r="M84" s="120"/>
      <c r="N84" s="120"/>
      <c r="O84" s="678" t="s">
        <v>173</v>
      </c>
      <c r="P84" s="686"/>
      <c r="Q84" s="81"/>
      <c r="R84" s="82"/>
      <c r="U84" s="19"/>
    </row>
    <row r="85" spans="1:21" ht="27.75" customHeight="1">
      <c r="A85" s="656"/>
      <c r="B85" s="657"/>
      <c r="C85" s="658"/>
      <c r="D85" s="685"/>
      <c r="E85" s="655"/>
      <c r="F85" s="641"/>
      <c r="G85" s="676"/>
      <c r="H85" s="63" t="s">
        <v>129</v>
      </c>
      <c r="I85" s="46">
        <f>J85+L85</f>
        <v>1387.3</v>
      </c>
      <c r="J85" s="47"/>
      <c r="K85" s="47"/>
      <c r="L85" s="48">
        <v>1387.3</v>
      </c>
      <c r="M85" s="244"/>
      <c r="N85" s="244"/>
      <c r="O85" s="679"/>
      <c r="P85" s="687"/>
      <c r="Q85" s="77"/>
      <c r="R85" s="78"/>
      <c r="U85" s="19"/>
    </row>
    <row r="86" spans="1:21" ht="27.75" customHeight="1">
      <c r="A86" s="656"/>
      <c r="B86" s="657"/>
      <c r="C86" s="658"/>
      <c r="D86" s="685"/>
      <c r="E86" s="655"/>
      <c r="F86" s="641"/>
      <c r="G86" s="676"/>
      <c r="H86" s="28"/>
      <c r="I86" s="52">
        <f>J86+L86</f>
        <v>0</v>
      </c>
      <c r="J86" s="53"/>
      <c r="K86" s="53"/>
      <c r="L86" s="54"/>
      <c r="M86" s="55"/>
      <c r="N86" s="55"/>
      <c r="O86" s="679"/>
      <c r="P86" s="77"/>
      <c r="Q86" s="77"/>
      <c r="R86" s="78"/>
      <c r="U86" s="19"/>
    </row>
    <row r="87" spans="1:21" ht="13.5" thickBot="1">
      <c r="A87" s="656"/>
      <c r="B87" s="657"/>
      <c r="C87" s="658"/>
      <c r="D87" s="685"/>
      <c r="E87" s="655"/>
      <c r="F87" s="641"/>
      <c r="G87" s="676"/>
      <c r="H87" s="171" t="s">
        <v>10</v>
      </c>
      <c r="I87" s="172">
        <f t="shared" ref="I87:N87" si="13">SUM(I84:I86)</f>
        <v>1387.3</v>
      </c>
      <c r="J87" s="173">
        <f t="shared" si="13"/>
        <v>0</v>
      </c>
      <c r="K87" s="173">
        <f t="shared" si="13"/>
        <v>0</v>
      </c>
      <c r="L87" s="173">
        <f t="shared" si="13"/>
        <v>1387.3</v>
      </c>
      <c r="M87" s="175">
        <f t="shared" si="13"/>
        <v>0</v>
      </c>
      <c r="N87" s="175">
        <f t="shared" si="13"/>
        <v>0</v>
      </c>
      <c r="O87" s="679"/>
      <c r="P87" s="77">
        <v>100</v>
      </c>
      <c r="Q87" s="77"/>
      <c r="R87" s="78"/>
      <c r="U87" s="19"/>
    </row>
    <row r="88" spans="1:21" ht="25.5" customHeight="1">
      <c r="A88" s="416" t="s">
        <v>9</v>
      </c>
      <c r="B88" s="418" t="s">
        <v>11</v>
      </c>
      <c r="C88" s="420" t="s">
        <v>65</v>
      </c>
      <c r="D88" s="422" t="s">
        <v>144</v>
      </c>
      <c r="E88" s="433"/>
      <c r="F88" s="405" t="s">
        <v>82</v>
      </c>
      <c r="G88" s="427" t="s">
        <v>64</v>
      </c>
      <c r="H88" s="353" t="s">
        <v>57</v>
      </c>
      <c r="I88" s="274">
        <f>J88+L88</f>
        <v>0</v>
      </c>
      <c r="J88" s="130"/>
      <c r="K88" s="130"/>
      <c r="L88" s="131"/>
      <c r="M88" s="324">
        <v>100</v>
      </c>
      <c r="N88" s="324"/>
      <c r="O88" s="23" t="s">
        <v>116</v>
      </c>
      <c r="P88" s="81"/>
      <c r="Q88" s="81">
        <v>1</v>
      </c>
      <c r="R88" s="82"/>
      <c r="U88" s="19"/>
    </row>
    <row r="89" spans="1:21">
      <c r="A89" s="413"/>
      <c r="B89" s="409"/>
      <c r="C89" s="415"/>
      <c r="D89" s="423"/>
      <c r="E89" s="438"/>
      <c r="F89" s="395"/>
      <c r="G89" s="428"/>
      <c r="H89" s="63"/>
      <c r="I89" s="46">
        <f>J89+L89</f>
        <v>0</v>
      </c>
      <c r="J89" s="101"/>
      <c r="K89" s="101"/>
      <c r="L89" s="102"/>
      <c r="M89" s="137"/>
      <c r="N89" s="137"/>
      <c r="O89" s="25"/>
      <c r="P89" s="77"/>
      <c r="Q89" s="77"/>
      <c r="R89" s="78"/>
      <c r="U89" s="19"/>
    </row>
    <row r="90" spans="1:21" ht="13.5" thickBot="1">
      <c r="A90" s="417"/>
      <c r="B90" s="419"/>
      <c r="C90" s="421"/>
      <c r="D90" s="424"/>
      <c r="E90" s="434"/>
      <c r="F90" s="406"/>
      <c r="G90" s="429"/>
      <c r="H90" s="20" t="s">
        <v>10</v>
      </c>
      <c r="I90" s="56">
        <f t="shared" ref="I90:N90" si="14">SUM(I88:I89)</f>
        <v>0</v>
      </c>
      <c r="J90" s="57">
        <f t="shared" si="14"/>
        <v>0</v>
      </c>
      <c r="K90" s="57">
        <f t="shared" si="14"/>
        <v>0</v>
      </c>
      <c r="L90" s="57">
        <f t="shared" si="14"/>
        <v>0</v>
      </c>
      <c r="M90" s="59">
        <f t="shared" si="14"/>
        <v>100</v>
      </c>
      <c r="N90" s="59">
        <f t="shared" si="14"/>
        <v>0</v>
      </c>
      <c r="O90" s="26"/>
      <c r="P90" s="79"/>
      <c r="Q90" s="79"/>
      <c r="R90" s="80"/>
      <c r="U90" s="19"/>
    </row>
    <row r="91" spans="1:21" ht="25.5" customHeight="1">
      <c r="A91" s="413" t="s">
        <v>9</v>
      </c>
      <c r="B91" s="409" t="s">
        <v>11</v>
      </c>
      <c r="C91" s="415" t="s">
        <v>83</v>
      </c>
      <c r="D91" s="423" t="s">
        <v>161</v>
      </c>
      <c r="E91" s="438"/>
      <c r="F91" s="395" t="s">
        <v>82</v>
      </c>
      <c r="G91" s="428" t="s">
        <v>64</v>
      </c>
      <c r="H91" s="28" t="s">
        <v>57</v>
      </c>
      <c r="I91" s="237">
        <f>J91+L91</f>
        <v>0</v>
      </c>
      <c r="J91" s="47"/>
      <c r="K91" s="47"/>
      <c r="L91" s="48"/>
      <c r="M91" s="116"/>
      <c r="N91" s="116">
        <v>20</v>
      </c>
      <c r="O91" s="25" t="s">
        <v>117</v>
      </c>
      <c r="P91" s="77"/>
      <c r="Q91" s="77">
        <v>150</v>
      </c>
      <c r="R91" s="78"/>
      <c r="U91" s="19"/>
    </row>
    <row r="92" spans="1:21">
      <c r="A92" s="413"/>
      <c r="B92" s="409"/>
      <c r="C92" s="415"/>
      <c r="D92" s="423"/>
      <c r="E92" s="438"/>
      <c r="F92" s="395"/>
      <c r="G92" s="428"/>
      <c r="H92" s="63"/>
      <c r="I92" s="46">
        <f>J92+L92</f>
        <v>0</v>
      </c>
      <c r="J92" s="101"/>
      <c r="K92" s="101"/>
      <c r="L92" s="102"/>
      <c r="M92" s="137"/>
      <c r="N92" s="137"/>
      <c r="O92" s="25"/>
      <c r="P92" s="77"/>
      <c r="Q92" s="77"/>
      <c r="R92" s="78"/>
      <c r="U92" s="19"/>
    </row>
    <row r="93" spans="1:21" ht="13.5" thickBot="1">
      <c r="A93" s="413"/>
      <c r="B93" s="409"/>
      <c r="C93" s="415"/>
      <c r="D93" s="423"/>
      <c r="E93" s="438"/>
      <c r="F93" s="395"/>
      <c r="G93" s="428"/>
      <c r="H93" s="171" t="s">
        <v>10</v>
      </c>
      <c r="I93" s="172">
        <f t="shared" ref="I93:N93" si="15">SUM(I91:I92)</f>
        <v>0</v>
      </c>
      <c r="J93" s="173">
        <f t="shared" si="15"/>
        <v>0</v>
      </c>
      <c r="K93" s="173">
        <f t="shared" si="15"/>
        <v>0</v>
      </c>
      <c r="L93" s="173">
        <f t="shared" si="15"/>
        <v>0</v>
      </c>
      <c r="M93" s="175">
        <f t="shared" si="15"/>
        <v>0</v>
      </c>
      <c r="N93" s="175">
        <f t="shared" si="15"/>
        <v>20</v>
      </c>
      <c r="O93" s="25"/>
      <c r="P93" s="77"/>
      <c r="Q93" s="77"/>
      <c r="R93" s="78"/>
      <c r="U93" s="19"/>
    </row>
    <row r="94" spans="1:21" ht="13.5" thickBot="1">
      <c r="A94" s="29" t="s">
        <v>9</v>
      </c>
      <c r="B94" s="15" t="s">
        <v>11</v>
      </c>
      <c r="C94" s="602" t="s">
        <v>12</v>
      </c>
      <c r="D94" s="602"/>
      <c r="E94" s="602"/>
      <c r="F94" s="602"/>
      <c r="G94" s="602"/>
      <c r="H94" s="603"/>
      <c r="I94" s="60">
        <f t="shared" ref="I94:N94" si="16">SUM(I87,I83,I90,I81,I76,I74,I93)</f>
        <v>2025.5</v>
      </c>
      <c r="J94" s="60">
        <f t="shared" si="16"/>
        <v>638.20000000000005</v>
      </c>
      <c r="K94" s="60">
        <f t="shared" si="16"/>
        <v>0</v>
      </c>
      <c r="L94" s="60">
        <f t="shared" si="16"/>
        <v>1387.3</v>
      </c>
      <c r="M94" s="60">
        <f t="shared" si="16"/>
        <v>757</v>
      </c>
      <c r="N94" s="60">
        <f t="shared" si="16"/>
        <v>677</v>
      </c>
      <c r="O94" s="604"/>
      <c r="P94" s="605"/>
      <c r="Q94" s="605"/>
      <c r="R94" s="606"/>
    </row>
    <row r="95" spans="1:21" ht="13.5" thickBot="1">
      <c r="A95" s="417" t="s">
        <v>9</v>
      </c>
      <c r="B95" s="419" t="s">
        <v>62</v>
      </c>
      <c r="C95" s="680" t="s">
        <v>109</v>
      </c>
      <c r="D95" s="681"/>
      <c r="E95" s="681"/>
      <c r="F95" s="681"/>
      <c r="G95" s="681"/>
      <c r="H95" s="681"/>
      <c r="I95" s="681"/>
      <c r="J95" s="681"/>
      <c r="K95" s="681"/>
      <c r="L95" s="681"/>
      <c r="M95" s="681"/>
      <c r="N95" s="681"/>
      <c r="O95" s="681"/>
      <c r="P95" s="681"/>
      <c r="Q95" s="681"/>
      <c r="R95" s="682"/>
    </row>
    <row r="96" spans="1:21" ht="12.75" customHeight="1">
      <c r="A96" s="671" t="s">
        <v>9</v>
      </c>
      <c r="B96" s="673" t="s">
        <v>62</v>
      </c>
      <c r="C96" s="663" t="s">
        <v>9</v>
      </c>
      <c r="D96" s="665" t="s">
        <v>120</v>
      </c>
      <c r="E96" s="668"/>
      <c r="F96" s="626" t="s">
        <v>82</v>
      </c>
      <c r="G96" s="675" t="s">
        <v>64</v>
      </c>
      <c r="H96" s="27" t="s">
        <v>57</v>
      </c>
      <c r="I96" s="39">
        <f>J96+L96</f>
        <v>2006.2</v>
      </c>
      <c r="J96" s="40">
        <v>2006.2</v>
      </c>
      <c r="K96" s="40"/>
      <c r="L96" s="41"/>
      <c r="M96" s="120">
        <v>2006.3</v>
      </c>
      <c r="N96" s="120">
        <v>2006.3</v>
      </c>
      <c r="O96" s="678" t="s">
        <v>121</v>
      </c>
      <c r="P96" s="113">
        <v>1.1166</v>
      </c>
      <c r="Q96" s="113">
        <v>1.1166</v>
      </c>
      <c r="R96" s="114">
        <v>1.1166</v>
      </c>
      <c r="U96" s="19"/>
    </row>
    <row r="97" spans="1:21">
      <c r="A97" s="656"/>
      <c r="B97" s="657"/>
      <c r="C97" s="658"/>
      <c r="D97" s="666"/>
      <c r="E97" s="669"/>
      <c r="F97" s="641"/>
      <c r="G97" s="676"/>
      <c r="H97" s="63"/>
      <c r="I97" s="46">
        <f>J97+L97</f>
        <v>0</v>
      </c>
      <c r="J97" s="47"/>
      <c r="K97" s="47"/>
      <c r="L97" s="48"/>
      <c r="M97" s="244"/>
      <c r="N97" s="244"/>
      <c r="O97" s="679"/>
      <c r="P97" s="112"/>
      <c r="Q97" s="77"/>
      <c r="R97" s="78"/>
      <c r="U97" s="19"/>
    </row>
    <row r="98" spans="1:21">
      <c r="A98" s="656"/>
      <c r="B98" s="657"/>
      <c r="C98" s="658"/>
      <c r="D98" s="666"/>
      <c r="E98" s="669"/>
      <c r="F98" s="641"/>
      <c r="G98" s="676"/>
      <c r="H98" s="28"/>
      <c r="I98" s="52">
        <f>J98+L98</f>
        <v>0</v>
      </c>
      <c r="J98" s="53"/>
      <c r="K98" s="53"/>
      <c r="L98" s="54"/>
      <c r="M98" s="55"/>
      <c r="N98" s="55"/>
      <c r="O98" s="679"/>
      <c r="P98" s="77"/>
      <c r="Q98" s="77"/>
      <c r="R98" s="78"/>
      <c r="U98" s="19"/>
    </row>
    <row r="99" spans="1:21" ht="13.5" thickBot="1">
      <c r="A99" s="672"/>
      <c r="B99" s="674"/>
      <c r="C99" s="664"/>
      <c r="D99" s="667"/>
      <c r="E99" s="670"/>
      <c r="F99" s="627"/>
      <c r="G99" s="677"/>
      <c r="H99" s="20" t="s">
        <v>10</v>
      </c>
      <c r="I99" s="56">
        <f t="shared" ref="I99:N99" si="17">SUM(I96:I98)</f>
        <v>2006.2</v>
      </c>
      <c r="J99" s="57">
        <f t="shared" si="17"/>
        <v>2006.2</v>
      </c>
      <c r="K99" s="57">
        <f t="shared" si="17"/>
        <v>0</v>
      </c>
      <c r="L99" s="57">
        <f t="shared" si="17"/>
        <v>0</v>
      </c>
      <c r="M99" s="59">
        <f t="shared" si="17"/>
        <v>2006.3</v>
      </c>
      <c r="N99" s="59">
        <f t="shared" si="17"/>
        <v>2006.3</v>
      </c>
      <c r="O99" s="683"/>
      <c r="P99" s="79"/>
      <c r="Q99" s="79"/>
      <c r="R99" s="80"/>
      <c r="U99" s="19"/>
    </row>
    <row r="100" spans="1:21" ht="15" customHeight="1">
      <c r="A100" s="671" t="s">
        <v>9</v>
      </c>
      <c r="B100" s="673" t="s">
        <v>62</v>
      </c>
      <c r="C100" s="663" t="s">
        <v>11</v>
      </c>
      <c r="D100" s="665" t="s">
        <v>63</v>
      </c>
      <c r="E100" s="668"/>
      <c r="F100" s="626" t="s">
        <v>65</v>
      </c>
      <c r="G100" s="675" t="s">
        <v>64</v>
      </c>
      <c r="H100" s="27" t="s">
        <v>57</v>
      </c>
      <c r="I100" s="39">
        <f>J100+L100</f>
        <v>0</v>
      </c>
      <c r="J100" s="40"/>
      <c r="K100" s="40"/>
      <c r="L100" s="41"/>
      <c r="M100" s="120"/>
      <c r="N100" s="120"/>
      <c r="O100" s="678" t="s">
        <v>160</v>
      </c>
      <c r="P100" s="81">
        <v>15</v>
      </c>
      <c r="Q100" s="81" t="s">
        <v>67</v>
      </c>
      <c r="R100" s="82" t="s">
        <v>67</v>
      </c>
      <c r="U100" s="19"/>
    </row>
    <row r="101" spans="1:21" ht="15" customHeight="1">
      <c r="A101" s="656"/>
      <c r="B101" s="657"/>
      <c r="C101" s="658"/>
      <c r="D101" s="666"/>
      <c r="E101" s="669"/>
      <c r="F101" s="641"/>
      <c r="G101" s="676"/>
      <c r="H101" s="63" t="s">
        <v>66</v>
      </c>
      <c r="I101" s="46">
        <f>J101+L101</f>
        <v>454.5</v>
      </c>
      <c r="J101" s="47">
        <v>454.5</v>
      </c>
      <c r="K101" s="47"/>
      <c r="L101" s="48"/>
      <c r="M101" s="244">
        <v>250</v>
      </c>
      <c r="N101" s="244">
        <v>250</v>
      </c>
      <c r="O101" s="679"/>
      <c r="P101" s="77"/>
      <c r="Q101" s="77"/>
      <c r="R101" s="78"/>
      <c r="U101" s="19"/>
    </row>
    <row r="102" spans="1:21" ht="15" customHeight="1" thickBot="1">
      <c r="A102" s="672"/>
      <c r="B102" s="674"/>
      <c r="C102" s="664"/>
      <c r="D102" s="667"/>
      <c r="E102" s="670"/>
      <c r="F102" s="627"/>
      <c r="G102" s="677"/>
      <c r="H102" s="20" t="s">
        <v>10</v>
      </c>
      <c r="I102" s="56">
        <f t="shared" ref="I102:N102" si="18">SUM(I100:I101)</f>
        <v>454.5</v>
      </c>
      <c r="J102" s="57">
        <f t="shared" si="18"/>
        <v>454.5</v>
      </c>
      <c r="K102" s="57">
        <f t="shared" si="18"/>
        <v>0</v>
      </c>
      <c r="L102" s="57">
        <f t="shared" si="18"/>
        <v>0</v>
      </c>
      <c r="M102" s="59">
        <f t="shared" si="18"/>
        <v>250</v>
      </c>
      <c r="N102" s="59">
        <f t="shared" si="18"/>
        <v>250</v>
      </c>
      <c r="O102" s="26"/>
      <c r="P102" s="79"/>
      <c r="Q102" s="79"/>
      <c r="R102" s="80"/>
      <c r="U102" s="19"/>
    </row>
    <row r="103" spans="1:21" ht="12.75" customHeight="1">
      <c r="A103" s="671" t="s">
        <v>9</v>
      </c>
      <c r="B103" s="673" t="s">
        <v>62</v>
      </c>
      <c r="C103" s="663" t="s">
        <v>62</v>
      </c>
      <c r="D103" s="665" t="s">
        <v>68</v>
      </c>
      <c r="E103" s="668"/>
      <c r="F103" s="626" t="s">
        <v>69</v>
      </c>
      <c r="G103" s="675" t="s">
        <v>64</v>
      </c>
      <c r="H103" s="27" t="s">
        <v>57</v>
      </c>
      <c r="I103" s="39">
        <f>J103+L103</f>
        <v>0</v>
      </c>
      <c r="J103" s="40"/>
      <c r="K103" s="40"/>
      <c r="L103" s="41"/>
      <c r="M103" s="120">
        <v>30</v>
      </c>
      <c r="N103" s="120">
        <v>30</v>
      </c>
      <c r="O103" s="678" t="s">
        <v>70</v>
      </c>
      <c r="P103" s="81" t="s">
        <v>71</v>
      </c>
      <c r="Q103" s="81" t="s">
        <v>71</v>
      </c>
      <c r="R103" s="82" t="s">
        <v>71</v>
      </c>
      <c r="U103" s="19"/>
    </row>
    <row r="104" spans="1:21">
      <c r="A104" s="656"/>
      <c r="B104" s="657"/>
      <c r="C104" s="658"/>
      <c r="D104" s="666"/>
      <c r="E104" s="669"/>
      <c r="F104" s="641"/>
      <c r="G104" s="676"/>
      <c r="H104" s="63"/>
      <c r="I104" s="46">
        <f>J104+L104</f>
        <v>0</v>
      </c>
      <c r="J104" s="47"/>
      <c r="K104" s="47"/>
      <c r="L104" s="48"/>
      <c r="M104" s="244"/>
      <c r="N104" s="244"/>
      <c r="O104" s="679"/>
      <c r="P104" s="77"/>
      <c r="Q104" s="77"/>
      <c r="R104" s="78"/>
      <c r="U104" s="19"/>
    </row>
    <row r="105" spans="1:21" ht="13.5" thickBot="1">
      <c r="A105" s="672"/>
      <c r="B105" s="674"/>
      <c r="C105" s="664"/>
      <c r="D105" s="667"/>
      <c r="E105" s="670"/>
      <c r="F105" s="627"/>
      <c r="G105" s="677"/>
      <c r="H105" s="20" t="s">
        <v>10</v>
      </c>
      <c r="I105" s="56">
        <f t="shared" ref="I105:N105" si="19">SUM(I103:I104)</f>
        <v>0</v>
      </c>
      <c r="J105" s="57">
        <f t="shared" si="19"/>
        <v>0</v>
      </c>
      <c r="K105" s="57">
        <f t="shared" si="19"/>
        <v>0</v>
      </c>
      <c r="L105" s="57">
        <f t="shared" si="19"/>
        <v>0</v>
      </c>
      <c r="M105" s="59">
        <f t="shared" si="19"/>
        <v>30</v>
      </c>
      <c r="N105" s="59">
        <f t="shared" si="19"/>
        <v>30</v>
      </c>
      <c r="O105" s="26"/>
      <c r="P105" s="79"/>
      <c r="Q105" s="79"/>
      <c r="R105" s="80"/>
      <c r="U105" s="19"/>
    </row>
    <row r="106" spans="1:21" ht="13.5" thickBot="1">
      <c r="A106" s="29" t="s">
        <v>9</v>
      </c>
      <c r="B106" s="15" t="s">
        <v>62</v>
      </c>
      <c r="C106" s="602" t="s">
        <v>12</v>
      </c>
      <c r="D106" s="602"/>
      <c r="E106" s="602"/>
      <c r="F106" s="602"/>
      <c r="G106" s="602"/>
      <c r="H106" s="603"/>
      <c r="I106" s="60">
        <f t="shared" ref="I106:N106" si="20">SUM(I105,I102,I99)</f>
        <v>2460.6999999999998</v>
      </c>
      <c r="J106" s="60">
        <f t="shared" si="20"/>
        <v>2460.6999999999998</v>
      </c>
      <c r="K106" s="60">
        <f t="shared" si="20"/>
        <v>0</v>
      </c>
      <c r="L106" s="61">
        <f t="shared" si="20"/>
        <v>0</v>
      </c>
      <c r="M106" s="61">
        <f>SUM(M105,M102,M99)</f>
        <v>2286.3000000000002</v>
      </c>
      <c r="N106" s="60">
        <f t="shared" si="20"/>
        <v>2286.3000000000002</v>
      </c>
      <c r="O106" s="604"/>
      <c r="P106" s="605"/>
      <c r="Q106" s="605"/>
      <c r="R106" s="606"/>
    </row>
    <row r="107" spans="1:21" ht="13.5" thickBot="1">
      <c r="A107" s="14" t="s">
        <v>9</v>
      </c>
      <c r="B107" s="15" t="s">
        <v>81</v>
      </c>
      <c r="C107" s="607" t="s">
        <v>110</v>
      </c>
      <c r="D107" s="608"/>
      <c r="E107" s="608"/>
      <c r="F107" s="608"/>
      <c r="G107" s="608"/>
      <c r="H107" s="608"/>
      <c r="I107" s="608"/>
      <c r="J107" s="608"/>
      <c r="K107" s="608"/>
      <c r="L107" s="608"/>
      <c r="M107" s="608"/>
      <c r="N107" s="608"/>
      <c r="O107" s="608"/>
      <c r="P107" s="608"/>
      <c r="Q107" s="608"/>
      <c r="R107" s="609"/>
    </row>
    <row r="108" spans="1:21" ht="18.75" customHeight="1">
      <c r="A108" s="416" t="s">
        <v>9</v>
      </c>
      <c r="B108" s="418" t="s">
        <v>81</v>
      </c>
      <c r="C108" s="420" t="s">
        <v>9</v>
      </c>
      <c r="D108" s="431" t="s">
        <v>194</v>
      </c>
      <c r="E108" s="432" t="s">
        <v>133</v>
      </c>
      <c r="F108" s="451" t="s">
        <v>82</v>
      </c>
      <c r="G108" s="436" t="s">
        <v>131</v>
      </c>
      <c r="H108" s="22" t="s">
        <v>57</v>
      </c>
      <c r="I108" s="39">
        <f>J108+L108</f>
        <v>527.70000000000005</v>
      </c>
      <c r="J108" s="130"/>
      <c r="K108" s="130"/>
      <c r="L108" s="317">
        <v>527.70000000000005</v>
      </c>
      <c r="M108" s="366">
        <v>300</v>
      </c>
      <c r="N108" s="362"/>
      <c r="O108" s="340"/>
      <c r="P108" s="81"/>
      <c r="Q108" s="81"/>
      <c r="R108" s="82"/>
      <c r="U108" s="19"/>
    </row>
    <row r="109" spans="1:21" ht="14.25" customHeight="1">
      <c r="A109" s="656"/>
      <c r="B109" s="657"/>
      <c r="C109" s="644"/>
      <c r="D109" s="653" t="s">
        <v>195</v>
      </c>
      <c r="E109" s="655"/>
      <c r="F109" s="628"/>
      <c r="G109" s="630"/>
      <c r="H109" s="62" t="s">
        <v>129</v>
      </c>
      <c r="I109" s="46">
        <f>J109+L109</f>
        <v>0</v>
      </c>
      <c r="J109" s="101"/>
      <c r="K109" s="101"/>
      <c r="L109" s="277"/>
      <c r="M109" s="305">
        <v>3.5</v>
      </c>
      <c r="N109" s="137"/>
      <c r="O109" s="659" t="s">
        <v>196</v>
      </c>
      <c r="P109" s="176">
        <v>100</v>
      </c>
      <c r="Q109" s="176"/>
      <c r="R109" s="177"/>
      <c r="U109" s="19"/>
    </row>
    <row r="110" spans="1:21" ht="14.25" customHeight="1">
      <c r="A110" s="656"/>
      <c r="B110" s="657"/>
      <c r="C110" s="644"/>
      <c r="D110" s="662"/>
      <c r="E110" s="655"/>
      <c r="F110" s="628"/>
      <c r="G110" s="630"/>
      <c r="H110" s="70" t="s">
        <v>136</v>
      </c>
      <c r="I110" s="89">
        <f>J110+L110</f>
        <v>11387.8</v>
      </c>
      <c r="J110" s="95"/>
      <c r="K110" s="95"/>
      <c r="L110" s="321">
        <v>11387.8</v>
      </c>
      <c r="M110" s="283">
        <v>39</v>
      </c>
      <c r="N110" s="97"/>
      <c r="O110" s="660"/>
      <c r="P110" s="206"/>
      <c r="Q110" s="292"/>
      <c r="R110" s="207"/>
      <c r="U110" s="19"/>
    </row>
    <row r="111" spans="1:21" ht="12.75" customHeight="1">
      <c r="A111" s="656"/>
      <c r="B111" s="657"/>
      <c r="C111" s="658"/>
      <c r="D111" s="654" t="s">
        <v>197</v>
      </c>
      <c r="E111" s="655"/>
      <c r="F111" s="628"/>
      <c r="G111" s="630"/>
      <c r="H111" s="311" t="s">
        <v>137</v>
      </c>
      <c r="I111" s="237">
        <f>J111+L111</f>
        <v>1339.8</v>
      </c>
      <c r="J111" s="53"/>
      <c r="K111" s="53"/>
      <c r="L111" s="279">
        <v>1339.8</v>
      </c>
      <c r="M111" s="310">
        <v>4.5999999999999996</v>
      </c>
      <c r="N111" s="244"/>
      <c r="O111" s="661" t="s">
        <v>198</v>
      </c>
      <c r="P111" s="304">
        <v>1140</v>
      </c>
      <c r="Q111" s="281"/>
      <c r="R111" s="78"/>
      <c r="S111" s="266"/>
      <c r="U111" s="19"/>
    </row>
    <row r="112" spans="1:21">
      <c r="A112" s="656"/>
      <c r="B112" s="657"/>
      <c r="C112" s="658"/>
      <c r="D112" s="654"/>
      <c r="E112" s="655"/>
      <c r="F112" s="628"/>
      <c r="G112" s="630"/>
      <c r="H112" s="312" t="s">
        <v>138</v>
      </c>
      <c r="I112" s="342">
        <f>J112+L112</f>
        <v>1396.2</v>
      </c>
      <c r="J112" s="54"/>
      <c r="K112" s="54"/>
      <c r="L112" s="279">
        <v>1396.2</v>
      </c>
      <c r="M112" s="310">
        <v>1.5</v>
      </c>
      <c r="N112" s="209"/>
      <c r="O112" s="661"/>
      <c r="P112" s="306"/>
      <c r="Q112" s="282"/>
      <c r="R112" s="78"/>
      <c r="S112" s="268"/>
      <c r="U112" s="19"/>
    </row>
    <row r="113" spans="1:21" ht="15" customHeight="1">
      <c r="A113" s="656"/>
      <c r="B113" s="657"/>
      <c r="C113" s="644"/>
      <c r="D113" s="610" t="s">
        <v>228</v>
      </c>
      <c r="E113" s="655"/>
      <c r="F113" s="628"/>
      <c r="G113" s="630"/>
      <c r="H113" s="24"/>
      <c r="I113" s="318"/>
      <c r="J113" s="48"/>
      <c r="K113" s="48"/>
      <c r="L113" s="319"/>
      <c r="M113" s="244"/>
      <c r="N113" s="244"/>
      <c r="O113" s="661" t="s">
        <v>199</v>
      </c>
      <c r="P113" s="77"/>
      <c r="Q113" s="77"/>
      <c r="R113" s="78"/>
      <c r="U113" s="19"/>
    </row>
    <row r="114" spans="1:21" ht="15" customHeight="1">
      <c r="A114" s="656"/>
      <c r="B114" s="657"/>
      <c r="C114" s="644"/>
      <c r="D114" s="611"/>
      <c r="E114" s="655"/>
      <c r="F114" s="628"/>
      <c r="G114" s="630"/>
      <c r="H114" s="24"/>
      <c r="I114" s="318"/>
      <c r="J114" s="48"/>
      <c r="K114" s="48"/>
      <c r="L114" s="319"/>
      <c r="M114" s="93"/>
      <c r="N114" s="93"/>
      <c r="O114" s="661"/>
      <c r="P114" s="77"/>
      <c r="Q114" s="83">
        <v>100</v>
      </c>
      <c r="R114" s="78"/>
      <c r="U114" s="19"/>
    </row>
    <row r="115" spans="1:21">
      <c r="A115" s="656"/>
      <c r="B115" s="657"/>
      <c r="C115" s="644"/>
      <c r="D115" s="651"/>
      <c r="E115" s="655"/>
      <c r="F115" s="628"/>
      <c r="G115" s="630"/>
      <c r="H115" s="308"/>
      <c r="I115" s="330"/>
      <c r="J115" s="327"/>
      <c r="K115" s="327"/>
      <c r="L115" s="331"/>
      <c r="M115" s="334"/>
      <c r="N115" s="334"/>
      <c r="O115" s="661"/>
      <c r="P115" s="77"/>
      <c r="Q115" s="83"/>
      <c r="R115" s="78"/>
      <c r="U115" s="19"/>
    </row>
    <row r="116" spans="1:21" ht="12.75" customHeight="1">
      <c r="A116" s="656"/>
      <c r="B116" s="657"/>
      <c r="C116" s="644"/>
      <c r="D116" s="653" t="s">
        <v>141</v>
      </c>
      <c r="E116" s="655"/>
      <c r="F116" s="628"/>
      <c r="G116" s="630"/>
      <c r="H116" s="311"/>
      <c r="I116" s="318"/>
      <c r="J116" s="48"/>
      <c r="K116" s="48"/>
      <c r="L116" s="319"/>
      <c r="M116" s="244"/>
      <c r="N116" s="244"/>
      <c r="O116" s="659" t="s">
        <v>176</v>
      </c>
      <c r="P116" s="176">
        <v>1</v>
      </c>
      <c r="Q116" s="176"/>
      <c r="R116" s="177"/>
      <c r="U116" s="19"/>
    </row>
    <row r="117" spans="1:21">
      <c r="A117" s="656"/>
      <c r="B117" s="657"/>
      <c r="C117" s="644"/>
      <c r="D117" s="654"/>
      <c r="E117" s="655"/>
      <c r="F117" s="628"/>
      <c r="G117" s="630"/>
      <c r="H117" s="17"/>
      <c r="I117" s="458"/>
      <c r="J117" s="459"/>
      <c r="K117" s="459"/>
      <c r="L117" s="460"/>
      <c r="M117" s="359"/>
      <c r="N117" s="244"/>
      <c r="O117" s="661"/>
      <c r="P117" s="77"/>
      <c r="Q117" s="83"/>
      <c r="R117" s="78"/>
      <c r="U117" s="19"/>
    </row>
    <row r="118" spans="1:21" ht="12.75" customHeight="1">
      <c r="A118" s="656"/>
      <c r="B118" s="657"/>
      <c r="C118" s="644"/>
      <c r="D118" s="653" t="s">
        <v>135</v>
      </c>
      <c r="E118" s="307"/>
      <c r="F118" s="652" t="s">
        <v>65</v>
      </c>
      <c r="G118" s="630"/>
      <c r="H118" s="311"/>
      <c r="I118" s="318"/>
      <c r="J118" s="48"/>
      <c r="K118" s="48"/>
      <c r="L118" s="319"/>
      <c r="M118" s="244"/>
      <c r="N118" s="244"/>
      <c r="O118" s="659" t="s">
        <v>174</v>
      </c>
      <c r="P118" s="176">
        <v>1</v>
      </c>
      <c r="Q118" s="176"/>
      <c r="R118" s="177"/>
      <c r="U118" s="19"/>
    </row>
    <row r="119" spans="1:21">
      <c r="A119" s="656"/>
      <c r="B119" s="657"/>
      <c r="C119" s="644"/>
      <c r="D119" s="654"/>
      <c r="E119" s="612"/>
      <c r="F119" s="628"/>
      <c r="G119" s="630"/>
      <c r="H119" s="311"/>
      <c r="I119" s="318"/>
      <c r="J119" s="48"/>
      <c r="K119" s="48"/>
      <c r="L119" s="319"/>
      <c r="M119" s="244"/>
      <c r="N119" s="244"/>
      <c r="O119" s="661"/>
      <c r="P119" s="77"/>
      <c r="Q119" s="83"/>
      <c r="R119" s="78"/>
      <c r="U119" s="19"/>
    </row>
    <row r="120" spans="1:21">
      <c r="A120" s="656"/>
      <c r="B120" s="657"/>
      <c r="C120" s="644"/>
      <c r="D120" s="654"/>
      <c r="E120" s="612"/>
      <c r="F120" s="628"/>
      <c r="G120" s="630"/>
      <c r="H120" s="311"/>
      <c r="I120" s="318"/>
      <c r="J120" s="48"/>
      <c r="K120" s="48"/>
      <c r="L120" s="319"/>
      <c r="M120" s="360"/>
      <c r="N120" s="244"/>
      <c r="O120" s="314"/>
      <c r="P120" s="77"/>
      <c r="Q120" s="83"/>
      <c r="R120" s="78"/>
      <c r="U120" s="19"/>
    </row>
    <row r="121" spans="1:21" ht="12.75" customHeight="1">
      <c r="A121" s="656"/>
      <c r="B121" s="657"/>
      <c r="C121" s="644"/>
      <c r="D121" s="653" t="s">
        <v>201</v>
      </c>
      <c r="E121" s="307"/>
      <c r="F121" s="628"/>
      <c r="G121" s="630"/>
      <c r="H121" s="311"/>
      <c r="I121" s="318"/>
      <c r="J121" s="48"/>
      <c r="K121" s="48"/>
      <c r="L121" s="319"/>
      <c r="M121" s="244"/>
      <c r="N121" s="244"/>
      <c r="O121" s="659" t="s">
        <v>175</v>
      </c>
      <c r="P121" s="289">
        <v>10.5</v>
      </c>
      <c r="Q121" s="176"/>
      <c r="R121" s="177"/>
      <c r="U121" s="19"/>
    </row>
    <row r="122" spans="1:21">
      <c r="A122" s="656"/>
      <c r="B122" s="657"/>
      <c r="C122" s="644"/>
      <c r="D122" s="654"/>
      <c r="E122" s="612"/>
      <c r="F122" s="628"/>
      <c r="G122" s="630"/>
      <c r="H122" s="311"/>
      <c r="I122" s="318"/>
      <c r="J122" s="48"/>
      <c r="K122" s="48"/>
      <c r="L122" s="319"/>
      <c r="M122" s="244"/>
      <c r="N122" s="244"/>
      <c r="O122" s="661"/>
      <c r="P122" s="77"/>
      <c r="Q122" s="83"/>
      <c r="R122" s="78"/>
      <c r="U122" s="19"/>
    </row>
    <row r="123" spans="1:21">
      <c r="A123" s="656"/>
      <c r="B123" s="657"/>
      <c r="C123" s="644"/>
      <c r="D123" s="654"/>
      <c r="E123" s="612"/>
      <c r="F123" s="628"/>
      <c r="G123" s="630"/>
      <c r="H123" s="311"/>
      <c r="I123" s="318"/>
      <c r="J123" s="48"/>
      <c r="K123" s="48"/>
      <c r="L123" s="319"/>
      <c r="M123" s="360"/>
      <c r="N123" s="244"/>
      <c r="O123" s="314"/>
      <c r="P123" s="77"/>
      <c r="Q123" s="83"/>
      <c r="R123" s="78"/>
      <c r="U123" s="19"/>
    </row>
    <row r="124" spans="1:21">
      <c r="A124" s="656"/>
      <c r="B124" s="657"/>
      <c r="C124" s="644"/>
      <c r="D124" s="662"/>
      <c r="E124" s="632"/>
      <c r="F124" s="629"/>
      <c r="G124" s="631"/>
      <c r="H124" s="309"/>
      <c r="I124" s="332"/>
      <c r="J124" s="328"/>
      <c r="K124" s="328"/>
      <c r="L124" s="333"/>
      <c r="M124" s="361"/>
      <c r="N124" s="361"/>
      <c r="O124" s="358"/>
      <c r="P124" s="206"/>
      <c r="Q124" s="292"/>
      <c r="R124" s="207"/>
      <c r="U124" s="19"/>
    </row>
    <row r="125" spans="1:21" ht="12.75" customHeight="1">
      <c r="A125" s="622"/>
      <c r="B125" s="643"/>
      <c r="C125" s="644"/>
      <c r="D125" s="610" t="s">
        <v>122</v>
      </c>
      <c r="E125" s="612"/>
      <c r="F125" s="641" t="s">
        <v>82</v>
      </c>
      <c r="G125" s="642" t="s">
        <v>64</v>
      </c>
      <c r="H125" s="311" t="s">
        <v>57</v>
      </c>
      <c r="I125" s="237">
        <f>J125+L125</f>
        <v>265.7</v>
      </c>
      <c r="J125" s="47">
        <v>265.7</v>
      </c>
      <c r="K125" s="47"/>
      <c r="L125" s="319"/>
      <c r="M125" s="244">
        <v>266</v>
      </c>
      <c r="N125" s="244">
        <v>266</v>
      </c>
      <c r="O125" s="411" t="s">
        <v>123</v>
      </c>
      <c r="P125" s="176">
        <v>285</v>
      </c>
      <c r="Q125" s="176">
        <v>285</v>
      </c>
      <c r="R125" s="177">
        <v>285</v>
      </c>
    </row>
    <row r="126" spans="1:21" ht="13.5" thickBot="1">
      <c r="A126" s="622"/>
      <c r="B126" s="643"/>
      <c r="C126" s="644"/>
      <c r="D126" s="611"/>
      <c r="E126" s="612"/>
      <c r="F126" s="641"/>
      <c r="G126" s="642"/>
      <c r="H126" s="171" t="s">
        <v>10</v>
      </c>
      <c r="I126" s="172">
        <f>SUM(I108:I125)</f>
        <v>14917.2</v>
      </c>
      <c r="J126" s="173">
        <f>SUM(J125:J125)</f>
        <v>265.7</v>
      </c>
      <c r="K126" s="173">
        <f>SUM(K125:K125)</f>
        <v>0</v>
      </c>
      <c r="L126" s="364">
        <f>SUM(L108:L125)</f>
        <v>14651.5</v>
      </c>
      <c r="M126" s="175">
        <f>SUM(M108:M125)</f>
        <v>614.6</v>
      </c>
      <c r="N126" s="295">
        <f>SUM(N125:N125)</f>
        <v>266</v>
      </c>
      <c r="O126" s="426"/>
      <c r="P126" s="77"/>
      <c r="Q126" s="77"/>
      <c r="R126" s="78"/>
      <c r="U126" s="19"/>
    </row>
    <row r="127" spans="1:21" ht="12.75" customHeight="1">
      <c r="A127" s="620" t="s">
        <v>9</v>
      </c>
      <c r="B127" s="645" t="s">
        <v>81</v>
      </c>
      <c r="C127" s="647" t="s">
        <v>11</v>
      </c>
      <c r="D127" s="649" t="s">
        <v>213</v>
      </c>
      <c r="E127" s="624"/>
      <c r="F127" s="626" t="s">
        <v>82</v>
      </c>
      <c r="G127" s="633" t="s">
        <v>64</v>
      </c>
      <c r="H127" s="365" t="s">
        <v>57</v>
      </c>
      <c r="I127" s="274">
        <f>J127+L127</f>
        <v>48.6</v>
      </c>
      <c r="J127" s="130">
        <f>20+28.6</f>
        <v>48.6</v>
      </c>
      <c r="K127" s="130"/>
      <c r="L127" s="131"/>
      <c r="M127" s="366"/>
      <c r="N127" s="510"/>
      <c r="O127" s="23" t="s">
        <v>215</v>
      </c>
      <c r="P127" s="81">
        <v>40</v>
      </c>
      <c r="Q127" s="81"/>
      <c r="R127" s="82"/>
    </row>
    <row r="128" spans="1:21" ht="13.5" thickBot="1">
      <c r="A128" s="621"/>
      <c r="B128" s="646"/>
      <c r="C128" s="648"/>
      <c r="D128" s="650"/>
      <c r="E128" s="625"/>
      <c r="F128" s="627"/>
      <c r="G128" s="634"/>
      <c r="H128" s="20" t="s">
        <v>10</v>
      </c>
      <c r="I128" s="56">
        <f>I127</f>
        <v>48.6</v>
      </c>
      <c r="J128" s="57">
        <f>SUM(J127:J127)</f>
        <v>48.6</v>
      </c>
      <c r="K128" s="57">
        <f>SUM(K127:K127)</f>
        <v>0</v>
      </c>
      <c r="L128" s="351">
        <f>SUM(L127:L127)</f>
        <v>0</v>
      </c>
      <c r="M128" s="59"/>
      <c r="N128" s="349"/>
      <c r="O128" s="430"/>
      <c r="P128" s="79"/>
      <c r="Q128" s="79"/>
      <c r="R128" s="80"/>
      <c r="U128" s="19"/>
    </row>
    <row r="129" spans="1:40" ht="13.5" thickBot="1">
      <c r="A129" s="14" t="s">
        <v>9</v>
      </c>
      <c r="B129" s="15" t="s">
        <v>81</v>
      </c>
      <c r="C129" s="601" t="s">
        <v>12</v>
      </c>
      <c r="D129" s="602"/>
      <c r="E129" s="602"/>
      <c r="F129" s="602"/>
      <c r="G129" s="602"/>
      <c r="H129" s="603"/>
      <c r="I129" s="60">
        <f>I126+I128</f>
        <v>14965.800000000001</v>
      </c>
      <c r="J129" s="60">
        <f>J126+J128</f>
        <v>314.3</v>
      </c>
      <c r="K129" s="60">
        <f>K126</f>
        <v>0</v>
      </c>
      <c r="L129" s="169">
        <f>L126</f>
        <v>14651.5</v>
      </c>
      <c r="M129" s="212">
        <f>M126</f>
        <v>614.6</v>
      </c>
      <c r="N129" s="60">
        <f>N126</f>
        <v>266</v>
      </c>
      <c r="O129" s="604"/>
      <c r="P129" s="605"/>
      <c r="Q129" s="605"/>
      <c r="R129" s="606"/>
    </row>
    <row r="130" spans="1:40" ht="13.5" thickBot="1">
      <c r="A130" s="14" t="s">
        <v>9</v>
      </c>
      <c r="B130" s="15" t="s">
        <v>166</v>
      </c>
      <c r="C130" s="607" t="s">
        <v>167</v>
      </c>
      <c r="D130" s="608"/>
      <c r="E130" s="608"/>
      <c r="F130" s="608"/>
      <c r="G130" s="608"/>
      <c r="H130" s="608"/>
      <c r="I130" s="608"/>
      <c r="J130" s="608"/>
      <c r="K130" s="608"/>
      <c r="L130" s="608"/>
      <c r="M130" s="608"/>
      <c r="N130" s="608"/>
      <c r="O130" s="608"/>
      <c r="P130" s="608"/>
      <c r="Q130" s="608"/>
      <c r="R130" s="609"/>
    </row>
    <row r="131" spans="1:40" ht="17.25" customHeight="1">
      <c r="A131" s="397" t="s">
        <v>9</v>
      </c>
      <c r="B131" s="399" t="s">
        <v>82</v>
      </c>
      <c r="C131" s="401" t="s">
        <v>9</v>
      </c>
      <c r="D131" s="247" t="s">
        <v>187</v>
      </c>
      <c r="E131" s="403"/>
      <c r="F131" s="451" t="s">
        <v>69</v>
      </c>
      <c r="G131" s="221" t="s">
        <v>64</v>
      </c>
      <c r="H131" s="248" t="s">
        <v>57</v>
      </c>
      <c r="I131" s="249">
        <f>J131+L131</f>
        <v>12181.7</v>
      </c>
      <c r="J131" s="130">
        <v>12181.7</v>
      </c>
      <c r="K131" s="130"/>
      <c r="L131" s="131"/>
      <c r="M131" s="250">
        <v>13551.9</v>
      </c>
      <c r="N131" s="250">
        <v>13551.9</v>
      </c>
      <c r="O131" s="425" t="s">
        <v>188</v>
      </c>
      <c r="P131" s="81">
        <v>117</v>
      </c>
      <c r="Q131" s="81">
        <v>117</v>
      </c>
      <c r="R131" s="82">
        <v>117</v>
      </c>
    </row>
    <row r="132" spans="1:40" ht="12.75" customHeight="1">
      <c r="A132" s="410"/>
      <c r="B132" s="396"/>
      <c r="C132" s="392"/>
      <c r="D132" s="390" t="s">
        <v>189</v>
      </c>
      <c r="E132" s="391"/>
      <c r="F132" s="408"/>
      <c r="G132" s="457"/>
      <c r="H132" s="252" t="s">
        <v>230</v>
      </c>
      <c r="I132" s="123">
        <f>J132+L132</f>
        <v>1594.2</v>
      </c>
      <c r="J132" s="47">
        <v>1594.2</v>
      </c>
      <c r="K132" s="47"/>
      <c r="L132" s="48"/>
      <c r="M132" s="179"/>
      <c r="N132" s="121"/>
      <c r="O132" s="426"/>
      <c r="P132" s="77"/>
      <c r="Q132" s="77"/>
      <c r="R132" s="78"/>
    </row>
    <row r="133" spans="1:40" ht="15" customHeight="1">
      <c r="A133" s="410"/>
      <c r="B133" s="396"/>
      <c r="C133" s="392"/>
      <c r="D133" s="390" t="s">
        <v>190</v>
      </c>
      <c r="E133" s="391"/>
      <c r="F133" s="408"/>
      <c r="G133" s="457"/>
      <c r="H133" s="252"/>
      <c r="I133" s="123"/>
      <c r="J133" s="47"/>
      <c r="K133" s="47"/>
      <c r="L133" s="48"/>
      <c r="M133" s="179"/>
      <c r="N133" s="253"/>
      <c r="O133" s="426"/>
      <c r="P133" s="77"/>
      <c r="Q133" s="77"/>
      <c r="R133" s="78"/>
    </row>
    <row r="134" spans="1:40" ht="12.75" customHeight="1">
      <c r="A134" s="410"/>
      <c r="B134" s="396"/>
      <c r="C134" s="392"/>
      <c r="D134" s="390" t="s">
        <v>191</v>
      </c>
      <c r="E134" s="391"/>
      <c r="F134" s="408"/>
      <c r="G134" s="457"/>
      <c r="H134" s="252"/>
      <c r="I134" s="123"/>
      <c r="J134" s="47"/>
      <c r="K134" s="47"/>
      <c r="L134" s="48"/>
      <c r="M134" s="179"/>
      <c r="N134" s="121"/>
      <c r="O134" s="426"/>
      <c r="P134" s="77"/>
      <c r="Q134" s="77"/>
      <c r="R134" s="78"/>
    </row>
    <row r="135" spans="1:40" s="183" customFormat="1" ht="15" customHeight="1">
      <c r="A135" s="413"/>
      <c r="B135" s="409"/>
      <c r="C135" s="196"/>
      <c r="D135" s="390" t="s">
        <v>192</v>
      </c>
      <c r="E135" s="391"/>
      <c r="F135" s="408"/>
      <c r="G135" s="457"/>
      <c r="H135" s="254"/>
      <c r="I135" s="255"/>
      <c r="J135" s="256"/>
      <c r="K135" s="255"/>
      <c r="L135" s="257"/>
      <c r="M135" s="258"/>
      <c r="N135" s="259"/>
      <c r="O135" s="260"/>
      <c r="P135" s="261"/>
      <c r="Q135" s="262"/>
      <c r="R135" s="263"/>
    </row>
    <row r="136" spans="1:40" ht="14.25" customHeight="1" thickBot="1">
      <c r="A136" s="398"/>
      <c r="B136" s="400"/>
      <c r="C136" s="402"/>
      <c r="D136" s="264" t="s">
        <v>193</v>
      </c>
      <c r="E136" s="404"/>
      <c r="F136" s="452"/>
      <c r="G136" s="222"/>
      <c r="H136" s="20" t="s">
        <v>10</v>
      </c>
      <c r="I136" s="56">
        <f t="shared" ref="I136:N136" si="21">SUM(I131:I135)</f>
        <v>13775.900000000001</v>
      </c>
      <c r="J136" s="56">
        <f>SUM(J131:J135)</f>
        <v>13775.900000000001</v>
      </c>
      <c r="K136" s="56">
        <f t="shared" si="21"/>
        <v>0</v>
      </c>
      <c r="L136" s="56">
        <f t="shared" si="21"/>
        <v>0</v>
      </c>
      <c r="M136" s="56">
        <f t="shared" si="21"/>
        <v>13551.9</v>
      </c>
      <c r="N136" s="56">
        <f t="shared" si="21"/>
        <v>13551.9</v>
      </c>
      <c r="O136" s="430"/>
      <c r="P136" s="79"/>
      <c r="Q136" s="79"/>
      <c r="R136" s="80"/>
      <c r="U136" s="19"/>
    </row>
    <row r="137" spans="1:40" ht="14.25" customHeight="1" thickBot="1">
      <c r="A137" s="417" t="s">
        <v>9</v>
      </c>
      <c r="B137" s="419" t="s">
        <v>82</v>
      </c>
      <c r="C137" s="616" t="s">
        <v>12</v>
      </c>
      <c r="D137" s="602"/>
      <c r="E137" s="602"/>
      <c r="F137" s="602"/>
      <c r="G137" s="602"/>
      <c r="H137" s="603"/>
      <c r="I137" s="60">
        <f t="shared" ref="I137:N137" si="22">I136</f>
        <v>13775.900000000001</v>
      </c>
      <c r="J137" s="60">
        <f t="shared" si="22"/>
        <v>13775.900000000001</v>
      </c>
      <c r="K137" s="60">
        <f t="shared" si="22"/>
        <v>0</v>
      </c>
      <c r="L137" s="60">
        <f t="shared" si="22"/>
        <v>0</v>
      </c>
      <c r="M137" s="60">
        <f t="shared" si="22"/>
        <v>13551.9</v>
      </c>
      <c r="N137" s="60">
        <f t="shared" si="22"/>
        <v>13551.9</v>
      </c>
      <c r="O137" s="604"/>
      <c r="P137" s="605"/>
      <c r="Q137" s="605"/>
      <c r="R137" s="606"/>
    </row>
    <row r="138" spans="1:40" ht="14.25" customHeight="1" thickBot="1">
      <c r="A138" s="29" t="s">
        <v>9</v>
      </c>
      <c r="B138" s="635" t="s">
        <v>13</v>
      </c>
      <c r="C138" s="636"/>
      <c r="D138" s="636"/>
      <c r="E138" s="636"/>
      <c r="F138" s="636"/>
      <c r="G138" s="636"/>
      <c r="H138" s="637"/>
      <c r="I138" s="34">
        <f t="shared" ref="I138:N138" si="23">SUM(I69,I94,I106,I129,I137)</f>
        <v>48126.200000000004</v>
      </c>
      <c r="J138" s="34">
        <f t="shared" si="23"/>
        <v>31488.6</v>
      </c>
      <c r="K138" s="34">
        <f t="shared" si="23"/>
        <v>848.59999999999991</v>
      </c>
      <c r="L138" s="213">
        <f t="shared" si="23"/>
        <v>16637.599999999999</v>
      </c>
      <c r="M138" s="214">
        <f t="shared" si="23"/>
        <v>31772.399999999994</v>
      </c>
      <c r="N138" s="34">
        <f t="shared" si="23"/>
        <v>31860.299999999996</v>
      </c>
      <c r="O138" s="638"/>
      <c r="P138" s="639"/>
      <c r="Q138" s="639"/>
      <c r="R138" s="640"/>
    </row>
    <row r="139" spans="1:40" ht="14.25" customHeight="1" thickBot="1">
      <c r="A139" s="31" t="s">
        <v>9</v>
      </c>
      <c r="B139" s="617" t="s">
        <v>216</v>
      </c>
      <c r="C139" s="618"/>
      <c r="D139" s="618"/>
      <c r="E139" s="618"/>
      <c r="F139" s="618"/>
      <c r="G139" s="618"/>
      <c r="H139" s="619"/>
      <c r="I139" s="182">
        <f t="shared" ref="I139:N139" si="24">SUM(I138)</f>
        <v>48126.200000000004</v>
      </c>
      <c r="J139" s="67">
        <f t="shared" si="24"/>
        <v>31488.6</v>
      </c>
      <c r="K139" s="67">
        <f t="shared" si="24"/>
        <v>848.59999999999991</v>
      </c>
      <c r="L139" s="180">
        <f t="shared" si="24"/>
        <v>16637.599999999999</v>
      </c>
      <c r="M139" s="181">
        <f t="shared" si="24"/>
        <v>31772.399999999994</v>
      </c>
      <c r="N139" s="65">
        <f t="shared" si="24"/>
        <v>31860.299999999996</v>
      </c>
      <c r="O139" s="597"/>
      <c r="P139" s="598"/>
      <c r="Q139" s="598"/>
      <c r="R139" s="599"/>
    </row>
    <row r="140" spans="1:40" s="33" customFormat="1" ht="29.25" customHeight="1">
      <c r="A140" s="600" t="s">
        <v>170</v>
      </c>
      <c r="B140" s="600"/>
      <c r="C140" s="600"/>
      <c r="D140" s="600"/>
      <c r="E140" s="600"/>
      <c r="F140" s="600"/>
      <c r="G140" s="600"/>
      <c r="H140" s="600"/>
      <c r="I140" s="600"/>
      <c r="J140" s="600"/>
      <c r="K140" s="600"/>
      <c r="L140" s="600"/>
      <c r="M140" s="600"/>
      <c r="N140" s="600"/>
      <c r="O140" s="600"/>
      <c r="P140" s="600"/>
      <c r="Q140" s="600"/>
      <c r="R140" s="600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</row>
    <row r="141" spans="1:40" s="33" customFormat="1" ht="14.25" customHeight="1" thickBot="1">
      <c r="A141" s="623" t="s">
        <v>18</v>
      </c>
      <c r="B141" s="623"/>
      <c r="C141" s="623"/>
      <c r="D141" s="623"/>
      <c r="E141" s="623"/>
      <c r="F141" s="623"/>
      <c r="G141" s="623"/>
      <c r="H141" s="623"/>
      <c r="I141" s="623"/>
      <c r="J141" s="623"/>
      <c r="K141" s="623"/>
      <c r="L141" s="623"/>
      <c r="M141" s="623"/>
      <c r="N141" s="623"/>
      <c r="O141" s="7"/>
      <c r="P141" s="7"/>
      <c r="Q141" s="7"/>
      <c r="R141" s="7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</row>
    <row r="142" spans="1:40" ht="30.75" customHeight="1" thickBot="1">
      <c r="A142" s="613" t="s">
        <v>14</v>
      </c>
      <c r="B142" s="614"/>
      <c r="C142" s="614"/>
      <c r="D142" s="614"/>
      <c r="E142" s="614"/>
      <c r="F142" s="614"/>
      <c r="G142" s="614"/>
      <c r="H142" s="615"/>
      <c r="I142" s="613" t="s">
        <v>41</v>
      </c>
      <c r="J142" s="614"/>
      <c r="K142" s="614"/>
      <c r="L142" s="615"/>
      <c r="M142" s="215" t="s">
        <v>207</v>
      </c>
      <c r="N142" s="215" t="s">
        <v>208</v>
      </c>
      <c r="O142" s="197"/>
    </row>
    <row r="143" spans="1:40" ht="14.25" customHeight="1">
      <c r="A143" s="588" t="s">
        <v>19</v>
      </c>
      <c r="B143" s="589"/>
      <c r="C143" s="589"/>
      <c r="D143" s="589"/>
      <c r="E143" s="589"/>
      <c r="F143" s="589"/>
      <c r="G143" s="589"/>
      <c r="H143" s="590"/>
      <c r="I143" s="582">
        <f>SUM(I144:L148)</f>
        <v>34002.400000000001</v>
      </c>
      <c r="J143" s="583"/>
      <c r="K143" s="583"/>
      <c r="L143" s="584"/>
      <c r="M143" s="75">
        <f>SUM(M144:M148)</f>
        <v>31724.300000000003</v>
      </c>
      <c r="N143" s="75">
        <f>SUM(N144:N148)</f>
        <v>31860.300000000003</v>
      </c>
      <c r="O143" s="197"/>
    </row>
    <row r="144" spans="1:40" ht="14.25" customHeight="1">
      <c r="A144" s="585" t="s">
        <v>43</v>
      </c>
      <c r="B144" s="586"/>
      <c r="C144" s="586"/>
      <c r="D144" s="586"/>
      <c r="E144" s="586"/>
      <c r="F144" s="586"/>
      <c r="G144" s="586"/>
      <c r="H144" s="587"/>
      <c r="I144" s="570">
        <f>SUMIF(H12:H136,"sb",I12:I136)</f>
        <v>29908.2</v>
      </c>
      <c r="J144" s="571"/>
      <c r="K144" s="571"/>
      <c r="L144" s="572"/>
      <c r="M144" s="72">
        <f>SUMIF(H12:H139,"SB",M12:M139)</f>
        <v>31413.4</v>
      </c>
      <c r="N144" s="72">
        <f>SUMIF(H12:H139,"SB",N12:N139)</f>
        <v>31552.9</v>
      </c>
    </row>
    <row r="145" spans="1:21">
      <c r="A145" s="573" t="s">
        <v>44</v>
      </c>
      <c r="B145" s="574"/>
      <c r="C145" s="574"/>
      <c r="D145" s="574"/>
      <c r="E145" s="574"/>
      <c r="F145" s="574"/>
      <c r="G145" s="574"/>
      <c r="H145" s="575"/>
      <c r="I145" s="570">
        <f>SUMIF(H12:H139,"SB(SP)",I12:I139)</f>
        <v>59.4</v>
      </c>
      <c r="J145" s="571"/>
      <c r="K145" s="571"/>
      <c r="L145" s="572"/>
      <c r="M145" s="72">
        <f>SUMIF(H14:H139,"SB(SP)",M14:M139)</f>
        <v>57.4</v>
      </c>
      <c r="N145" s="72">
        <f>SUMIF(H14:H139,"SB(SP)",N14:N139)</f>
        <v>57.4</v>
      </c>
    </row>
    <row r="146" spans="1:21">
      <c r="A146" s="573" t="s">
        <v>45</v>
      </c>
      <c r="B146" s="574"/>
      <c r="C146" s="574"/>
      <c r="D146" s="574"/>
      <c r="E146" s="574"/>
      <c r="F146" s="574"/>
      <c r="G146" s="574"/>
      <c r="H146" s="575"/>
      <c r="I146" s="570">
        <f>SUMIF(H12:H139,"SB(F)",I12:I139)</f>
        <v>454.5</v>
      </c>
      <c r="J146" s="571"/>
      <c r="K146" s="571"/>
      <c r="L146" s="572"/>
      <c r="M146" s="72">
        <f>SUMIF(H14:H139,"SB(F)",M14:M139)</f>
        <v>250</v>
      </c>
      <c r="N146" s="72">
        <f>SUMIF(H14:H139,"SB(F)",N14:N139)</f>
        <v>250</v>
      </c>
      <c r="O146" s="199"/>
      <c r="P146" s="4"/>
      <c r="Q146" s="4"/>
      <c r="R146" s="4"/>
      <c r="S146" s="4"/>
      <c r="T146" s="4"/>
      <c r="U146" s="4"/>
    </row>
    <row r="147" spans="1:21">
      <c r="A147" s="573" t="s">
        <v>231</v>
      </c>
      <c r="B147" s="574"/>
      <c r="C147" s="574"/>
      <c r="D147" s="574"/>
      <c r="E147" s="574"/>
      <c r="F147" s="574"/>
      <c r="G147" s="574"/>
      <c r="H147" s="575"/>
      <c r="I147" s="570">
        <f>SUMIF(H12:H135,"SB(L)",I12:I13:I135)</f>
        <v>1594.2</v>
      </c>
      <c r="J147" s="571"/>
      <c r="K147" s="571"/>
      <c r="L147" s="572"/>
      <c r="M147" s="72"/>
      <c r="N147" s="72"/>
      <c r="O147" s="199"/>
      <c r="P147" s="4"/>
      <c r="Q147" s="4"/>
      <c r="R147" s="4"/>
      <c r="S147" s="4"/>
      <c r="T147" s="4"/>
      <c r="U147" s="4"/>
    </row>
    <row r="148" spans="1:21">
      <c r="A148" s="573" t="s">
        <v>46</v>
      </c>
      <c r="B148" s="574"/>
      <c r="C148" s="574"/>
      <c r="D148" s="574"/>
      <c r="E148" s="574"/>
      <c r="F148" s="574"/>
      <c r="G148" s="574"/>
      <c r="H148" s="575"/>
      <c r="I148" s="570">
        <f>SUMIF(H14:H139,"SB(P)",I14:I139)</f>
        <v>1986.1</v>
      </c>
      <c r="J148" s="571"/>
      <c r="K148" s="571"/>
      <c r="L148" s="572"/>
      <c r="M148" s="72">
        <f>SUMIF(H14:H139,"SB(P)",M14:M139)</f>
        <v>3.5</v>
      </c>
      <c r="N148" s="72">
        <f>SUMIF(H14:H139,"SB(P)",N14:N139)</f>
        <v>0</v>
      </c>
    </row>
    <row r="149" spans="1:21">
      <c r="A149" s="576" t="s">
        <v>20</v>
      </c>
      <c r="B149" s="577"/>
      <c r="C149" s="577"/>
      <c r="D149" s="577"/>
      <c r="E149" s="577"/>
      <c r="F149" s="577"/>
      <c r="G149" s="577"/>
      <c r="H149" s="578"/>
      <c r="I149" s="579">
        <f>SUM(I150:L152)</f>
        <v>14123.8</v>
      </c>
      <c r="J149" s="580"/>
      <c r="K149" s="580"/>
      <c r="L149" s="581"/>
      <c r="M149" s="76">
        <f>SUM(M150:M152)</f>
        <v>48.1</v>
      </c>
      <c r="N149" s="76">
        <f>SUM(N150:N152)</f>
        <v>0</v>
      </c>
    </row>
    <row r="150" spans="1:21">
      <c r="A150" s="567" t="s">
        <v>47</v>
      </c>
      <c r="B150" s="568"/>
      <c r="C150" s="568"/>
      <c r="D150" s="568"/>
      <c r="E150" s="568"/>
      <c r="F150" s="568"/>
      <c r="G150" s="568"/>
      <c r="H150" s="569"/>
      <c r="I150" s="570">
        <f>SUMIF(H14:H139,"ES",I14:I139)</f>
        <v>11387.8</v>
      </c>
      <c r="J150" s="571"/>
      <c r="K150" s="571"/>
      <c r="L150" s="572"/>
      <c r="M150" s="72">
        <f>SUMIF(H14:H139,"ES",M14:M139)</f>
        <v>42</v>
      </c>
      <c r="N150" s="72">
        <f>SUMIF(H14:H139,"ES",N14:N139)</f>
        <v>0</v>
      </c>
    </row>
    <row r="151" spans="1:21">
      <c r="A151" s="573" t="s">
        <v>49</v>
      </c>
      <c r="B151" s="574"/>
      <c r="C151" s="574"/>
      <c r="D151" s="574"/>
      <c r="E151" s="574"/>
      <c r="F151" s="574"/>
      <c r="G151" s="574"/>
      <c r="H151" s="575"/>
      <c r="I151" s="570">
        <f>SUMIF(H14:H139,"LRVB",I14:I139)</f>
        <v>1339.8</v>
      </c>
      <c r="J151" s="571"/>
      <c r="K151" s="571"/>
      <c r="L151" s="572"/>
      <c r="M151" s="72">
        <f>SUMIF(H14:H139,"LRVB",M14:M139)</f>
        <v>4.5999999999999996</v>
      </c>
      <c r="N151" s="72">
        <f>SUMIF(H14:H139,"LRVB",N14:N139)</f>
        <v>0</v>
      </c>
    </row>
    <row r="152" spans="1:21">
      <c r="A152" s="573" t="s">
        <v>50</v>
      </c>
      <c r="B152" s="574"/>
      <c r="C152" s="574"/>
      <c r="D152" s="574"/>
      <c r="E152" s="574"/>
      <c r="F152" s="574"/>
      <c r="G152" s="574"/>
      <c r="H152" s="575"/>
      <c r="I152" s="570">
        <f>SUMIF(H14:H139,"Kt",I14:I139)</f>
        <v>1396.2</v>
      </c>
      <c r="J152" s="571"/>
      <c r="K152" s="571"/>
      <c r="L152" s="572"/>
      <c r="M152" s="72">
        <f>SUMIF(H14:H139,"Kt",M14:M139)</f>
        <v>1.5</v>
      </c>
      <c r="N152" s="72">
        <f>SUMIF(H14:H139,"Kt",N14:N139)</f>
        <v>0</v>
      </c>
    </row>
    <row r="153" spans="1:21" ht="13.5" thickBot="1">
      <c r="A153" s="591" t="s">
        <v>21</v>
      </c>
      <c r="B153" s="592"/>
      <c r="C153" s="592"/>
      <c r="D153" s="592"/>
      <c r="E153" s="592"/>
      <c r="F153" s="592"/>
      <c r="G153" s="592"/>
      <c r="H153" s="593"/>
      <c r="I153" s="594">
        <f>SUM(I143,I149)</f>
        <v>48126.2</v>
      </c>
      <c r="J153" s="595"/>
      <c r="K153" s="595"/>
      <c r="L153" s="596"/>
      <c r="M153" s="74">
        <f>SUM(M143,M149)</f>
        <v>31772.400000000001</v>
      </c>
      <c r="N153" s="74">
        <f>SUM(N143,N149)</f>
        <v>31860.300000000003</v>
      </c>
    </row>
    <row r="154" spans="1:21">
      <c r="O154" s="198"/>
    </row>
    <row r="155" spans="1:21">
      <c r="I155" s="374"/>
      <c r="J155" s="374"/>
    </row>
    <row r="156" spans="1:21">
      <c r="I156" s="374"/>
      <c r="J156" s="374"/>
    </row>
  </sheetData>
  <mergeCells count="298">
    <mergeCell ref="O39:O40"/>
    <mergeCell ref="O28:O29"/>
    <mergeCell ref="A30:A32"/>
    <mergeCell ref="D38:D40"/>
    <mergeCell ref="F38:F40"/>
    <mergeCell ref="B30:B32"/>
    <mergeCell ref="C30:C32"/>
    <mergeCell ref="E30:E32"/>
    <mergeCell ref="A27:A29"/>
    <mergeCell ref="O31:O33"/>
    <mergeCell ref="G34:G40"/>
    <mergeCell ref="B27:B29"/>
    <mergeCell ref="C27:C29"/>
    <mergeCell ref="D27:D29"/>
    <mergeCell ref="E27:E29"/>
    <mergeCell ref="D30:D33"/>
    <mergeCell ref="C38:C40"/>
    <mergeCell ref="F34:F37"/>
    <mergeCell ref="E34:E40"/>
    <mergeCell ref="A1:R1"/>
    <mergeCell ref="A2:R2"/>
    <mergeCell ref="A3:R3"/>
    <mergeCell ref="P4:R4"/>
    <mergeCell ref="A5:A7"/>
    <mergeCell ref="B5:B7"/>
    <mergeCell ref="C5:C7"/>
    <mergeCell ref="L6:L7"/>
    <mergeCell ref="H5:H7"/>
    <mergeCell ref="I5:L5"/>
    <mergeCell ref="M5:M7"/>
    <mergeCell ref="E24:E26"/>
    <mergeCell ref="D16:D18"/>
    <mergeCell ref="D19:D20"/>
    <mergeCell ref="D12:D13"/>
    <mergeCell ref="D24:D26"/>
    <mergeCell ref="N5:N7"/>
    <mergeCell ref="O5:R5"/>
    <mergeCell ref="F5:F7"/>
    <mergeCell ref="P6:R6"/>
    <mergeCell ref="G5:G7"/>
    <mergeCell ref="D5:D7"/>
    <mergeCell ref="O6:O7"/>
    <mergeCell ref="E5:E7"/>
    <mergeCell ref="I6:I7"/>
    <mergeCell ref="J6:K6"/>
    <mergeCell ref="A8:R8"/>
    <mergeCell ref="A16:A21"/>
    <mergeCell ref="B16:B21"/>
    <mergeCell ref="A12:A13"/>
    <mergeCell ref="C11:R11"/>
    <mergeCell ref="O16:O17"/>
    <mergeCell ref="C16:C21"/>
    <mergeCell ref="R12:R13"/>
    <mergeCell ref="A9:R9"/>
    <mergeCell ref="B10:R10"/>
    <mergeCell ref="O12:O13"/>
    <mergeCell ref="G12:G21"/>
    <mergeCell ref="A24:A26"/>
    <mergeCell ref="B24:B26"/>
    <mergeCell ref="C24:C26"/>
    <mergeCell ref="E22:E23"/>
    <mergeCell ref="B12:B13"/>
    <mergeCell ref="C12:C13"/>
    <mergeCell ref="P58:P59"/>
    <mergeCell ref="Q58:Q59"/>
    <mergeCell ref="E12:E21"/>
    <mergeCell ref="A22:A23"/>
    <mergeCell ref="B22:B23"/>
    <mergeCell ref="C22:C23"/>
    <mergeCell ref="D22:D23"/>
    <mergeCell ref="P12:P13"/>
    <mergeCell ref="Q12:Q13"/>
    <mergeCell ref="F12:F21"/>
    <mergeCell ref="F58:F63"/>
    <mergeCell ref="E54:E57"/>
    <mergeCell ref="E58:E59"/>
    <mergeCell ref="E51:E52"/>
    <mergeCell ref="R58:R59"/>
    <mergeCell ref="O60:O61"/>
    <mergeCell ref="P60:P61"/>
    <mergeCell ref="Q60:Q61"/>
    <mergeCell ref="R60:R61"/>
    <mergeCell ref="O58:O59"/>
    <mergeCell ref="O54:O55"/>
    <mergeCell ref="F54:F57"/>
    <mergeCell ref="G54:G57"/>
    <mergeCell ref="O51:O52"/>
    <mergeCell ref="F51:F52"/>
    <mergeCell ref="G51:G52"/>
    <mergeCell ref="D54:D57"/>
    <mergeCell ref="A58:A63"/>
    <mergeCell ref="D43:D44"/>
    <mergeCell ref="D45:D47"/>
    <mergeCell ref="D48:D49"/>
    <mergeCell ref="B58:B63"/>
    <mergeCell ref="C58:C63"/>
    <mergeCell ref="D58:D63"/>
    <mergeCell ref="D51:D53"/>
    <mergeCell ref="B35:B36"/>
    <mergeCell ref="C35:C36"/>
    <mergeCell ref="D35:D36"/>
    <mergeCell ref="O62:O63"/>
    <mergeCell ref="A54:A57"/>
    <mergeCell ref="A51:A52"/>
    <mergeCell ref="B51:B52"/>
    <mergeCell ref="C51:C52"/>
    <mergeCell ref="B54:B57"/>
    <mergeCell ref="C54:C57"/>
    <mergeCell ref="A38:A40"/>
    <mergeCell ref="B38:B40"/>
    <mergeCell ref="A35:A36"/>
    <mergeCell ref="F64:F65"/>
    <mergeCell ref="A64:A65"/>
    <mergeCell ref="B64:B65"/>
    <mergeCell ref="C64:C65"/>
    <mergeCell ref="D64:D65"/>
    <mergeCell ref="E64:E65"/>
    <mergeCell ref="D41:D42"/>
    <mergeCell ref="G77:G81"/>
    <mergeCell ref="E77:E81"/>
    <mergeCell ref="F77:F81"/>
    <mergeCell ref="D75:D76"/>
    <mergeCell ref="F66:F68"/>
    <mergeCell ref="G66:G68"/>
    <mergeCell ref="D66:D68"/>
    <mergeCell ref="E66:E68"/>
    <mergeCell ref="E75:E76"/>
    <mergeCell ref="F75:F76"/>
    <mergeCell ref="G75:G76"/>
    <mergeCell ref="D77:D81"/>
    <mergeCell ref="A66:A68"/>
    <mergeCell ref="P67:P68"/>
    <mergeCell ref="O71:O73"/>
    <mergeCell ref="O77:O78"/>
    <mergeCell ref="B77:B81"/>
    <mergeCell ref="C77:C81"/>
    <mergeCell ref="C70:R70"/>
    <mergeCell ref="Q67:Q68"/>
    <mergeCell ref="R67:R68"/>
    <mergeCell ref="D71:D74"/>
    <mergeCell ref="E71:E74"/>
    <mergeCell ref="F71:F74"/>
    <mergeCell ref="G71:G74"/>
    <mergeCell ref="C66:C68"/>
    <mergeCell ref="A75:A76"/>
    <mergeCell ref="B75:B76"/>
    <mergeCell ref="C75:C76"/>
    <mergeCell ref="A82:A83"/>
    <mergeCell ref="O79:O80"/>
    <mergeCell ref="O67:O68"/>
    <mergeCell ref="E82:E83"/>
    <mergeCell ref="F82:F83"/>
    <mergeCell ref="B66:B68"/>
    <mergeCell ref="C69:H69"/>
    <mergeCell ref="P84:P85"/>
    <mergeCell ref="E84:E87"/>
    <mergeCell ref="F84:F87"/>
    <mergeCell ref="G84:G87"/>
    <mergeCell ref="O84:O87"/>
    <mergeCell ref="A71:A74"/>
    <mergeCell ref="B71:B74"/>
    <mergeCell ref="C71:C74"/>
    <mergeCell ref="G82:G83"/>
    <mergeCell ref="A77:A81"/>
    <mergeCell ref="A84:A87"/>
    <mergeCell ref="B84:B87"/>
    <mergeCell ref="C84:C87"/>
    <mergeCell ref="D84:D87"/>
    <mergeCell ref="B82:B83"/>
    <mergeCell ref="C82:C83"/>
    <mergeCell ref="D82:D83"/>
    <mergeCell ref="C94:H94"/>
    <mergeCell ref="O94:R94"/>
    <mergeCell ref="C95:R95"/>
    <mergeCell ref="A96:A99"/>
    <mergeCell ref="B96:B99"/>
    <mergeCell ref="C96:C99"/>
    <mergeCell ref="D96:D99"/>
    <mergeCell ref="O96:O99"/>
    <mergeCell ref="F96:F99"/>
    <mergeCell ref="O100:O101"/>
    <mergeCell ref="E96:E99"/>
    <mergeCell ref="O103:O104"/>
    <mergeCell ref="C106:H106"/>
    <mergeCell ref="O106:R106"/>
    <mergeCell ref="F103:F105"/>
    <mergeCell ref="G103:G105"/>
    <mergeCell ref="A100:A102"/>
    <mergeCell ref="B100:B102"/>
    <mergeCell ref="E111:E112"/>
    <mergeCell ref="F111:F112"/>
    <mergeCell ref="G100:G102"/>
    <mergeCell ref="G96:G99"/>
    <mergeCell ref="A109:A110"/>
    <mergeCell ref="B109:B110"/>
    <mergeCell ref="C109:C110"/>
    <mergeCell ref="D109:D110"/>
    <mergeCell ref="C107:R107"/>
    <mergeCell ref="C103:C105"/>
    <mergeCell ref="D103:D105"/>
    <mergeCell ref="E103:E105"/>
    <mergeCell ref="A103:A105"/>
    <mergeCell ref="B103:B105"/>
    <mergeCell ref="E109:E110"/>
    <mergeCell ref="F109:F110"/>
    <mergeCell ref="E113:E115"/>
    <mergeCell ref="F113:F115"/>
    <mergeCell ref="C100:C102"/>
    <mergeCell ref="D100:D102"/>
    <mergeCell ref="E100:E102"/>
    <mergeCell ref="F100:F102"/>
    <mergeCell ref="A121:A124"/>
    <mergeCell ref="A116:A117"/>
    <mergeCell ref="O121:O122"/>
    <mergeCell ref="O116:O117"/>
    <mergeCell ref="B121:B124"/>
    <mergeCell ref="C121:C124"/>
    <mergeCell ref="D121:D124"/>
    <mergeCell ref="B118:B120"/>
    <mergeCell ref="O118:O119"/>
    <mergeCell ref="G109:G110"/>
    <mergeCell ref="O109:O110"/>
    <mergeCell ref="O113:O115"/>
    <mergeCell ref="A118:A120"/>
    <mergeCell ref="B116:B117"/>
    <mergeCell ref="C116:C117"/>
    <mergeCell ref="D116:D117"/>
    <mergeCell ref="G118:G120"/>
    <mergeCell ref="G111:G112"/>
    <mergeCell ref="O111:O112"/>
    <mergeCell ref="G113:G115"/>
    <mergeCell ref="E116:E117"/>
    <mergeCell ref="F116:F117"/>
    <mergeCell ref="G116:G117"/>
    <mergeCell ref="A111:A112"/>
    <mergeCell ref="B111:B112"/>
    <mergeCell ref="C111:C112"/>
    <mergeCell ref="D111:D112"/>
    <mergeCell ref="A113:A115"/>
    <mergeCell ref="B113:B115"/>
    <mergeCell ref="C113:C115"/>
    <mergeCell ref="D113:D115"/>
    <mergeCell ref="E119:E120"/>
    <mergeCell ref="F118:F120"/>
    <mergeCell ref="C118:C120"/>
    <mergeCell ref="D118:D120"/>
    <mergeCell ref="F121:F124"/>
    <mergeCell ref="G121:G124"/>
    <mergeCell ref="E122:E124"/>
    <mergeCell ref="G127:G128"/>
    <mergeCell ref="O137:R137"/>
    <mergeCell ref="B138:H138"/>
    <mergeCell ref="O138:R138"/>
    <mergeCell ref="F125:F126"/>
    <mergeCell ref="G125:G126"/>
    <mergeCell ref="B125:B126"/>
    <mergeCell ref="A142:H142"/>
    <mergeCell ref="I142:L142"/>
    <mergeCell ref="C137:H137"/>
    <mergeCell ref="B139:H139"/>
    <mergeCell ref="A127:A128"/>
    <mergeCell ref="A125:A126"/>
    <mergeCell ref="A141:N141"/>
    <mergeCell ref="E127:E128"/>
    <mergeCell ref="F127:F128"/>
    <mergeCell ref="C125:C126"/>
    <mergeCell ref="O139:R139"/>
    <mergeCell ref="A140:R140"/>
    <mergeCell ref="C129:H129"/>
    <mergeCell ref="O129:R129"/>
    <mergeCell ref="C130:R130"/>
    <mergeCell ref="D125:D126"/>
    <mergeCell ref="E125:E126"/>
    <mergeCell ref="B127:B128"/>
    <mergeCell ref="C127:C128"/>
    <mergeCell ref="D127:D128"/>
    <mergeCell ref="A153:H153"/>
    <mergeCell ref="I153:L153"/>
    <mergeCell ref="A151:H151"/>
    <mergeCell ref="I151:L151"/>
    <mergeCell ref="A152:H152"/>
    <mergeCell ref="I152:L152"/>
    <mergeCell ref="I143:L143"/>
    <mergeCell ref="A144:H144"/>
    <mergeCell ref="I144:L144"/>
    <mergeCell ref="A145:H145"/>
    <mergeCell ref="I145:L145"/>
    <mergeCell ref="A143:H143"/>
    <mergeCell ref="A150:H150"/>
    <mergeCell ref="I150:L150"/>
    <mergeCell ref="A146:H146"/>
    <mergeCell ref="I146:L146"/>
    <mergeCell ref="A148:H148"/>
    <mergeCell ref="I148:L148"/>
    <mergeCell ref="A149:H149"/>
    <mergeCell ref="I149:L149"/>
    <mergeCell ref="A147:H147"/>
    <mergeCell ref="I147:L147"/>
  </mergeCells>
  <phoneticPr fontId="0" type="noConversion"/>
  <printOptions horizontalCentered="1"/>
  <pageMargins left="0" right="0" top="0" bottom="0" header="0.31496062992125984" footer="0.31496062992125984"/>
  <pageSetup paperSize="9" orientation="landscape" r:id="rId1"/>
  <rowBreaks count="5" manualBreakCount="5">
    <brk id="29" max="17" man="1"/>
    <brk id="57" max="17" man="1"/>
    <brk id="83" max="17" man="1"/>
    <brk id="106" max="17" man="1"/>
    <brk id="138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07"/>
  <sheetViews>
    <sheetView tabSelected="1" zoomScaleNormal="100" zoomScaleSheetLayoutView="70" workbookViewId="0">
      <selection sqref="A1:AA1"/>
    </sheetView>
  </sheetViews>
  <sheetFormatPr defaultRowHeight="12.75"/>
  <cols>
    <col min="1" max="4" width="2.7109375" style="13" customWidth="1"/>
    <col min="5" max="5" width="30.7109375" style="13" customWidth="1"/>
    <col min="6" max="6" width="2.7109375" style="125" customWidth="1"/>
    <col min="7" max="7" width="2.7109375" style="13" customWidth="1"/>
    <col min="8" max="8" width="2.7109375" style="219" customWidth="1"/>
    <col min="9" max="9" width="7.7109375" style="450" customWidth="1"/>
    <col min="10" max="23" width="7.7109375" style="13" customWidth="1"/>
    <col min="24" max="24" width="20.7109375" style="13" customWidth="1"/>
    <col min="25" max="25" width="4" style="13" customWidth="1"/>
    <col min="26" max="27" width="3.7109375" style="13" customWidth="1"/>
    <col min="28" max="16384" width="9.140625" style="8"/>
  </cols>
  <sheetData>
    <row r="1" spans="1:31" ht="18" customHeight="1">
      <c r="A1" s="859" t="s">
        <v>162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</row>
    <row r="2" spans="1:31" ht="18" customHeight="1">
      <c r="A2" s="860" t="s">
        <v>61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60"/>
      <c r="X2" s="860"/>
      <c r="Y2" s="860"/>
      <c r="Z2" s="860"/>
      <c r="AA2" s="860"/>
    </row>
    <row r="3" spans="1:31" ht="18" customHeight="1">
      <c r="A3" s="861" t="s">
        <v>37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861"/>
      <c r="U3" s="861"/>
      <c r="V3" s="861"/>
      <c r="W3" s="861"/>
      <c r="X3" s="861"/>
      <c r="Y3" s="861"/>
      <c r="Z3" s="861"/>
      <c r="AA3" s="861"/>
      <c r="AB3" s="4"/>
      <c r="AC3" s="4"/>
      <c r="AD3" s="4"/>
      <c r="AE3" s="4"/>
    </row>
    <row r="4" spans="1:31" ht="15" customHeight="1" thickBot="1">
      <c r="Y4" s="803" t="s">
        <v>0</v>
      </c>
      <c r="Z4" s="803"/>
      <c r="AA4" s="803"/>
    </row>
    <row r="5" spans="1:31" ht="30" customHeight="1">
      <c r="A5" s="804" t="s">
        <v>38</v>
      </c>
      <c r="B5" s="775" t="s">
        <v>1</v>
      </c>
      <c r="C5" s="775" t="s">
        <v>2</v>
      </c>
      <c r="D5" s="775" t="s">
        <v>60</v>
      </c>
      <c r="E5" s="784" t="s">
        <v>16</v>
      </c>
      <c r="F5" s="789" t="s">
        <v>3</v>
      </c>
      <c r="G5" s="775" t="s">
        <v>53</v>
      </c>
      <c r="H5" s="781" t="s">
        <v>4</v>
      </c>
      <c r="I5" s="769" t="s">
        <v>5</v>
      </c>
      <c r="J5" s="797" t="s">
        <v>143</v>
      </c>
      <c r="K5" s="798"/>
      <c r="L5" s="798"/>
      <c r="M5" s="799"/>
      <c r="N5" s="797" t="s">
        <v>58</v>
      </c>
      <c r="O5" s="798"/>
      <c r="P5" s="798"/>
      <c r="Q5" s="799"/>
      <c r="R5" s="797" t="s">
        <v>41</v>
      </c>
      <c r="S5" s="798"/>
      <c r="T5" s="798"/>
      <c r="U5" s="799"/>
      <c r="V5" s="769" t="s">
        <v>51</v>
      </c>
      <c r="W5" s="769" t="s">
        <v>52</v>
      </c>
      <c r="X5" s="772" t="s">
        <v>15</v>
      </c>
      <c r="Y5" s="773"/>
      <c r="Z5" s="773"/>
      <c r="AA5" s="774"/>
    </row>
    <row r="6" spans="1:31" ht="14.25" customHeight="1">
      <c r="A6" s="805"/>
      <c r="B6" s="776"/>
      <c r="C6" s="776"/>
      <c r="D6" s="776"/>
      <c r="E6" s="785"/>
      <c r="F6" s="790"/>
      <c r="G6" s="776"/>
      <c r="H6" s="782"/>
      <c r="I6" s="770"/>
      <c r="J6" s="792" t="s">
        <v>6</v>
      </c>
      <c r="K6" s="778" t="s">
        <v>7</v>
      </c>
      <c r="L6" s="794"/>
      <c r="M6" s="795" t="s">
        <v>23</v>
      </c>
      <c r="N6" s="792" t="s">
        <v>6</v>
      </c>
      <c r="O6" s="778" t="s">
        <v>7</v>
      </c>
      <c r="P6" s="794"/>
      <c r="Q6" s="795" t="s">
        <v>23</v>
      </c>
      <c r="R6" s="792" t="s">
        <v>6</v>
      </c>
      <c r="S6" s="778" t="s">
        <v>7</v>
      </c>
      <c r="T6" s="794"/>
      <c r="U6" s="795" t="s">
        <v>23</v>
      </c>
      <c r="V6" s="770"/>
      <c r="W6" s="770"/>
      <c r="X6" s="787" t="s">
        <v>16</v>
      </c>
      <c r="Y6" s="778" t="s">
        <v>8</v>
      </c>
      <c r="Z6" s="779"/>
      <c r="AA6" s="780"/>
    </row>
    <row r="7" spans="1:31" ht="99" customHeight="1" thickBot="1">
      <c r="A7" s="793"/>
      <c r="B7" s="777"/>
      <c r="C7" s="777"/>
      <c r="D7" s="777"/>
      <c r="E7" s="786"/>
      <c r="F7" s="791"/>
      <c r="G7" s="777"/>
      <c r="H7" s="783"/>
      <c r="I7" s="771"/>
      <c r="J7" s="793"/>
      <c r="K7" s="10" t="s">
        <v>6</v>
      </c>
      <c r="L7" s="9" t="s">
        <v>17</v>
      </c>
      <c r="M7" s="796"/>
      <c r="N7" s="793"/>
      <c r="O7" s="10" t="s">
        <v>6</v>
      </c>
      <c r="P7" s="9" t="s">
        <v>17</v>
      </c>
      <c r="Q7" s="796"/>
      <c r="R7" s="793"/>
      <c r="S7" s="10" t="s">
        <v>6</v>
      </c>
      <c r="T7" s="9" t="s">
        <v>17</v>
      </c>
      <c r="U7" s="796"/>
      <c r="V7" s="771"/>
      <c r="W7" s="771"/>
      <c r="X7" s="788"/>
      <c r="Y7" s="11" t="s">
        <v>54</v>
      </c>
      <c r="Z7" s="11" t="s">
        <v>55</v>
      </c>
      <c r="AA7" s="12" t="s">
        <v>56</v>
      </c>
    </row>
    <row r="8" spans="1:31" s="73" customFormat="1" ht="14.25" customHeight="1">
      <c r="A8" s="753" t="s">
        <v>243</v>
      </c>
      <c r="B8" s="754"/>
      <c r="C8" s="754"/>
      <c r="D8" s="754"/>
      <c r="E8" s="754"/>
      <c r="F8" s="754"/>
      <c r="G8" s="754"/>
      <c r="H8" s="754"/>
      <c r="I8" s="754"/>
      <c r="J8" s="754"/>
      <c r="K8" s="754"/>
      <c r="L8" s="754"/>
      <c r="M8" s="754"/>
      <c r="N8" s="754"/>
      <c r="O8" s="754"/>
      <c r="P8" s="754"/>
      <c r="Q8" s="754"/>
      <c r="R8" s="754"/>
      <c r="S8" s="754"/>
      <c r="T8" s="754"/>
      <c r="U8" s="754"/>
      <c r="V8" s="754"/>
      <c r="W8" s="754"/>
      <c r="X8" s="754"/>
      <c r="Y8" s="754"/>
      <c r="Z8" s="754"/>
      <c r="AA8" s="755"/>
    </row>
    <row r="9" spans="1:31" s="73" customFormat="1" ht="14.25" customHeight="1">
      <c r="A9" s="763" t="s">
        <v>124</v>
      </c>
      <c r="B9" s="764"/>
      <c r="C9" s="764"/>
      <c r="D9" s="764"/>
      <c r="E9" s="764"/>
      <c r="F9" s="764"/>
      <c r="G9" s="764"/>
      <c r="H9" s="764"/>
      <c r="I9" s="764"/>
      <c r="J9" s="764"/>
      <c r="K9" s="764"/>
      <c r="L9" s="764"/>
      <c r="M9" s="764"/>
      <c r="N9" s="764"/>
      <c r="O9" s="764"/>
      <c r="P9" s="764"/>
      <c r="Q9" s="764"/>
      <c r="R9" s="764"/>
      <c r="S9" s="764"/>
      <c r="T9" s="764"/>
      <c r="U9" s="764"/>
      <c r="V9" s="764"/>
      <c r="W9" s="764"/>
      <c r="X9" s="764"/>
      <c r="Y9" s="764"/>
      <c r="Z9" s="764"/>
      <c r="AA9" s="765"/>
    </row>
    <row r="10" spans="1:31" ht="14.25" customHeight="1" thickBot="1">
      <c r="A10" s="398" t="s">
        <v>9</v>
      </c>
      <c r="B10" s="766" t="s">
        <v>244</v>
      </c>
      <c r="C10" s="767"/>
      <c r="D10" s="767"/>
      <c r="E10" s="767"/>
      <c r="F10" s="767"/>
      <c r="G10" s="767"/>
      <c r="H10" s="767"/>
      <c r="I10" s="767"/>
      <c r="J10" s="767"/>
      <c r="K10" s="767"/>
      <c r="L10" s="767"/>
      <c r="M10" s="767"/>
      <c r="N10" s="767"/>
      <c r="O10" s="767"/>
      <c r="P10" s="767"/>
      <c r="Q10" s="767"/>
      <c r="R10" s="767"/>
      <c r="S10" s="767"/>
      <c r="T10" s="767"/>
      <c r="U10" s="767"/>
      <c r="V10" s="767"/>
      <c r="W10" s="767"/>
      <c r="X10" s="767"/>
      <c r="Y10" s="767"/>
      <c r="Z10" s="767"/>
      <c r="AA10" s="768"/>
    </row>
    <row r="11" spans="1:31" ht="14.25" customHeight="1" thickBot="1">
      <c r="A11" s="14" t="s">
        <v>9</v>
      </c>
      <c r="B11" s="15" t="s">
        <v>9</v>
      </c>
      <c r="C11" s="607" t="s">
        <v>107</v>
      </c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608"/>
      <c r="P11" s="608"/>
      <c r="Q11" s="608"/>
      <c r="R11" s="608"/>
      <c r="S11" s="608"/>
      <c r="T11" s="608"/>
      <c r="U11" s="608"/>
      <c r="V11" s="608"/>
      <c r="W11" s="608"/>
      <c r="X11" s="608"/>
      <c r="Y11" s="608"/>
      <c r="Z11" s="608"/>
      <c r="AA11" s="609"/>
    </row>
    <row r="12" spans="1:31" ht="14.25" customHeight="1">
      <c r="A12" s="671" t="s">
        <v>9</v>
      </c>
      <c r="B12" s="673" t="s">
        <v>9</v>
      </c>
      <c r="C12" s="663" t="s">
        <v>9</v>
      </c>
      <c r="D12" s="663"/>
      <c r="E12" s="727" t="s">
        <v>178</v>
      </c>
      <c r="F12" s="668"/>
      <c r="G12" s="626"/>
      <c r="H12" s="675"/>
      <c r="I12" s="16"/>
      <c r="J12" s="35"/>
      <c r="K12" s="36"/>
      <c r="L12" s="36"/>
      <c r="M12" s="38"/>
      <c r="N12" s="466"/>
      <c r="O12" s="36"/>
      <c r="P12" s="36"/>
      <c r="Q12" s="37"/>
      <c r="R12" s="39"/>
      <c r="S12" s="40"/>
      <c r="T12" s="40"/>
      <c r="U12" s="370"/>
      <c r="V12" s="467"/>
      <c r="W12" s="111"/>
      <c r="X12" s="858"/>
      <c r="Y12" s="865"/>
      <c r="Z12" s="865"/>
      <c r="AA12" s="864"/>
    </row>
    <row r="13" spans="1:31" ht="14.25" customHeight="1">
      <c r="A13" s="656"/>
      <c r="B13" s="657"/>
      <c r="C13" s="658"/>
      <c r="D13" s="658"/>
      <c r="E13" s="728"/>
      <c r="F13" s="669"/>
      <c r="G13" s="641"/>
      <c r="H13" s="676"/>
      <c r="I13" s="17"/>
      <c r="J13" s="231"/>
      <c r="K13" s="43"/>
      <c r="L13" s="43"/>
      <c r="M13" s="122"/>
      <c r="N13" s="126"/>
      <c r="O13" s="43"/>
      <c r="P13" s="43"/>
      <c r="Q13" s="461"/>
      <c r="R13" s="208"/>
      <c r="S13" s="47"/>
      <c r="T13" s="47"/>
      <c r="U13" s="319"/>
      <c r="V13" s="468"/>
      <c r="W13" s="244"/>
      <c r="X13" s="751"/>
      <c r="Y13" s="748"/>
      <c r="Z13" s="748"/>
      <c r="AA13" s="762"/>
    </row>
    <row r="14" spans="1:31" ht="14.25" customHeight="1">
      <c r="A14" s="656"/>
      <c r="B14" s="657"/>
      <c r="C14" s="658"/>
      <c r="D14" s="811" t="s">
        <v>9</v>
      </c>
      <c r="E14" s="653" t="s">
        <v>72</v>
      </c>
      <c r="F14" s="862"/>
      <c r="G14" s="866" t="s">
        <v>69</v>
      </c>
      <c r="H14" s="812" t="s">
        <v>64</v>
      </c>
      <c r="I14" s="226" t="s">
        <v>57</v>
      </c>
      <c r="J14" s="42">
        <f>K14+M14</f>
        <v>190</v>
      </c>
      <c r="K14" s="100">
        <v>190</v>
      </c>
      <c r="L14" s="100"/>
      <c r="M14" s="44"/>
      <c r="N14" s="117">
        <f>O14+Q14</f>
        <v>225</v>
      </c>
      <c r="O14" s="100">
        <v>225</v>
      </c>
      <c r="P14" s="100"/>
      <c r="Q14" s="110"/>
      <c r="R14" s="46">
        <f>S14+U14</f>
        <v>225</v>
      </c>
      <c r="S14" s="101">
        <v>225</v>
      </c>
      <c r="T14" s="101"/>
      <c r="U14" s="277"/>
      <c r="V14" s="469">
        <v>230</v>
      </c>
      <c r="W14" s="115">
        <v>230</v>
      </c>
      <c r="X14" s="369" t="s">
        <v>148</v>
      </c>
      <c r="Y14" s="368">
        <v>2.23</v>
      </c>
      <c r="Z14" s="368">
        <v>2.23</v>
      </c>
      <c r="AA14" s="367">
        <v>2.23</v>
      </c>
    </row>
    <row r="15" spans="1:31" ht="14.25" customHeight="1">
      <c r="A15" s="656"/>
      <c r="B15" s="657"/>
      <c r="C15" s="658"/>
      <c r="D15" s="809"/>
      <c r="E15" s="662"/>
      <c r="F15" s="863"/>
      <c r="G15" s="867"/>
      <c r="H15" s="815"/>
      <c r="I15" s="202" t="s">
        <v>10</v>
      </c>
      <c r="J15" s="465">
        <f t="shared" ref="J15:W15" si="0">SUM(J14:J14)</f>
        <v>190</v>
      </c>
      <c r="K15" s="204">
        <f t="shared" si="0"/>
        <v>190</v>
      </c>
      <c r="L15" s="204">
        <f t="shared" si="0"/>
        <v>0</v>
      </c>
      <c r="M15" s="232">
        <f t="shared" si="0"/>
        <v>0</v>
      </c>
      <c r="N15" s="203">
        <f t="shared" si="0"/>
        <v>225</v>
      </c>
      <c r="O15" s="204">
        <f t="shared" si="0"/>
        <v>225</v>
      </c>
      <c r="P15" s="204">
        <f t="shared" si="0"/>
        <v>0</v>
      </c>
      <c r="Q15" s="462">
        <f t="shared" si="0"/>
        <v>0</v>
      </c>
      <c r="R15" s="465">
        <f t="shared" si="0"/>
        <v>225</v>
      </c>
      <c r="S15" s="204">
        <f t="shared" si="0"/>
        <v>225</v>
      </c>
      <c r="T15" s="204">
        <f t="shared" si="0"/>
        <v>0</v>
      </c>
      <c r="U15" s="232">
        <f t="shared" si="0"/>
        <v>0</v>
      </c>
      <c r="V15" s="470">
        <f t="shared" si="0"/>
        <v>230</v>
      </c>
      <c r="W15" s="205">
        <f t="shared" si="0"/>
        <v>230</v>
      </c>
      <c r="X15" s="227"/>
      <c r="Y15" s="206"/>
      <c r="Z15" s="206"/>
      <c r="AA15" s="207"/>
      <c r="AB15" s="21"/>
      <c r="AD15" s="19"/>
    </row>
    <row r="16" spans="1:31" ht="14.25" customHeight="1">
      <c r="A16" s="656"/>
      <c r="B16" s="657"/>
      <c r="C16" s="658"/>
      <c r="D16" s="730" t="s">
        <v>11</v>
      </c>
      <c r="E16" s="654" t="s">
        <v>73</v>
      </c>
      <c r="F16" s="612"/>
      <c r="G16" s="730" t="s">
        <v>69</v>
      </c>
      <c r="H16" s="676" t="s">
        <v>64</v>
      </c>
      <c r="I16" s="70" t="s">
        <v>57</v>
      </c>
      <c r="J16" s="87">
        <f>K16+M16</f>
        <v>29</v>
      </c>
      <c r="K16" s="94">
        <v>29</v>
      </c>
      <c r="L16" s="94"/>
      <c r="M16" s="90"/>
      <c r="N16" s="49">
        <f>O16+Q16</f>
        <v>63</v>
      </c>
      <c r="O16" s="94">
        <v>63</v>
      </c>
      <c r="P16" s="94"/>
      <c r="Q16" s="88"/>
      <c r="R16" s="89">
        <f>S16+U16</f>
        <v>29</v>
      </c>
      <c r="S16" s="95">
        <v>29</v>
      </c>
      <c r="T16" s="95"/>
      <c r="U16" s="321"/>
      <c r="V16" s="564">
        <v>30</v>
      </c>
      <c r="W16" s="225">
        <v>30</v>
      </c>
      <c r="X16" s="426" t="s">
        <v>77</v>
      </c>
      <c r="Y16" s="447">
        <v>14</v>
      </c>
      <c r="Z16" s="447">
        <v>14</v>
      </c>
      <c r="AA16" s="449">
        <v>14</v>
      </c>
    </row>
    <row r="17" spans="1:27" ht="14.25" customHeight="1">
      <c r="A17" s="656"/>
      <c r="B17" s="657"/>
      <c r="C17" s="658"/>
      <c r="D17" s="730"/>
      <c r="E17" s="654"/>
      <c r="F17" s="612"/>
      <c r="G17" s="730"/>
      <c r="H17" s="676"/>
      <c r="I17" s="24"/>
      <c r="J17" s="87">
        <f>K17+M17</f>
        <v>0</v>
      </c>
      <c r="K17" s="50"/>
      <c r="L17" s="50"/>
      <c r="M17" s="44"/>
      <c r="N17" s="49">
        <f>O17+Q17</f>
        <v>0</v>
      </c>
      <c r="O17" s="50"/>
      <c r="P17" s="50"/>
      <c r="Q17" s="278"/>
      <c r="R17" s="89">
        <f>S17+U17</f>
        <v>0</v>
      </c>
      <c r="S17" s="53"/>
      <c r="T17" s="53"/>
      <c r="U17" s="279"/>
      <c r="V17" s="471"/>
      <c r="W17" s="55"/>
      <c r="X17" s="679" t="s">
        <v>76</v>
      </c>
      <c r="Y17" s="447">
        <v>3</v>
      </c>
      <c r="Z17" s="447">
        <v>3</v>
      </c>
      <c r="AA17" s="449">
        <v>3</v>
      </c>
    </row>
    <row r="18" spans="1:27" ht="14.25" customHeight="1">
      <c r="A18" s="656"/>
      <c r="B18" s="657"/>
      <c r="C18" s="658"/>
      <c r="D18" s="730"/>
      <c r="E18" s="654"/>
      <c r="F18" s="612"/>
      <c r="G18" s="730"/>
      <c r="H18" s="676"/>
      <c r="I18" s="171" t="s">
        <v>10</v>
      </c>
      <c r="J18" s="294">
        <f t="shared" ref="J18:W18" si="1">SUM(J16:J17)</f>
        <v>29</v>
      </c>
      <c r="K18" s="173">
        <f t="shared" si="1"/>
        <v>29</v>
      </c>
      <c r="L18" s="173">
        <f t="shared" si="1"/>
        <v>0</v>
      </c>
      <c r="M18" s="174">
        <f t="shared" si="1"/>
        <v>0</v>
      </c>
      <c r="N18" s="172">
        <f t="shared" si="1"/>
        <v>63</v>
      </c>
      <c r="O18" s="173">
        <f t="shared" si="1"/>
        <v>63</v>
      </c>
      <c r="P18" s="173">
        <f t="shared" si="1"/>
        <v>0</v>
      </c>
      <c r="Q18" s="364">
        <f t="shared" si="1"/>
        <v>0</v>
      </c>
      <c r="R18" s="294">
        <f t="shared" si="1"/>
        <v>29</v>
      </c>
      <c r="S18" s="173">
        <f t="shared" si="1"/>
        <v>29</v>
      </c>
      <c r="T18" s="173">
        <f t="shared" si="1"/>
        <v>0</v>
      </c>
      <c r="U18" s="174">
        <f t="shared" si="1"/>
        <v>0</v>
      </c>
      <c r="V18" s="293">
        <f t="shared" si="1"/>
        <v>30</v>
      </c>
      <c r="W18" s="175">
        <f t="shared" si="1"/>
        <v>30</v>
      </c>
      <c r="X18" s="679"/>
      <c r="Y18" s="447"/>
      <c r="Z18" s="447"/>
      <c r="AA18" s="449"/>
    </row>
    <row r="19" spans="1:27" ht="14.25" customHeight="1">
      <c r="A19" s="656"/>
      <c r="B19" s="657"/>
      <c r="C19" s="658"/>
      <c r="D19" s="811" t="s">
        <v>62</v>
      </c>
      <c r="E19" s="653" t="s">
        <v>75</v>
      </c>
      <c r="F19" s="745"/>
      <c r="G19" s="811" t="s">
        <v>69</v>
      </c>
      <c r="H19" s="812" t="s">
        <v>64</v>
      </c>
      <c r="I19" s="62" t="s">
        <v>57</v>
      </c>
      <c r="J19" s="42">
        <f>K19+M19</f>
        <v>217.8</v>
      </c>
      <c r="K19" s="100">
        <v>217.8</v>
      </c>
      <c r="L19" s="100"/>
      <c r="M19" s="44"/>
      <c r="N19" s="117">
        <f>O19+Q19</f>
        <v>639.09999999999991</v>
      </c>
      <c r="O19" s="100">
        <v>443.4</v>
      </c>
      <c r="P19" s="100"/>
      <c r="Q19" s="110">
        <v>195.7</v>
      </c>
      <c r="R19" s="46">
        <f>S19+U19</f>
        <v>325.7</v>
      </c>
      <c r="S19" s="101">
        <v>325.7</v>
      </c>
      <c r="T19" s="101"/>
      <c r="U19" s="277"/>
      <c r="V19" s="469">
        <v>390</v>
      </c>
      <c r="W19" s="115">
        <v>390</v>
      </c>
      <c r="X19" s="760" t="s">
        <v>179</v>
      </c>
      <c r="Y19" s="446">
        <v>5</v>
      </c>
      <c r="Z19" s="446">
        <v>5</v>
      </c>
      <c r="AA19" s="448"/>
    </row>
    <row r="20" spans="1:27" ht="14.25" customHeight="1">
      <c r="A20" s="656"/>
      <c r="B20" s="657"/>
      <c r="C20" s="658"/>
      <c r="D20" s="730"/>
      <c r="E20" s="654"/>
      <c r="F20" s="612"/>
      <c r="G20" s="730"/>
      <c r="H20" s="676"/>
      <c r="I20" s="70"/>
      <c r="J20" s="87">
        <f>K20+M20</f>
        <v>0</v>
      </c>
      <c r="K20" s="94"/>
      <c r="L20" s="94"/>
      <c r="M20" s="90"/>
      <c r="N20" s="49">
        <f>O20+Q20</f>
        <v>0</v>
      </c>
      <c r="O20" s="94"/>
      <c r="P20" s="94"/>
      <c r="Q20" s="88"/>
      <c r="R20" s="89">
        <f>S20+U20</f>
        <v>0</v>
      </c>
      <c r="S20" s="95"/>
      <c r="T20" s="95"/>
      <c r="U20" s="321"/>
      <c r="V20" s="472"/>
      <c r="W20" s="97"/>
      <c r="X20" s="679"/>
      <c r="Y20" s="447"/>
      <c r="Z20" s="447"/>
      <c r="AA20" s="449"/>
    </row>
    <row r="21" spans="1:27" ht="27" customHeight="1">
      <c r="A21" s="656"/>
      <c r="B21" s="657"/>
      <c r="C21" s="658"/>
      <c r="D21" s="730"/>
      <c r="E21" s="654"/>
      <c r="F21" s="612"/>
      <c r="G21" s="730"/>
      <c r="H21" s="676"/>
      <c r="I21" s="70"/>
      <c r="J21" s="87">
        <f>K21+M21</f>
        <v>0</v>
      </c>
      <c r="K21" s="94"/>
      <c r="L21" s="94"/>
      <c r="M21" s="90"/>
      <c r="N21" s="49">
        <f>O21+Q21</f>
        <v>0</v>
      </c>
      <c r="O21" s="94"/>
      <c r="P21" s="94"/>
      <c r="Q21" s="88"/>
      <c r="R21" s="89">
        <f>S21+U21</f>
        <v>0</v>
      </c>
      <c r="S21" s="95"/>
      <c r="T21" s="95"/>
      <c r="U21" s="321"/>
      <c r="V21" s="472"/>
      <c r="W21" s="97"/>
      <c r="X21" s="25" t="s">
        <v>149</v>
      </c>
      <c r="Y21" s="447">
        <v>1</v>
      </c>
      <c r="Z21" s="447">
        <v>1</v>
      </c>
      <c r="AA21" s="449">
        <v>1</v>
      </c>
    </row>
    <row r="22" spans="1:27" ht="14.25" customHeight="1">
      <c r="A22" s="656"/>
      <c r="B22" s="657"/>
      <c r="C22" s="658"/>
      <c r="D22" s="730"/>
      <c r="E22" s="654"/>
      <c r="F22" s="612"/>
      <c r="G22" s="730"/>
      <c r="H22" s="676"/>
      <c r="I22" s="70"/>
      <c r="J22" s="87">
        <f>K22+M22</f>
        <v>0</v>
      </c>
      <c r="K22" s="98"/>
      <c r="L22" s="98"/>
      <c r="M22" s="90"/>
      <c r="N22" s="49">
        <f>O22+Q22</f>
        <v>0</v>
      </c>
      <c r="O22" s="98"/>
      <c r="P22" s="98"/>
      <c r="Q22" s="463"/>
      <c r="R22" s="89">
        <f>S22+U22</f>
        <v>0</v>
      </c>
      <c r="S22" s="95"/>
      <c r="T22" s="95"/>
      <c r="U22" s="321"/>
      <c r="V22" s="473"/>
      <c r="W22" s="99"/>
      <c r="X22" s="25" t="s">
        <v>78</v>
      </c>
      <c r="Y22" s="447">
        <v>30</v>
      </c>
      <c r="Z22" s="447">
        <v>20</v>
      </c>
      <c r="AA22" s="449">
        <v>20</v>
      </c>
    </row>
    <row r="23" spans="1:27" ht="14.25" customHeight="1">
      <c r="A23" s="656"/>
      <c r="B23" s="657"/>
      <c r="C23" s="658"/>
      <c r="D23" s="730"/>
      <c r="E23" s="654"/>
      <c r="F23" s="612"/>
      <c r="G23" s="730"/>
      <c r="H23" s="676"/>
      <c r="I23" s="24"/>
      <c r="J23" s="87">
        <f>K23+M23</f>
        <v>0</v>
      </c>
      <c r="K23" s="91"/>
      <c r="L23" s="91"/>
      <c r="M23" s="45"/>
      <c r="N23" s="49">
        <f>O23+Q23</f>
        <v>0</v>
      </c>
      <c r="O23" s="91"/>
      <c r="P23" s="91"/>
      <c r="Q23" s="464"/>
      <c r="R23" s="89">
        <f>S23+U23</f>
        <v>0</v>
      </c>
      <c r="S23" s="47"/>
      <c r="T23" s="47"/>
      <c r="U23" s="319"/>
      <c r="V23" s="474"/>
      <c r="W23" s="93"/>
      <c r="X23" s="25" t="s">
        <v>79</v>
      </c>
      <c r="Y23" s="447">
        <v>10</v>
      </c>
      <c r="Z23" s="447">
        <v>10</v>
      </c>
      <c r="AA23" s="449"/>
    </row>
    <row r="24" spans="1:27" ht="14.25" customHeight="1">
      <c r="A24" s="656"/>
      <c r="B24" s="657"/>
      <c r="C24" s="658"/>
      <c r="D24" s="730"/>
      <c r="E24" s="654"/>
      <c r="F24" s="612"/>
      <c r="G24" s="730"/>
      <c r="H24" s="676"/>
      <c r="I24" s="171" t="s">
        <v>10</v>
      </c>
      <c r="J24" s="294">
        <f t="shared" ref="J24:W24" si="2">SUM(J19:J23)</f>
        <v>217.8</v>
      </c>
      <c r="K24" s="172">
        <f t="shared" si="2"/>
        <v>217.8</v>
      </c>
      <c r="L24" s="172">
        <f t="shared" si="2"/>
        <v>0</v>
      </c>
      <c r="M24" s="174">
        <f t="shared" si="2"/>
        <v>0</v>
      </c>
      <c r="N24" s="172">
        <f t="shared" si="2"/>
        <v>639.09999999999991</v>
      </c>
      <c r="O24" s="172">
        <f t="shared" si="2"/>
        <v>443.4</v>
      </c>
      <c r="P24" s="172">
        <f t="shared" si="2"/>
        <v>0</v>
      </c>
      <c r="Q24" s="364">
        <f t="shared" si="2"/>
        <v>195.7</v>
      </c>
      <c r="R24" s="294">
        <f t="shared" si="2"/>
        <v>325.7</v>
      </c>
      <c r="S24" s="172">
        <f t="shared" si="2"/>
        <v>325.7</v>
      </c>
      <c r="T24" s="172">
        <f t="shared" si="2"/>
        <v>0</v>
      </c>
      <c r="U24" s="174">
        <f t="shared" si="2"/>
        <v>0</v>
      </c>
      <c r="V24" s="293">
        <f t="shared" si="2"/>
        <v>390</v>
      </c>
      <c r="W24" s="175">
        <f t="shared" si="2"/>
        <v>390</v>
      </c>
      <c r="X24" s="25" t="s">
        <v>80</v>
      </c>
      <c r="Y24" s="447">
        <v>50</v>
      </c>
      <c r="Z24" s="447">
        <v>50</v>
      </c>
      <c r="AA24" s="449">
        <v>30</v>
      </c>
    </row>
    <row r="25" spans="1:27" ht="14.25" customHeight="1">
      <c r="A25" s="656"/>
      <c r="B25" s="657"/>
      <c r="C25" s="658"/>
      <c r="D25" s="811" t="s">
        <v>81</v>
      </c>
      <c r="E25" s="653" t="s">
        <v>238</v>
      </c>
      <c r="F25" s="745"/>
      <c r="G25" s="811" t="s">
        <v>69</v>
      </c>
      <c r="H25" s="812" t="s">
        <v>64</v>
      </c>
      <c r="I25" s="62" t="s">
        <v>57</v>
      </c>
      <c r="J25" s="42"/>
      <c r="K25" s="100"/>
      <c r="L25" s="100"/>
      <c r="M25" s="44"/>
      <c r="N25" s="117">
        <f>O25+Q25</f>
        <v>50.2</v>
      </c>
      <c r="O25" s="100">
        <v>50.2</v>
      </c>
      <c r="P25" s="100"/>
      <c r="Q25" s="110"/>
      <c r="R25" s="46">
        <f>S25+U25</f>
        <v>50.2</v>
      </c>
      <c r="S25" s="101">
        <v>50.2</v>
      </c>
      <c r="T25" s="101"/>
      <c r="U25" s="277"/>
      <c r="V25" s="469"/>
      <c r="W25" s="115"/>
      <c r="X25" s="479" t="s">
        <v>222</v>
      </c>
      <c r="Y25" s="485">
        <v>274.08</v>
      </c>
      <c r="Z25" s="446"/>
      <c r="AA25" s="448"/>
    </row>
    <row r="26" spans="1:27" ht="31.5" customHeight="1">
      <c r="A26" s="656"/>
      <c r="B26" s="657"/>
      <c r="C26" s="658"/>
      <c r="D26" s="730"/>
      <c r="E26" s="654"/>
      <c r="F26" s="612"/>
      <c r="G26" s="730"/>
      <c r="H26" s="676"/>
      <c r="I26" s="24"/>
      <c r="J26" s="87"/>
      <c r="K26" s="475"/>
      <c r="L26" s="475"/>
      <c r="M26" s="44"/>
      <c r="N26" s="49"/>
      <c r="O26" s="475"/>
      <c r="P26" s="475"/>
      <c r="Q26" s="476"/>
      <c r="R26" s="89"/>
      <c r="S26" s="53"/>
      <c r="T26" s="53"/>
      <c r="U26" s="279"/>
      <c r="V26" s="477"/>
      <c r="W26" s="209"/>
      <c r="X26" s="479" t="s">
        <v>225</v>
      </c>
      <c r="Y26" s="485">
        <v>70</v>
      </c>
      <c r="Z26" s="229"/>
      <c r="AA26" s="230"/>
    </row>
    <row r="27" spans="1:27" ht="25.5" customHeight="1">
      <c r="A27" s="656"/>
      <c r="B27" s="657"/>
      <c r="C27" s="658"/>
      <c r="D27" s="730"/>
      <c r="E27" s="654"/>
      <c r="F27" s="612"/>
      <c r="G27" s="730"/>
      <c r="H27" s="676"/>
      <c r="I27" s="62"/>
      <c r="J27" s="87"/>
      <c r="K27" s="475"/>
      <c r="L27" s="475"/>
      <c r="M27" s="44"/>
      <c r="N27" s="49"/>
      <c r="O27" s="475"/>
      <c r="P27" s="475"/>
      <c r="Q27" s="476"/>
      <c r="R27" s="89"/>
      <c r="S27" s="53"/>
      <c r="T27" s="53"/>
      <c r="U27" s="279"/>
      <c r="V27" s="477"/>
      <c r="W27" s="209"/>
      <c r="X27" s="479" t="s">
        <v>223</v>
      </c>
      <c r="Y27" s="485">
        <v>50</v>
      </c>
      <c r="Z27" s="447"/>
      <c r="AA27" s="449"/>
    </row>
    <row r="28" spans="1:27" ht="28.5" customHeight="1">
      <c r="A28" s="656"/>
      <c r="B28" s="657"/>
      <c r="C28" s="658"/>
      <c r="D28" s="730"/>
      <c r="E28" s="654"/>
      <c r="F28" s="612"/>
      <c r="G28" s="730"/>
      <c r="H28" s="676"/>
      <c r="I28" s="24"/>
      <c r="J28" s="87"/>
      <c r="K28" s="475"/>
      <c r="L28" s="475"/>
      <c r="M28" s="44"/>
      <c r="N28" s="49"/>
      <c r="O28" s="475"/>
      <c r="P28" s="475"/>
      <c r="Q28" s="476"/>
      <c r="R28" s="89"/>
      <c r="S28" s="53"/>
      <c r="T28" s="53"/>
      <c r="U28" s="279"/>
      <c r="V28" s="477"/>
      <c r="W28" s="209"/>
      <c r="X28" s="479" t="s">
        <v>224</v>
      </c>
      <c r="Y28" s="485">
        <v>10</v>
      </c>
      <c r="Z28" s="229"/>
      <c r="AA28" s="230"/>
    </row>
    <row r="29" spans="1:27" ht="30" customHeight="1">
      <c r="A29" s="656"/>
      <c r="B29" s="657"/>
      <c r="C29" s="658"/>
      <c r="D29" s="730"/>
      <c r="E29" s="654"/>
      <c r="F29" s="612"/>
      <c r="G29" s="730"/>
      <c r="H29" s="676"/>
      <c r="I29" s="62"/>
      <c r="J29" s="87">
        <f>K29+M29</f>
        <v>0</v>
      </c>
      <c r="K29" s="50"/>
      <c r="L29" s="50"/>
      <c r="M29" s="44"/>
      <c r="N29" s="49">
        <f>O29+Q29</f>
        <v>0</v>
      </c>
      <c r="O29" s="50"/>
      <c r="P29" s="50"/>
      <c r="Q29" s="278"/>
      <c r="R29" s="89">
        <f>S29+U29</f>
        <v>0</v>
      </c>
      <c r="S29" s="53"/>
      <c r="T29" s="53"/>
      <c r="U29" s="279"/>
      <c r="V29" s="471"/>
      <c r="W29" s="55"/>
      <c r="X29" s="479" t="s">
        <v>226</v>
      </c>
      <c r="Y29" s="485">
        <v>20</v>
      </c>
      <c r="Z29" s="447"/>
      <c r="AA29" s="449"/>
    </row>
    <row r="30" spans="1:27" ht="29.25" customHeight="1">
      <c r="A30" s="656"/>
      <c r="B30" s="657"/>
      <c r="C30" s="658"/>
      <c r="D30" s="809"/>
      <c r="E30" s="662"/>
      <c r="F30" s="632"/>
      <c r="G30" s="809"/>
      <c r="H30" s="815"/>
      <c r="I30" s="202" t="s">
        <v>10</v>
      </c>
      <c r="J30" s="465">
        <f t="shared" ref="J30:W30" si="3">SUM(J25:J29)</f>
        <v>0</v>
      </c>
      <c r="K30" s="204">
        <f t="shared" si="3"/>
        <v>0</v>
      </c>
      <c r="L30" s="204">
        <f t="shared" si="3"/>
        <v>0</v>
      </c>
      <c r="M30" s="232">
        <f t="shared" si="3"/>
        <v>0</v>
      </c>
      <c r="N30" s="203">
        <f t="shared" si="3"/>
        <v>50.2</v>
      </c>
      <c r="O30" s="204">
        <f t="shared" si="3"/>
        <v>50.2</v>
      </c>
      <c r="P30" s="204">
        <f t="shared" si="3"/>
        <v>0</v>
      </c>
      <c r="Q30" s="462">
        <f t="shared" si="3"/>
        <v>0</v>
      </c>
      <c r="R30" s="465">
        <f>SUM(R25:R29)</f>
        <v>50.2</v>
      </c>
      <c r="S30" s="204">
        <f t="shared" si="3"/>
        <v>50.2</v>
      </c>
      <c r="T30" s="204">
        <f t="shared" si="3"/>
        <v>0</v>
      </c>
      <c r="U30" s="232">
        <f t="shared" si="3"/>
        <v>0</v>
      </c>
      <c r="V30" s="470">
        <f t="shared" si="3"/>
        <v>0</v>
      </c>
      <c r="W30" s="205">
        <f t="shared" si="3"/>
        <v>0</v>
      </c>
      <c r="X30" s="528" t="s">
        <v>227</v>
      </c>
      <c r="Y30" s="514">
        <v>4</v>
      </c>
      <c r="Z30" s="533"/>
      <c r="AA30" s="534"/>
    </row>
    <row r="31" spans="1:27" ht="26.25" customHeight="1">
      <c r="A31" s="516"/>
      <c r="B31" s="409"/>
      <c r="C31" s="517"/>
      <c r="D31" s="552" t="s">
        <v>82</v>
      </c>
      <c r="E31" s="856" t="s">
        <v>236</v>
      </c>
      <c r="F31" s="548"/>
      <c r="G31" s="552"/>
      <c r="H31" s="524" t="s">
        <v>64</v>
      </c>
      <c r="I31" s="544" t="s">
        <v>57</v>
      </c>
      <c r="J31" s="518"/>
      <c r="K31" s="519"/>
      <c r="L31" s="519"/>
      <c r="M31" s="520"/>
      <c r="N31" s="527">
        <f>O31+Q31</f>
        <v>20</v>
      </c>
      <c r="O31" s="527">
        <v>20</v>
      </c>
      <c r="P31" s="519"/>
      <c r="Q31" s="521"/>
      <c r="R31" s="525">
        <f>S31+U31</f>
        <v>20</v>
      </c>
      <c r="S31" s="526">
        <v>20</v>
      </c>
      <c r="T31" s="492"/>
      <c r="U31" s="523"/>
      <c r="V31" s="521"/>
      <c r="W31" s="522"/>
      <c r="X31" s="528" t="s">
        <v>235</v>
      </c>
      <c r="Y31" s="514">
        <v>1</v>
      </c>
      <c r="Z31" s="533"/>
      <c r="AA31" s="534"/>
    </row>
    <row r="32" spans="1:27" ht="15" customHeight="1">
      <c r="A32" s="516"/>
      <c r="B32" s="409"/>
      <c r="C32" s="517"/>
      <c r="D32" s="440"/>
      <c r="E32" s="857"/>
      <c r="F32" s="548"/>
      <c r="G32" s="440"/>
      <c r="H32" s="524"/>
      <c r="I32" s="171"/>
      <c r="J32" s="294"/>
      <c r="K32" s="172"/>
      <c r="L32" s="172"/>
      <c r="M32" s="295"/>
      <c r="N32" s="172">
        <f>N31</f>
        <v>20</v>
      </c>
      <c r="O32" s="172">
        <f>O31</f>
        <v>20</v>
      </c>
      <c r="P32" s="172"/>
      <c r="Q32" s="293"/>
      <c r="R32" s="294">
        <f>R31</f>
        <v>20</v>
      </c>
      <c r="S32" s="172">
        <f>S31</f>
        <v>20</v>
      </c>
      <c r="T32" s="172"/>
      <c r="U32" s="295"/>
      <c r="V32" s="293"/>
      <c r="W32" s="175"/>
      <c r="X32" s="529"/>
      <c r="Y32" s="531"/>
      <c r="Z32" s="535"/>
      <c r="AA32" s="536"/>
    </row>
    <row r="33" spans="1:27" ht="14.25" customHeight="1" thickBot="1">
      <c r="A33" s="816"/>
      <c r="B33" s="817"/>
      <c r="C33" s="817"/>
      <c r="D33" s="817"/>
      <c r="E33" s="817"/>
      <c r="F33" s="817"/>
      <c r="G33" s="817"/>
      <c r="H33" s="855"/>
      <c r="I33" s="377" t="s">
        <v>10</v>
      </c>
      <c r="J33" s="381">
        <f t="shared" ref="J33:W33" si="4">J24+J18+J15</f>
        <v>436.8</v>
      </c>
      <c r="K33" s="378">
        <f t="shared" si="4"/>
        <v>436.8</v>
      </c>
      <c r="L33" s="378">
        <f t="shared" si="4"/>
        <v>0</v>
      </c>
      <c r="M33" s="382">
        <f t="shared" si="4"/>
        <v>0</v>
      </c>
      <c r="N33" s="378">
        <f t="shared" si="4"/>
        <v>927.09999999999991</v>
      </c>
      <c r="O33" s="378">
        <f t="shared" si="4"/>
        <v>731.4</v>
      </c>
      <c r="P33" s="378">
        <f t="shared" si="4"/>
        <v>0</v>
      </c>
      <c r="Q33" s="380">
        <f t="shared" si="4"/>
        <v>195.7</v>
      </c>
      <c r="R33" s="381">
        <f>R24+R18+R15+R30+R32</f>
        <v>649.90000000000009</v>
      </c>
      <c r="S33" s="378">
        <f>S24+S18+S15+S30+S32</f>
        <v>649.90000000000009</v>
      </c>
      <c r="T33" s="378">
        <f t="shared" si="4"/>
        <v>0</v>
      </c>
      <c r="U33" s="382">
        <f t="shared" si="4"/>
        <v>0</v>
      </c>
      <c r="V33" s="380">
        <f t="shared" si="4"/>
        <v>650</v>
      </c>
      <c r="W33" s="383">
        <f t="shared" si="4"/>
        <v>650</v>
      </c>
      <c r="X33" s="530"/>
      <c r="Y33" s="532"/>
      <c r="Z33" s="537"/>
      <c r="AA33" s="538"/>
    </row>
    <row r="34" spans="1:27" ht="15.75" customHeight="1">
      <c r="A34" s="671" t="s">
        <v>9</v>
      </c>
      <c r="B34" s="673" t="s">
        <v>9</v>
      </c>
      <c r="C34" s="663" t="s">
        <v>11</v>
      </c>
      <c r="D34" s="663"/>
      <c r="E34" s="727" t="s">
        <v>181</v>
      </c>
      <c r="F34" s="624"/>
      <c r="G34" s="721"/>
      <c r="H34" s="675"/>
      <c r="I34" s="22"/>
      <c r="J34" s="35"/>
      <c r="K34" s="36"/>
      <c r="L34" s="36"/>
      <c r="M34" s="37"/>
      <c r="N34" s="35"/>
      <c r="O34" s="36"/>
      <c r="P34" s="36"/>
      <c r="Q34" s="38"/>
      <c r="R34" s="39"/>
      <c r="S34" s="40"/>
      <c r="T34" s="40"/>
      <c r="U34" s="41"/>
      <c r="V34" s="111"/>
      <c r="W34" s="111"/>
      <c r="X34" s="363"/>
      <c r="Y34" s="236"/>
      <c r="Z34" s="236"/>
      <c r="AA34" s="105"/>
    </row>
    <row r="35" spans="1:27" ht="15.75" customHeight="1">
      <c r="A35" s="656"/>
      <c r="B35" s="657"/>
      <c r="C35" s="658"/>
      <c r="D35" s="658"/>
      <c r="E35" s="728"/>
      <c r="F35" s="612"/>
      <c r="G35" s="730"/>
      <c r="H35" s="676"/>
      <c r="I35" s="18"/>
      <c r="J35" s="231"/>
      <c r="K35" s="43"/>
      <c r="L35" s="43"/>
      <c r="M35" s="122"/>
      <c r="N35" s="231"/>
      <c r="O35" s="91"/>
      <c r="P35" s="43"/>
      <c r="Q35" s="45"/>
      <c r="R35" s="208"/>
      <c r="S35" s="47"/>
      <c r="T35" s="47"/>
      <c r="U35" s="48"/>
      <c r="V35" s="244"/>
      <c r="W35" s="244"/>
      <c r="X35" s="25"/>
      <c r="Y35" s="103"/>
      <c r="Z35" s="103"/>
      <c r="AA35" s="104"/>
    </row>
    <row r="36" spans="1:27" ht="15.75" customHeight="1">
      <c r="A36" s="656"/>
      <c r="B36" s="657"/>
      <c r="C36" s="658"/>
      <c r="D36" s="730" t="s">
        <v>9</v>
      </c>
      <c r="E36" s="653" t="s">
        <v>85</v>
      </c>
      <c r="F36" s="745"/>
      <c r="G36" s="811" t="s">
        <v>82</v>
      </c>
      <c r="H36" s="812" t="s">
        <v>64</v>
      </c>
      <c r="I36" s="62" t="s">
        <v>57</v>
      </c>
      <c r="J36" s="42">
        <f>K36+M36</f>
        <v>5826</v>
      </c>
      <c r="K36" s="100">
        <v>5826</v>
      </c>
      <c r="L36" s="100"/>
      <c r="M36" s="110"/>
      <c r="N36" s="42">
        <f>O36+Q36</f>
        <v>6360.3</v>
      </c>
      <c r="O36" s="100">
        <v>6360.3</v>
      </c>
      <c r="P36" s="100"/>
      <c r="Q36" s="44"/>
      <c r="R36" s="46">
        <f>S36+U36</f>
        <v>5943.0999999999995</v>
      </c>
      <c r="S36" s="101">
        <f>6024-20-13.6+25-50.2-2.1-20</f>
        <v>5943.0999999999995</v>
      </c>
      <c r="T36" s="101"/>
      <c r="U36" s="102"/>
      <c r="V36" s="115">
        <v>5963.1</v>
      </c>
      <c r="W36" s="115">
        <v>5963.1</v>
      </c>
      <c r="X36" s="235" t="s">
        <v>87</v>
      </c>
      <c r="Y36" s="233">
        <v>0.73</v>
      </c>
      <c r="Z36" s="233">
        <v>0.73</v>
      </c>
      <c r="AA36" s="234">
        <v>0.73</v>
      </c>
    </row>
    <row r="37" spans="1:27" ht="15.75" customHeight="1">
      <c r="A37" s="656"/>
      <c r="B37" s="657"/>
      <c r="C37" s="658"/>
      <c r="D37" s="730"/>
      <c r="E37" s="654"/>
      <c r="F37" s="612"/>
      <c r="G37" s="730"/>
      <c r="H37" s="676"/>
      <c r="I37" s="62"/>
      <c r="J37" s="42">
        <f>K37+M37</f>
        <v>0</v>
      </c>
      <c r="K37" s="43"/>
      <c r="L37" s="43"/>
      <c r="M37" s="44"/>
      <c r="N37" s="42">
        <f>O37+Q37</f>
        <v>0</v>
      </c>
      <c r="O37" s="91"/>
      <c r="P37" s="43"/>
      <c r="Q37" s="45"/>
      <c r="R37" s="46">
        <f>S37+U37</f>
        <v>0</v>
      </c>
      <c r="S37" s="47"/>
      <c r="T37" s="47"/>
      <c r="U37" s="48"/>
      <c r="V37" s="244"/>
      <c r="W37" s="244"/>
      <c r="X37" s="25" t="s">
        <v>150</v>
      </c>
      <c r="Y37" s="103">
        <v>2.2547000000000001</v>
      </c>
      <c r="Z37" s="103">
        <v>2.2547000000000001</v>
      </c>
      <c r="AA37" s="104">
        <v>2.2547000000000001</v>
      </c>
    </row>
    <row r="38" spans="1:27" ht="29.25" customHeight="1">
      <c r="A38" s="656"/>
      <c r="B38" s="657"/>
      <c r="C38" s="658"/>
      <c r="D38" s="730"/>
      <c r="E38" s="654"/>
      <c r="F38" s="612"/>
      <c r="G38" s="730"/>
      <c r="H38" s="676"/>
      <c r="I38" s="24"/>
      <c r="J38" s="49">
        <f>K38+M38</f>
        <v>0</v>
      </c>
      <c r="K38" s="50"/>
      <c r="L38" s="50"/>
      <c r="M38" s="44"/>
      <c r="N38" s="49">
        <f>O38+Q38</f>
        <v>0</v>
      </c>
      <c r="O38" s="50"/>
      <c r="P38" s="50"/>
      <c r="Q38" s="51"/>
      <c r="R38" s="52">
        <f>S38+U38</f>
        <v>0</v>
      </c>
      <c r="S38" s="53"/>
      <c r="T38" s="53"/>
      <c r="U38" s="54"/>
      <c r="V38" s="55"/>
      <c r="W38" s="55"/>
      <c r="X38" s="25" t="s">
        <v>151</v>
      </c>
      <c r="Y38" s="447">
        <v>20</v>
      </c>
      <c r="Z38" s="447">
        <v>20</v>
      </c>
      <c r="AA38" s="449">
        <v>20</v>
      </c>
    </row>
    <row r="39" spans="1:27" ht="15.75" customHeight="1">
      <c r="A39" s="656"/>
      <c r="B39" s="657"/>
      <c r="C39" s="658"/>
      <c r="D39" s="730"/>
      <c r="E39" s="662"/>
      <c r="F39" s="632"/>
      <c r="G39" s="809"/>
      <c r="H39" s="815"/>
      <c r="I39" s="202" t="s">
        <v>10</v>
      </c>
      <c r="J39" s="203">
        <f t="shared" ref="J39:W39" si="5">SUM(J36:J38)</f>
        <v>5826</v>
      </c>
      <c r="K39" s="204">
        <f t="shared" si="5"/>
        <v>5826</v>
      </c>
      <c r="L39" s="204">
        <f t="shared" si="5"/>
        <v>0</v>
      </c>
      <c r="M39" s="232">
        <f t="shared" si="5"/>
        <v>0</v>
      </c>
      <c r="N39" s="203">
        <f t="shared" si="5"/>
        <v>6360.3</v>
      </c>
      <c r="O39" s="204">
        <f t="shared" si="5"/>
        <v>6360.3</v>
      </c>
      <c r="P39" s="204">
        <f t="shared" si="5"/>
        <v>0</v>
      </c>
      <c r="Q39" s="232">
        <f t="shared" si="5"/>
        <v>0</v>
      </c>
      <c r="R39" s="203">
        <f t="shared" si="5"/>
        <v>5943.0999999999995</v>
      </c>
      <c r="S39" s="204">
        <f t="shared" si="5"/>
        <v>5943.0999999999995</v>
      </c>
      <c r="T39" s="204">
        <f t="shared" si="5"/>
        <v>0</v>
      </c>
      <c r="U39" s="204">
        <f t="shared" si="5"/>
        <v>0</v>
      </c>
      <c r="V39" s="205">
        <f t="shared" si="5"/>
        <v>5963.1</v>
      </c>
      <c r="W39" s="205">
        <f t="shared" si="5"/>
        <v>5963.1</v>
      </c>
      <c r="X39" s="211" t="s">
        <v>88</v>
      </c>
      <c r="Y39" s="443">
        <v>1</v>
      </c>
      <c r="Z39" s="443">
        <v>1</v>
      </c>
      <c r="AA39" s="445">
        <v>1</v>
      </c>
    </row>
    <row r="40" spans="1:27" ht="14.25" customHeight="1">
      <c r="A40" s="656"/>
      <c r="B40" s="657"/>
      <c r="C40" s="658"/>
      <c r="D40" s="730" t="s">
        <v>11</v>
      </c>
      <c r="E40" s="654" t="s">
        <v>86</v>
      </c>
      <c r="F40" s="612"/>
      <c r="G40" s="730" t="s">
        <v>82</v>
      </c>
      <c r="H40" s="676" t="s">
        <v>64</v>
      </c>
      <c r="I40" s="70" t="s">
        <v>57</v>
      </c>
      <c r="J40" s="87">
        <f>K40+M40</f>
        <v>195.3</v>
      </c>
      <c r="K40" s="94">
        <v>195.3</v>
      </c>
      <c r="L40" s="94"/>
      <c r="M40" s="88"/>
      <c r="N40" s="87">
        <f>O40+Q40</f>
        <v>207.3</v>
      </c>
      <c r="O40" s="94">
        <v>207.3</v>
      </c>
      <c r="P40" s="94"/>
      <c r="Q40" s="90"/>
      <c r="R40" s="89">
        <f>S40+U40</f>
        <v>195.3</v>
      </c>
      <c r="S40" s="95">
        <v>195.3</v>
      </c>
      <c r="T40" s="95"/>
      <c r="U40" s="96"/>
      <c r="V40" s="225">
        <v>207.3</v>
      </c>
      <c r="W40" s="225">
        <v>207.3</v>
      </c>
      <c r="X40" s="679" t="s">
        <v>90</v>
      </c>
      <c r="Y40" s="447">
        <v>46</v>
      </c>
      <c r="Z40" s="447">
        <v>46</v>
      </c>
      <c r="AA40" s="449">
        <v>46</v>
      </c>
    </row>
    <row r="41" spans="1:27" ht="14.25" customHeight="1">
      <c r="A41" s="656"/>
      <c r="B41" s="657"/>
      <c r="C41" s="658"/>
      <c r="D41" s="730"/>
      <c r="E41" s="654"/>
      <c r="F41" s="612"/>
      <c r="G41" s="730"/>
      <c r="H41" s="676"/>
      <c r="I41" s="62" t="s">
        <v>95</v>
      </c>
      <c r="J41" s="42">
        <f>K41+M41</f>
        <v>2.5</v>
      </c>
      <c r="K41" s="43">
        <v>2.5</v>
      </c>
      <c r="L41" s="43"/>
      <c r="M41" s="44"/>
      <c r="N41" s="42">
        <f>O41+Q41</f>
        <v>2</v>
      </c>
      <c r="O41" s="43">
        <v>2</v>
      </c>
      <c r="P41" s="43"/>
      <c r="Q41" s="45"/>
      <c r="R41" s="46">
        <f>S41+U41</f>
        <v>2</v>
      </c>
      <c r="S41" s="47">
        <v>2</v>
      </c>
      <c r="T41" s="47"/>
      <c r="U41" s="48"/>
      <c r="V41" s="244"/>
      <c r="W41" s="244"/>
      <c r="X41" s="679"/>
      <c r="Y41" s="447"/>
      <c r="Z41" s="447"/>
      <c r="AA41" s="449"/>
    </row>
    <row r="42" spans="1:27" ht="14.25" customHeight="1">
      <c r="A42" s="656"/>
      <c r="B42" s="657"/>
      <c r="C42" s="658"/>
      <c r="D42" s="730"/>
      <c r="E42" s="654"/>
      <c r="F42" s="612"/>
      <c r="G42" s="730"/>
      <c r="H42" s="676"/>
      <c r="I42" s="24"/>
      <c r="J42" s="49">
        <f>K42+M42</f>
        <v>0</v>
      </c>
      <c r="K42" s="50"/>
      <c r="L42" s="50"/>
      <c r="M42" s="44"/>
      <c r="N42" s="49">
        <f>O42+Q42</f>
        <v>0</v>
      </c>
      <c r="O42" s="50"/>
      <c r="P42" s="50"/>
      <c r="Q42" s="51"/>
      <c r="R42" s="52">
        <f>S42+U42</f>
        <v>0</v>
      </c>
      <c r="S42" s="53"/>
      <c r="T42" s="53"/>
      <c r="U42" s="54"/>
      <c r="V42" s="55"/>
      <c r="W42" s="55"/>
      <c r="X42" s="679" t="s">
        <v>89</v>
      </c>
      <c r="Y42" s="447">
        <v>2</v>
      </c>
      <c r="Z42" s="447">
        <v>2</v>
      </c>
      <c r="AA42" s="449">
        <v>2</v>
      </c>
    </row>
    <row r="43" spans="1:27" ht="14.25" customHeight="1">
      <c r="A43" s="656"/>
      <c r="B43" s="657"/>
      <c r="C43" s="658"/>
      <c r="D43" s="730"/>
      <c r="E43" s="654"/>
      <c r="F43" s="612"/>
      <c r="G43" s="730"/>
      <c r="H43" s="676"/>
      <c r="I43" s="171" t="s">
        <v>10</v>
      </c>
      <c r="J43" s="172">
        <f t="shared" ref="J43:W43" si="6">SUM(J40:J42)</f>
        <v>197.8</v>
      </c>
      <c r="K43" s="173">
        <f t="shared" si="6"/>
        <v>197.8</v>
      </c>
      <c r="L43" s="173">
        <f t="shared" si="6"/>
        <v>0</v>
      </c>
      <c r="M43" s="174">
        <f t="shared" si="6"/>
        <v>0</v>
      </c>
      <c r="N43" s="172">
        <f t="shared" si="6"/>
        <v>209.3</v>
      </c>
      <c r="O43" s="173">
        <f t="shared" si="6"/>
        <v>209.3</v>
      </c>
      <c r="P43" s="173">
        <f t="shared" si="6"/>
        <v>0</v>
      </c>
      <c r="Q43" s="174">
        <f t="shared" si="6"/>
        <v>0</v>
      </c>
      <c r="R43" s="172">
        <f t="shared" si="6"/>
        <v>197.3</v>
      </c>
      <c r="S43" s="173">
        <f t="shared" si="6"/>
        <v>197.3</v>
      </c>
      <c r="T43" s="173">
        <f t="shared" si="6"/>
        <v>0</v>
      </c>
      <c r="U43" s="173">
        <f t="shared" si="6"/>
        <v>0</v>
      </c>
      <c r="V43" s="175">
        <f t="shared" si="6"/>
        <v>207.3</v>
      </c>
      <c r="W43" s="175">
        <f t="shared" si="6"/>
        <v>207.3</v>
      </c>
      <c r="X43" s="679"/>
      <c r="Y43" s="447"/>
      <c r="Z43" s="447"/>
      <c r="AA43" s="449"/>
    </row>
    <row r="44" spans="1:27" ht="17.25" customHeight="1">
      <c r="A44" s="656"/>
      <c r="B44" s="657"/>
      <c r="C44" s="658"/>
      <c r="D44" s="730" t="s">
        <v>62</v>
      </c>
      <c r="E44" s="653" t="s">
        <v>152</v>
      </c>
      <c r="F44" s="745"/>
      <c r="G44" s="811" t="s">
        <v>82</v>
      </c>
      <c r="H44" s="812" t="s">
        <v>64</v>
      </c>
      <c r="I44" s="62" t="s">
        <v>57</v>
      </c>
      <c r="J44" s="42">
        <f>K44+M44</f>
        <v>145</v>
      </c>
      <c r="K44" s="100">
        <v>145</v>
      </c>
      <c r="L44" s="100"/>
      <c r="M44" s="110"/>
      <c r="N44" s="42">
        <f>O44+Q44</f>
        <v>177</v>
      </c>
      <c r="O44" s="100">
        <v>177</v>
      </c>
      <c r="P44" s="100"/>
      <c r="Q44" s="44"/>
      <c r="R44" s="46">
        <f>S44+U44</f>
        <v>130</v>
      </c>
      <c r="S44" s="101">
        <v>130</v>
      </c>
      <c r="T44" s="101"/>
      <c r="U44" s="102"/>
      <c r="V44" s="115">
        <v>130</v>
      </c>
      <c r="W44" s="115">
        <v>130</v>
      </c>
      <c r="X44" s="210" t="s">
        <v>91</v>
      </c>
      <c r="Y44" s="233">
        <v>2.5</v>
      </c>
      <c r="Z44" s="446">
        <v>3</v>
      </c>
      <c r="AA44" s="448">
        <v>3</v>
      </c>
    </row>
    <row r="45" spans="1:27" ht="22.5" customHeight="1">
      <c r="A45" s="656"/>
      <c r="B45" s="657"/>
      <c r="C45" s="658"/>
      <c r="D45" s="730"/>
      <c r="E45" s="654"/>
      <c r="F45" s="612"/>
      <c r="G45" s="730"/>
      <c r="H45" s="676"/>
      <c r="I45" s="62"/>
      <c r="J45" s="42">
        <f>K45+M45</f>
        <v>0</v>
      </c>
      <c r="K45" s="100"/>
      <c r="L45" s="100"/>
      <c r="M45" s="44"/>
      <c r="N45" s="42">
        <f>O45+Q45</f>
        <v>0</v>
      </c>
      <c r="O45" s="100"/>
      <c r="P45" s="100"/>
      <c r="Q45" s="44"/>
      <c r="R45" s="46">
        <f>S45+U45</f>
        <v>0</v>
      </c>
      <c r="S45" s="101"/>
      <c r="T45" s="101"/>
      <c r="U45" s="102"/>
      <c r="V45" s="115"/>
      <c r="W45" s="115"/>
      <c r="X45" s="679" t="s">
        <v>154</v>
      </c>
      <c r="Y45" s="124">
        <v>1</v>
      </c>
      <c r="Z45" s="447">
        <v>1</v>
      </c>
      <c r="AA45" s="449">
        <v>1</v>
      </c>
    </row>
    <row r="46" spans="1:27" ht="18" customHeight="1">
      <c r="A46" s="656"/>
      <c r="B46" s="657"/>
      <c r="C46" s="658"/>
      <c r="D46" s="730"/>
      <c r="E46" s="654"/>
      <c r="F46" s="612"/>
      <c r="G46" s="730"/>
      <c r="H46" s="676"/>
      <c r="I46" s="171" t="s">
        <v>10</v>
      </c>
      <c r="J46" s="172">
        <f t="shared" ref="J46:W46" si="7">SUM(J44:J45)</f>
        <v>145</v>
      </c>
      <c r="K46" s="173">
        <f t="shared" si="7"/>
        <v>145</v>
      </c>
      <c r="L46" s="173">
        <f t="shared" si="7"/>
        <v>0</v>
      </c>
      <c r="M46" s="174">
        <f t="shared" si="7"/>
        <v>0</v>
      </c>
      <c r="N46" s="172">
        <f t="shared" si="7"/>
        <v>177</v>
      </c>
      <c r="O46" s="173">
        <f t="shared" si="7"/>
        <v>177</v>
      </c>
      <c r="P46" s="173">
        <f t="shared" si="7"/>
        <v>0</v>
      </c>
      <c r="Q46" s="174">
        <f t="shared" si="7"/>
        <v>0</v>
      </c>
      <c r="R46" s="172">
        <f t="shared" si="7"/>
        <v>130</v>
      </c>
      <c r="S46" s="173">
        <f t="shared" si="7"/>
        <v>130</v>
      </c>
      <c r="T46" s="173">
        <f t="shared" si="7"/>
        <v>0</v>
      </c>
      <c r="U46" s="173">
        <f t="shared" si="7"/>
        <v>0</v>
      </c>
      <c r="V46" s="175">
        <f t="shared" si="7"/>
        <v>130</v>
      </c>
      <c r="W46" s="175">
        <f t="shared" si="7"/>
        <v>130</v>
      </c>
      <c r="X46" s="679"/>
      <c r="Y46" s="447"/>
      <c r="Z46" s="447"/>
      <c r="AA46" s="449"/>
    </row>
    <row r="47" spans="1:27" ht="14.25" customHeight="1" thickBot="1">
      <c r="A47" s="816"/>
      <c r="B47" s="817"/>
      <c r="C47" s="817"/>
      <c r="D47" s="817"/>
      <c r="E47" s="817"/>
      <c r="F47" s="817"/>
      <c r="G47" s="817"/>
      <c r="H47" s="817"/>
      <c r="I47" s="377" t="s">
        <v>10</v>
      </c>
      <c r="J47" s="378">
        <f t="shared" ref="J47:W47" si="8">J46+J43+J39</f>
        <v>6168.8</v>
      </c>
      <c r="K47" s="378">
        <f t="shared" si="8"/>
        <v>6168.8</v>
      </c>
      <c r="L47" s="378">
        <f t="shared" si="8"/>
        <v>0</v>
      </c>
      <c r="M47" s="378">
        <f t="shared" si="8"/>
        <v>0</v>
      </c>
      <c r="N47" s="378">
        <f t="shared" si="8"/>
        <v>6746.6</v>
      </c>
      <c r="O47" s="378">
        <f t="shared" si="8"/>
        <v>6746.6</v>
      </c>
      <c r="P47" s="378">
        <f t="shared" si="8"/>
        <v>0</v>
      </c>
      <c r="Q47" s="378">
        <f t="shared" si="8"/>
        <v>0</v>
      </c>
      <c r="R47" s="378">
        <f t="shared" si="8"/>
        <v>6270.4</v>
      </c>
      <c r="S47" s="378">
        <f>S46+S43+S39</f>
        <v>6270.4</v>
      </c>
      <c r="T47" s="378">
        <f t="shared" si="8"/>
        <v>0</v>
      </c>
      <c r="U47" s="378">
        <f t="shared" si="8"/>
        <v>0</v>
      </c>
      <c r="V47" s="378">
        <f>V46+V43+V39</f>
        <v>6300.4000000000005</v>
      </c>
      <c r="W47" s="378">
        <f t="shared" si="8"/>
        <v>6300.4000000000005</v>
      </c>
      <c r="X47" s="851"/>
      <c r="Y47" s="852"/>
      <c r="Z47" s="852"/>
      <c r="AA47" s="853"/>
    </row>
    <row r="48" spans="1:27" ht="14.25" customHeight="1">
      <c r="A48" s="671" t="s">
        <v>9</v>
      </c>
      <c r="B48" s="673" t="s">
        <v>9</v>
      </c>
      <c r="C48" s="663" t="s">
        <v>62</v>
      </c>
      <c r="D48" s="663"/>
      <c r="E48" s="854" t="s">
        <v>182</v>
      </c>
      <c r="F48" s="624"/>
      <c r="G48" s="721"/>
      <c r="H48" s="675"/>
      <c r="I48" s="22"/>
      <c r="J48" s="35"/>
      <c r="K48" s="36"/>
      <c r="L48" s="36"/>
      <c r="M48" s="37"/>
      <c r="N48" s="35"/>
      <c r="O48" s="36"/>
      <c r="P48" s="36"/>
      <c r="Q48" s="38"/>
      <c r="R48" s="39"/>
      <c r="S48" s="40"/>
      <c r="T48" s="40"/>
      <c r="U48" s="41"/>
      <c r="V48" s="111"/>
      <c r="W48" s="111"/>
      <c r="X48" s="23"/>
      <c r="Y48" s="103"/>
      <c r="Z48" s="103"/>
      <c r="AA48" s="105"/>
    </row>
    <row r="49" spans="1:30" ht="14.25" customHeight="1">
      <c r="A49" s="656"/>
      <c r="B49" s="657"/>
      <c r="C49" s="658"/>
      <c r="D49" s="658"/>
      <c r="E49" s="746"/>
      <c r="F49" s="612"/>
      <c r="G49" s="730"/>
      <c r="H49" s="676"/>
      <c r="I49" s="18"/>
      <c r="J49" s="231"/>
      <c r="K49" s="43"/>
      <c r="L49" s="43"/>
      <c r="M49" s="122"/>
      <c r="N49" s="231"/>
      <c r="O49" s="43"/>
      <c r="P49" s="43"/>
      <c r="Q49" s="45"/>
      <c r="R49" s="208"/>
      <c r="S49" s="47"/>
      <c r="T49" s="47"/>
      <c r="U49" s="48"/>
      <c r="V49" s="116"/>
      <c r="W49" s="116"/>
      <c r="X49" s="426"/>
      <c r="Y49" s="103"/>
      <c r="Z49" s="103"/>
      <c r="AA49" s="104"/>
    </row>
    <row r="50" spans="1:30" ht="14.25" customHeight="1">
      <c r="A50" s="656"/>
      <c r="B50" s="657"/>
      <c r="C50" s="658"/>
      <c r="D50" s="811" t="s">
        <v>9</v>
      </c>
      <c r="E50" s="653" t="s">
        <v>92</v>
      </c>
      <c r="F50" s="745"/>
      <c r="G50" s="811" t="s">
        <v>82</v>
      </c>
      <c r="H50" s="812" t="s">
        <v>64</v>
      </c>
      <c r="I50" s="62" t="s">
        <v>57</v>
      </c>
      <c r="J50" s="42">
        <f>K50+M50</f>
        <v>325.3</v>
      </c>
      <c r="K50" s="100">
        <v>325.3</v>
      </c>
      <c r="L50" s="100"/>
      <c r="M50" s="110"/>
      <c r="N50" s="42">
        <f>O50+Q50</f>
        <v>445.3</v>
      </c>
      <c r="O50" s="100">
        <v>445.3</v>
      </c>
      <c r="P50" s="100"/>
      <c r="Q50" s="44"/>
      <c r="R50" s="46">
        <f>S50+U50</f>
        <v>325.3</v>
      </c>
      <c r="S50" s="101">
        <v>325.3</v>
      </c>
      <c r="T50" s="101"/>
      <c r="U50" s="102"/>
      <c r="V50" s="115">
        <v>326</v>
      </c>
      <c r="W50" s="115">
        <v>326</v>
      </c>
      <c r="X50" s="210" t="s">
        <v>125</v>
      </c>
      <c r="Y50" s="233">
        <v>0.17649999999999999</v>
      </c>
      <c r="Z50" s="233">
        <v>0.17649999999999999</v>
      </c>
      <c r="AA50" s="234">
        <v>0.17649999999999999</v>
      </c>
    </row>
    <row r="51" spans="1:30" ht="14.25" customHeight="1">
      <c r="A51" s="656"/>
      <c r="B51" s="657"/>
      <c r="C51" s="658"/>
      <c r="D51" s="730"/>
      <c r="E51" s="654"/>
      <c r="F51" s="612"/>
      <c r="G51" s="730"/>
      <c r="H51" s="676"/>
      <c r="I51" s="62"/>
      <c r="J51" s="42">
        <f>K51+M51</f>
        <v>0</v>
      </c>
      <c r="K51" s="43"/>
      <c r="L51" s="43"/>
      <c r="M51" s="44"/>
      <c r="N51" s="42">
        <f>O51+Q51</f>
        <v>0</v>
      </c>
      <c r="O51" s="43"/>
      <c r="P51" s="43"/>
      <c r="Q51" s="45"/>
      <c r="R51" s="46">
        <f>S51+U51</f>
        <v>0</v>
      </c>
      <c r="S51" s="47"/>
      <c r="T51" s="47"/>
      <c r="U51" s="48"/>
      <c r="V51" s="116"/>
      <c r="W51" s="116"/>
      <c r="X51" s="679" t="s">
        <v>126</v>
      </c>
      <c r="Y51" s="103">
        <v>5.0299999999999997E-2</v>
      </c>
      <c r="Z51" s="103">
        <v>5.0299999999999997E-2</v>
      </c>
      <c r="AA51" s="104">
        <v>5.0299999999999997E-2</v>
      </c>
    </row>
    <row r="52" spans="1:30" ht="14.25" customHeight="1">
      <c r="A52" s="656"/>
      <c r="B52" s="657"/>
      <c r="C52" s="658"/>
      <c r="D52" s="809"/>
      <c r="E52" s="662"/>
      <c r="F52" s="632"/>
      <c r="G52" s="809"/>
      <c r="H52" s="815"/>
      <c r="I52" s="202" t="s">
        <v>10</v>
      </c>
      <c r="J52" s="203">
        <f t="shared" ref="J52:W52" si="9">SUM(J50:J51)</f>
        <v>325.3</v>
      </c>
      <c r="K52" s="204">
        <f t="shared" si="9"/>
        <v>325.3</v>
      </c>
      <c r="L52" s="204">
        <f t="shared" si="9"/>
        <v>0</v>
      </c>
      <c r="M52" s="232">
        <f t="shared" si="9"/>
        <v>0</v>
      </c>
      <c r="N52" s="203">
        <f t="shared" si="9"/>
        <v>445.3</v>
      </c>
      <c r="O52" s="204">
        <f t="shared" si="9"/>
        <v>445.3</v>
      </c>
      <c r="P52" s="204">
        <f t="shared" si="9"/>
        <v>0</v>
      </c>
      <c r="Q52" s="232">
        <f t="shared" si="9"/>
        <v>0</v>
      </c>
      <c r="R52" s="203">
        <f t="shared" si="9"/>
        <v>325.3</v>
      </c>
      <c r="S52" s="204">
        <f t="shared" si="9"/>
        <v>325.3</v>
      </c>
      <c r="T52" s="204">
        <f t="shared" si="9"/>
        <v>0</v>
      </c>
      <c r="U52" s="204">
        <f t="shared" si="9"/>
        <v>0</v>
      </c>
      <c r="V52" s="205">
        <f t="shared" si="9"/>
        <v>326</v>
      </c>
      <c r="W52" s="205">
        <f t="shared" si="9"/>
        <v>326</v>
      </c>
      <c r="X52" s="740"/>
      <c r="Y52" s="443"/>
      <c r="Z52" s="443"/>
      <c r="AA52" s="445"/>
    </row>
    <row r="53" spans="1:30" ht="14.25" customHeight="1">
      <c r="A53" s="656"/>
      <c r="B53" s="657"/>
      <c r="C53" s="658"/>
      <c r="D53" s="730" t="s">
        <v>11</v>
      </c>
      <c r="E53" s="654" t="s">
        <v>93</v>
      </c>
      <c r="F53" s="612"/>
      <c r="G53" s="730" t="s">
        <v>82</v>
      </c>
      <c r="H53" s="676" t="s">
        <v>64</v>
      </c>
      <c r="I53" s="70" t="s">
        <v>57</v>
      </c>
      <c r="J53" s="87">
        <f>K53+M53</f>
        <v>23.6</v>
      </c>
      <c r="K53" s="94">
        <v>23.6</v>
      </c>
      <c r="L53" s="94">
        <v>5.0999999999999996</v>
      </c>
      <c r="M53" s="88"/>
      <c r="N53" s="87">
        <f>O53+Q53</f>
        <v>27.3</v>
      </c>
      <c r="O53" s="94">
        <v>27.3</v>
      </c>
      <c r="P53" s="94">
        <v>6.1</v>
      </c>
      <c r="Q53" s="90"/>
      <c r="R53" s="89">
        <f>S53+U53</f>
        <v>27.9</v>
      </c>
      <c r="S53" s="95">
        <v>27.9</v>
      </c>
      <c r="T53" s="95">
        <v>8.4</v>
      </c>
      <c r="U53" s="96"/>
      <c r="V53" s="225">
        <v>27.3</v>
      </c>
      <c r="W53" s="225">
        <v>27.3</v>
      </c>
      <c r="X53" s="679" t="s">
        <v>94</v>
      </c>
      <c r="Y53" s="447">
        <v>3</v>
      </c>
      <c r="Z53" s="447">
        <v>3</v>
      </c>
      <c r="AA53" s="449">
        <v>3</v>
      </c>
    </row>
    <row r="54" spans="1:30" ht="14.25" customHeight="1">
      <c r="A54" s="656"/>
      <c r="B54" s="657"/>
      <c r="C54" s="658"/>
      <c r="D54" s="730"/>
      <c r="E54" s="654"/>
      <c r="F54" s="612"/>
      <c r="G54" s="730"/>
      <c r="H54" s="676"/>
      <c r="I54" s="62" t="s">
        <v>95</v>
      </c>
      <c r="J54" s="42">
        <f>K54+M54</f>
        <v>9</v>
      </c>
      <c r="K54" s="43">
        <v>9</v>
      </c>
      <c r="L54" s="43">
        <v>6.9</v>
      </c>
      <c r="M54" s="44"/>
      <c r="N54" s="42">
        <f>O54+Q54</f>
        <v>9</v>
      </c>
      <c r="O54" s="43">
        <f>9</f>
        <v>9</v>
      </c>
      <c r="P54" s="43">
        <v>6.9</v>
      </c>
      <c r="Q54" s="45"/>
      <c r="R54" s="46">
        <f>S54+U54</f>
        <v>9</v>
      </c>
      <c r="S54" s="47">
        <v>9</v>
      </c>
      <c r="T54" s="47">
        <v>6.9</v>
      </c>
      <c r="U54" s="48"/>
      <c r="V54" s="116">
        <v>9</v>
      </c>
      <c r="W54" s="116">
        <v>9</v>
      </c>
      <c r="X54" s="679"/>
      <c r="Y54" s="447"/>
      <c r="Z54" s="447"/>
      <c r="AA54" s="449"/>
    </row>
    <row r="55" spans="1:30" ht="14.25" customHeight="1">
      <c r="A55" s="656"/>
      <c r="B55" s="657"/>
      <c r="C55" s="658"/>
      <c r="D55" s="730"/>
      <c r="E55" s="654"/>
      <c r="F55" s="612"/>
      <c r="G55" s="730"/>
      <c r="H55" s="676"/>
      <c r="I55" s="171" t="s">
        <v>10</v>
      </c>
      <c r="J55" s="172">
        <f t="shared" ref="J55:W55" si="10">SUM(J53:J54)</f>
        <v>32.6</v>
      </c>
      <c r="K55" s="173">
        <f t="shared" si="10"/>
        <v>32.6</v>
      </c>
      <c r="L55" s="173">
        <f t="shared" si="10"/>
        <v>12</v>
      </c>
      <c r="M55" s="174">
        <f t="shared" si="10"/>
        <v>0</v>
      </c>
      <c r="N55" s="172">
        <f t="shared" si="10"/>
        <v>36.299999999999997</v>
      </c>
      <c r="O55" s="173">
        <f t="shared" si="10"/>
        <v>36.299999999999997</v>
      </c>
      <c r="P55" s="173">
        <f t="shared" si="10"/>
        <v>13</v>
      </c>
      <c r="Q55" s="174">
        <f t="shared" si="10"/>
        <v>0</v>
      </c>
      <c r="R55" s="172">
        <f t="shared" si="10"/>
        <v>36.9</v>
      </c>
      <c r="S55" s="173">
        <f t="shared" si="10"/>
        <v>36.9</v>
      </c>
      <c r="T55" s="173">
        <f t="shared" si="10"/>
        <v>15.3</v>
      </c>
      <c r="U55" s="173">
        <f t="shared" si="10"/>
        <v>0</v>
      </c>
      <c r="V55" s="175">
        <f t="shared" si="10"/>
        <v>36.299999999999997</v>
      </c>
      <c r="W55" s="175">
        <f t="shared" si="10"/>
        <v>36.299999999999997</v>
      </c>
      <c r="X55" s="25"/>
      <c r="Y55" s="447"/>
      <c r="Z55" s="447"/>
      <c r="AA55" s="449"/>
    </row>
    <row r="56" spans="1:30" ht="14.25" customHeight="1">
      <c r="A56" s="656"/>
      <c r="B56" s="657"/>
      <c r="C56" s="658"/>
      <c r="D56" s="811" t="s">
        <v>62</v>
      </c>
      <c r="E56" s="653" t="s">
        <v>245</v>
      </c>
      <c r="F56" s="745"/>
      <c r="G56" s="811" t="s">
        <v>62</v>
      </c>
      <c r="H56" s="812" t="s">
        <v>64</v>
      </c>
      <c r="I56" s="62" t="s">
        <v>57</v>
      </c>
      <c r="J56" s="42">
        <f>K56+M56</f>
        <v>1079.9000000000001</v>
      </c>
      <c r="K56" s="100">
        <f>1091.2-11.3</f>
        <v>1079.9000000000001</v>
      </c>
      <c r="L56" s="100">
        <v>761.4</v>
      </c>
      <c r="M56" s="110"/>
      <c r="N56" s="42">
        <f>O56+Q56</f>
        <v>1167.1000000000001</v>
      </c>
      <c r="O56" s="100">
        <f>1178.4-11.3</f>
        <v>1167.1000000000001</v>
      </c>
      <c r="P56" s="100">
        <v>819</v>
      </c>
      <c r="Q56" s="44"/>
      <c r="R56" s="46">
        <f>S56+U56</f>
        <v>1171.4000000000001</v>
      </c>
      <c r="S56" s="101">
        <v>1171.4000000000001</v>
      </c>
      <c r="T56" s="101">
        <v>832.4</v>
      </c>
      <c r="U56" s="102"/>
      <c r="V56" s="115">
        <v>1178.4000000000001</v>
      </c>
      <c r="W56" s="115">
        <v>1178.4000000000001</v>
      </c>
      <c r="X56" s="760" t="s">
        <v>97</v>
      </c>
      <c r="Y56" s="446">
        <v>25</v>
      </c>
      <c r="Z56" s="446">
        <v>25</v>
      </c>
      <c r="AA56" s="448">
        <v>25</v>
      </c>
    </row>
    <row r="57" spans="1:30" ht="14.25" customHeight="1">
      <c r="A57" s="656"/>
      <c r="B57" s="657"/>
      <c r="C57" s="658"/>
      <c r="D57" s="730"/>
      <c r="E57" s="654"/>
      <c r="F57" s="612"/>
      <c r="G57" s="730"/>
      <c r="H57" s="676"/>
      <c r="I57" s="62" t="s">
        <v>95</v>
      </c>
      <c r="J57" s="42">
        <f>K57+M57</f>
        <v>48.4</v>
      </c>
      <c r="K57" s="43">
        <v>16.100000000000001</v>
      </c>
      <c r="L57" s="43"/>
      <c r="M57" s="44">
        <v>32.299999999999997</v>
      </c>
      <c r="N57" s="42">
        <f>O57+Q57</f>
        <v>48.4</v>
      </c>
      <c r="O57" s="43">
        <v>48.4</v>
      </c>
      <c r="P57" s="43"/>
      <c r="Q57" s="45"/>
      <c r="R57" s="46">
        <f>S57+U57</f>
        <v>48.4</v>
      </c>
      <c r="S57" s="47">
        <v>48.4</v>
      </c>
      <c r="T57" s="47"/>
      <c r="U57" s="48"/>
      <c r="V57" s="116">
        <v>48.4</v>
      </c>
      <c r="W57" s="116">
        <v>48.4</v>
      </c>
      <c r="X57" s="679"/>
      <c r="Y57" s="447"/>
      <c r="Z57" s="447"/>
      <c r="AA57" s="449"/>
      <c r="AD57" s="546"/>
    </row>
    <row r="58" spans="1:30" ht="14.25" customHeight="1">
      <c r="A58" s="656"/>
      <c r="B58" s="657"/>
      <c r="C58" s="658"/>
      <c r="D58" s="730"/>
      <c r="E58" s="654"/>
      <c r="F58" s="612"/>
      <c r="G58" s="730"/>
      <c r="H58" s="676"/>
      <c r="I58" s="24"/>
      <c r="J58" s="49">
        <f>K58+M58</f>
        <v>0</v>
      </c>
      <c r="K58" s="50"/>
      <c r="L58" s="50"/>
      <c r="M58" s="44"/>
      <c r="N58" s="49">
        <f>O58+Q58</f>
        <v>0</v>
      </c>
      <c r="O58" s="50"/>
      <c r="P58" s="50"/>
      <c r="Q58" s="51"/>
      <c r="R58" s="52">
        <f>S58+U58</f>
        <v>0</v>
      </c>
      <c r="S58" s="53"/>
      <c r="T58" s="53"/>
      <c r="U58" s="54"/>
      <c r="V58" s="55"/>
      <c r="W58" s="55"/>
      <c r="X58" s="679" t="s">
        <v>96</v>
      </c>
      <c r="Y58" s="447">
        <v>109</v>
      </c>
      <c r="Z58" s="447">
        <v>109</v>
      </c>
      <c r="AA58" s="449">
        <v>109</v>
      </c>
    </row>
    <row r="59" spans="1:30" ht="14.25" customHeight="1">
      <c r="A59" s="656"/>
      <c r="B59" s="657"/>
      <c r="C59" s="658"/>
      <c r="D59" s="730"/>
      <c r="E59" s="654"/>
      <c r="F59" s="612"/>
      <c r="G59" s="730"/>
      <c r="H59" s="676"/>
      <c r="I59" s="171" t="s">
        <v>10</v>
      </c>
      <c r="J59" s="172">
        <f t="shared" ref="J59:W59" si="11">SUM(J56:J58)</f>
        <v>1128.3000000000002</v>
      </c>
      <c r="K59" s="173">
        <f t="shared" si="11"/>
        <v>1096</v>
      </c>
      <c r="L59" s="173">
        <f t="shared" si="11"/>
        <v>761.4</v>
      </c>
      <c r="M59" s="174">
        <f t="shared" si="11"/>
        <v>32.299999999999997</v>
      </c>
      <c r="N59" s="172">
        <f t="shared" si="11"/>
        <v>1215.5000000000002</v>
      </c>
      <c r="O59" s="173">
        <f t="shared" si="11"/>
        <v>1215.5000000000002</v>
      </c>
      <c r="P59" s="173">
        <f t="shared" si="11"/>
        <v>819</v>
      </c>
      <c r="Q59" s="174">
        <f t="shared" si="11"/>
        <v>0</v>
      </c>
      <c r="R59" s="172">
        <f t="shared" si="11"/>
        <v>1219.8000000000002</v>
      </c>
      <c r="S59" s="173">
        <f t="shared" si="11"/>
        <v>1219.8000000000002</v>
      </c>
      <c r="T59" s="173">
        <f t="shared" si="11"/>
        <v>832.4</v>
      </c>
      <c r="U59" s="173">
        <f t="shared" si="11"/>
        <v>0</v>
      </c>
      <c r="V59" s="175">
        <f t="shared" si="11"/>
        <v>1226.8000000000002</v>
      </c>
      <c r="W59" s="175">
        <f t="shared" si="11"/>
        <v>1226.8000000000002</v>
      </c>
      <c r="X59" s="679"/>
      <c r="Y59" s="447"/>
      <c r="Z59" s="447"/>
      <c r="AA59" s="449"/>
    </row>
    <row r="60" spans="1:30" ht="14.25" customHeight="1" thickBot="1">
      <c r="A60" s="816"/>
      <c r="B60" s="817"/>
      <c r="C60" s="817"/>
      <c r="D60" s="817"/>
      <c r="E60" s="817"/>
      <c r="F60" s="817"/>
      <c r="G60" s="817"/>
      <c r="H60" s="817"/>
      <c r="I60" s="377" t="s">
        <v>10</v>
      </c>
      <c r="J60" s="378">
        <f t="shared" ref="J60:W60" si="12">J59+J55+J52</f>
        <v>1486.2</v>
      </c>
      <c r="K60" s="378">
        <f t="shared" si="12"/>
        <v>1453.8999999999999</v>
      </c>
      <c r="L60" s="378">
        <f t="shared" si="12"/>
        <v>773.4</v>
      </c>
      <c r="M60" s="378">
        <f t="shared" si="12"/>
        <v>32.299999999999997</v>
      </c>
      <c r="N60" s="378">
        <f t="shared" si="12"/>
        <v>1697.1000000000001</v>
      </c>
      <c r="O60" s="378">
        <f t="shared" si="12"/>
        <v>1697.1000000000001</v>
      </c>
      <c r="P60" s="378">
        <f t="shared" si="12"/>
        <v>832</v>
      </c>
      <c r="Q60" s="378">
        <f t="shared" si="12"/>
        <v>0</v>
      </c>
      <c r="R60" s="378">
        <f t="shared" si="12"/>
        <v>1582.0000000000002</v>
      </c>
      <c r="S60" s="378">
        <f t="shared" si="12"/>
        <v>1582.0000000000002</v>
      </c>
      <c r="T60" s="378">
        <f>T59+T55+T52</f>
        <v>847.69999999999993</v>
      </c>
      <c r="U60" s="378">
        <f t="shared" si="12"/>
        <v>0</v>
      </c>
      <c r="V60" s="378">
        <f t="shared" si="12"/>
        <v>1589.1000000000001</v>
      </c>
      <c r="W60" s="378">
        <f t="shared" si="12"/>
        <v>1589.1000000000001</v>
      </c>
      <c r="X60" s="851"/>
      <c r="Y60" s="852"/>
      <c r="Z60" s="852"/>
      <c r="AA60" s="853"/>
    </row>
    <row r="61" spans="1:30" ht="14.25" customHeight="1">
      <c r="A61" s="671" t="s">
        <v>9</v>
      </c>
      <c r="B61" s="673" t="s">
        <v>9</v>
      </c>
      <c r="C61" s="663" t="s">
        <v>81</v>
      </c>
      <c r="D61" s="663"/>
      <c r="E61" s="854" t="s">
        <v>185</v>
      </c>
      <c r="F61" s="624"/>
      <c r="G61" s="721"/>
      <c r="H61" s="675"/>
      <c r="I61" s="22"/>
      <c r="J61" s="35"/>
      <c r="K61" s="36"/>
      <c r="L61" s="36"/>
      <c r="M61" s="37"/>
      <c r="N61" s="35"/>
      <c r="O61" s="36"/>
      <c r="P61" s="36"/>
      <c r="Q61" s="38"/>
      <c r="R61" s="39"/>
      <c r="S61" s="40"/>
      <c r="T61" s="40"/>
      <c r="U61" s="41"/>
      <c r="V61" s="111"/>
      <c r="W61" s="111"/>
      <c r="X61" s="678"/>
      <c r="Y61" s="743"/>
      <c r="Z61" s="743"/>
      <c r="AA61" s="731"/>
    </row>
    <row r="62" spans="1:30" ht="14.25" customHeight="1">
      <c r="A62" s="656"/>
      <c r="B62" s="657"/>
      <c r="C62" s="658"/>
      <c r="D62" s="658"/>
      <c r="E62" s="746"/>
      <c r="F62" s="612"/>
      <c r="G62" s="730"/>
      <c r="H62" s="676"/>
      <c r="I62" s="18"/>
      <c r="J62" s="231"/>
      <c r="K62" s="43"/>
      <c r="L62" s="43"/>
      <c r="M62" s="122"/>
      <c r="N62" s="231"/>
      <c r="O62" s="43"/>
      <c r="P62" s="43"/>
      <c r="Q62" s="45"/>
      <c r="R62" s="208"/>
      <c r="S62" s="47"/>
      <c r="T62" s="47"/>
      <c r="U62" s="48"/>
      <c r="V62" s="244"/>
      <c r="W62" s="244"/>
      <c r="X62" s="679"/>
      <c r="Y62" s="737"/>
      <c r="Z62" s="737"/>
      <c r="AA62" s="739"/>
    </row>
    <row r="63" spans="1:30" ht="14.25" customHeight="1">
      <c r="A63" s="656"/>
      <c r="B63" s="657"/>
      <c r="C63" s="658"/>
      <c r="D63" s="811" t="s">
        <v>9</v>
      </c>
      <c r="E63" s="653" t="s">
        <v>99</v>
      </c>
      <c r="F63" s="745"/>
      <c r="G63" s="811" t="s">
        <v>65</v>
      </c>
      <c r="H63" s="812" t="s">
        <v>64</v>
      </c>
      <c r="I63" s="62" t="s">
        <v>57</v>
      </c>
      <c r="J63" s="42">
        <f>K63+M63</f>
        <v>2734.3</v>
      </c>
      <c r="K63" s="100">
        <v>2734.3</v>
      </c>
      <c r="L63" s="100"/>
      <c r="M63" s="110"/>
      <c r="N63" s="42">
        <f>O63+Q63</f>
        <v>3171.6</v>
      </c>
      <c r="O63" s="100">
        <v>3171.6</v>
      </c>
      <c r="P63" s="100"/>
      <c r="Q63" s="44"/>
      <c r="R63" s="46">
        <f>S63+U63</f>
        <v>3164.3</v>
      </c>
      <c r="S63" s="101">
        <v>3164.3</v>
      </c>
      <c r="T63" s="101"/>
      <c r="U63" s="102"/>
      <c r="V63" s="115">
        <v>3333.7</v>
      </c>
      <c r="W63" s="115">
        <v>3933.7</v>
      </c>
      <c r="X63" s="760" t="s">
        <v>153</v>
      </c>
      <c r="Y63" s="736">
        <v>6</v>
      </c>
      <c r="Z63" s="736">
        <v>6.8</v>
      </c>
      <c r="AA63" s="738">
        <v>7</v>
      </c>
    </row>
    <row r="64" spans="1:30" ht="14.25" customHeight="1">
      <c r="A64" s="656"/>
      <c r="B64" s="657"/>
      <c r="C64" s="658"/>
      <c r="D64" s="730"/>
      <c r="E64" s="654"/>
      <c r="F64" s="612"/>
      <c r="G64" s="730"/>
      <c r="H64" s="676"/>
      <c r="I64" s="62"/>
      <c r="J64" s="42">
        <f>K64+M64</f>
        <v>0</v>
      </c>
      <c r="K64" s="43"/>
      <c r="L64" s="43"/>
      <c r="M64" s="44"/>
      <c r="N64" s="42">
        <f>O64+Q64</f>
        <v>0</v>
      </c>
      <c r="O64" s="43"/>
      <c r="P64" s="43"/>
      <c r="Q64" s="45"/>
      <c r="R64" s="46">
        <f>S64+U64</f>
        <v>0</v>
      </c>
      <c r="S64" s="47"/>
      <c r="T64" s="47"/>
      <c r="U64" s="48"/>
      <c r="V64" s="244"/>
      <c r="W64" s="244"/>
      <c r="X64" s="679"/>
      <c r="Y64" s="737"/>
      <c r="Z64" s="737"/>
      <c r="AA64" s="739"/>
    </row>
    <row r="65" spans="1:27" ht="14.25" customHeight="1">
      <c r="A65" s="656"/>
      <c r="B65" s="657"/>
      <c r="C65" s="658"/>
      <c r="D65" s="809"/>
      <c r="E65" s="662"/>
      <c r="F65" s="632"/>
      <c r="G65" s="809"/>
      <c r="H65" s="815"/>
      <c r="I65" s="202" t="s">
        <v>10</v>
      </c>
      <c r="J65" s="203">
        <f t="shared" ref="J65:W65" si="13">SUM(J63:J64)</f>
        <v>2734.3</v>
      </c>
      <c r="K65" s="204">
        <f t="shared" si="13"/>
        <v>2734.3</v>
      </c>
      <c r="L65" s="204">
        <f t="shared" si="13"/>
        <v>0</v>
      </c>
      <c r="M65" s="232">
        <f t="shared" si="13"/>
        <v>0</v>
      </c>
      <c r="N65" s="203">
        <f t="shared" si="13"/>
        <v>3171.6</v>
      </c>
      <c r="O65" s="204">
        <f t="shared" si="13"/>
        <v>3171.6</v>
      </c>
      <c r="P65" s="204">
        <f t="shared" si="13"/>
        <v>0</v>
      </c>
      <c r="Q65" s="232">
        <f t="shared" si="13"/>
        <v>0</v>
      </c>
      <c r="R65" s="203">
        <f t="shared" si="13"/>
        <v>3164.3</v>
      </c>
      <c r="S65" s="204">
        <f t="shared" si="13"/>
        <v>3164.3</v>
      </c>
      <c r="T65" s="204">
        <f t="shared" si="13"/>
        <v>0</v>
      </c>
      <c r="U65" s="204">
        <f t="shared" si="13"/>
        <v>0</v>
      </c>
      <c r="V65" s="205">
        <f t="shared" si="13"/>
        <v>3333.7</v>
      </c>
      <c r="W65" s="205">
        <f t="shared" si="13"/>
        <v>3933.7</v>
      </c>
      <c r="X65" s="211"/>
      <c r="Y65" s="443"/>
      <c r="Z65" s="443"/>
      <c r="AA65" s="445"/>
    </row>
    <row r="66" spans="1:27" ht="14.25" customHeight="1">
      <c r="A66" s="656"/>
      <c r="B66" s="657"/>
      <c r="C66" s="658"/>
      <c r="D66" s="730" t="s">
        <v>11</v>
      </c>
      <c r="E66" s="654" t="s">
        <v>98</v>
      </c>
      <c r="F66" s="612"/>
      <c r="G66" s="730" t="s">
        <v>65</v>
      </c>
      <c r="H66" s="676" t="s">
        <v>64</v>
      </c>
      <c r="I66" s="70" t="s">
        <v>57</v>
      </c>
      <c r="J66" s="87">
        <f>K66+M66</f>
        <v>1957.5</v>
      </c>
      <c r="K66" s="94">
        <v>1957.5</v>
      </c>
      <c r="L66" s="94"/>
      <c r="M66" s="88"/>
      <c r="N66" s="87">
        <f>O66+Q66</f>
        <v>2166.3000000000002</v>
      </c>
      <c r="O66" s="94">
        <v>2166.3000000000002</v>
      </c>
      <c r="P66" s="94"/>
      <c r="Q66" s="90"/>
      <c r="R66" s="89">
        <f>S66+U66</f>
        <v>1957.5</v>
      </c>
      <c r="S66" s="95">
        <v>1957.5</v>
      </c>
      <c r="T66" s="95"/>
      <c r="U66" s="96"/>
      <c r="V66" s="225">
        <v>2000</v>
      </c>
      <c r="W66" s="225">
        <v>2000</v>
      </c>
      <c r="X66" s="679" t="s">
        <v>155</v>
      </c>
      <c r="Y66" s="868">
        <v>13.7</v>
      </c>
      <c r="Z66" s="868">
        <v>13.7</v>
      </c>
      <c r="AA66" s="869">
        <v>13.7</v>
      </c>
    </row>
    <row r="67" spans="1:27" ht="14.25" customHeight="1">
      <c r="A67" s="656"/>
      <c r="B67" s="657"/>
      <c r="C67" s="658"/>
      <c r="D67" s="730"/>
      <c r="E67" s="654"/>
      <c r="F67" s="612"/>
      <c r="G67" s="730"/>
      <c r="H67" s="676"/>
      <c r="I67" s="62"/>
      <c r="J67" s="42">
        <f>K67+M67</f>
        <v>0</v>
      </c>
      <c r="K67" s="43"/>
      <c r="L67" s="43"/>
      <c r="M67" s="44"/>
      <c r="N67" s="42">
        <f>O67+Q67</f>
        <v>0</v>
      </c>
      <c r="O67" s="43"/>
      <c r="P67" s="43"/>
      <c r="Q67" s="45"/>
      <c r="R67" s="46">
        <f>S67+U67</f>
        <v>0</v>
      </c>
      <c r="S67" s="47"/>
      <c r="T67" s="47"/>
      <c r="U67" s="48"/>
      <c r="V67" s="244"/>
      <c r="W67" s="244"/>
      <c r="X67" s="679"/>
      <c r="Y67" s="868"/>
      <c r="Z67" s="868"/>
      <c r="AA67" s="869"/>
    </row>
    <row r="68" spans="1:27" ht="14.25" customHeight="1">
      <c r="A68" s="656"/>
      <c r="B68" s="657"/>
      <c r="C68" s="658"/>
      <c r="D68" s="730"/>
      <c r="E68" s="654"/>
      <c r="F68" s="612"/>
      <c r="G68" s="730"/>
      <c r="H68" s="676"/>
      <c r="I68" s="24"/>
      <c r="J68" s="49">
        <f>K68+M68</f>
        <v>0</v>
      </c>
      <c r="K68" s="50"/>
      <c r="L68" s="50"/>
      <c r="M68" s="44"/>
      <c r="N68" s="49">
        <f>O68+Q68</f>
        <v>0</v>
      </c>
      <c r="O68" s="50"/>
      <c r="P68" s="50"/>
      <c r="Q68" s="51"/>
      <c r="R68" s="52">
        <f>S68+U68</f>
        <v>0</v>
      </c>
      <c r="S68" s="53"/>
      <c r="T68" s="53"/>
      <c r="U68" s="54"/>
      <c r="V68" s="55"/>
      <c r="W68" s="55"/>
      <c r="X68" s="679"/>
      <c r="Y68" s="868"/>
      <c r="Z68" s="868"/>
      <c r="AA68" s="869"/>
    </row>
    <row r="69" spans="1:27" ht="14.25" customHeight="1">
      <c r="A69" s="656"/>
      <c r="B69" s="657"/>
      <c r="C69" s="658"/>
      <c r="D69" s="730"/>
      <c r="E69" s="654"/>
      <c r="F69" s="612"/>
      <c r="G69" s="730"/>
      <c r="H69" s="676"/>
      <c r="I69" s="171" t="s">
        <v>10</v>
      </c>
      <c r="J69" s="172">
        <f t="shared" ref="J69:W69" si="14">SUM(J66:J68)</f>
        <v>1957.5</v>
      </c>
      <c r="K69" s="173">
        <f t="shared" si="14"/>
        <v>1957.5</v>
      </c>
      <c r="L69" s="173">
        <f t="shared" si="14"/>
        <v>0</v>
      </c>
      <c r="M69" s="174">
        <f t="shared" si="14"/>
        <v>0</v>
      </c>
      <c r="N69" s="172">
        <f t="shared" si="14"/>
        <v>2166.3000000000002</v>
      </c>
      <c r="O69" s="173">
        <f t="shared" si="14"/>
        <v>2166.3000000000002</v>
      </c>
      <c r="P69" s="173">
        <f t="shared" si="14"/>
        <v>0</v>
      </c>
      <c r="Q69" s="174">
        <f t="shared" si="14"/>
        <v>0</v>
      </c>
      <c r="R69" s="172">
        <f t="shared" si="14"/>
        <v>1957.5</v>
      </c>
      <c r="S69" s="173">
        <f t="shared" si="14"/>
        <v>1957.5</v>
      </c>
      <c r="T69" s="173">
        <f t="shared" si="14"/>
        <v>0</v>
      </c>
      <c r="U69" s="173">
        <f t="shared" si="14"/>
        <v>0</v>
      </c>
      <c r="V69" s="175">
        <f t="shared" si="14"/>
        <v>2000</v>
      </c>
      <c r="W69" s="175">
        <f t="shared" si="14"/>
        <v>2000</v>
      </c>
      <c r="X69" s="25"/>
      <c r="Y69" s="447"/>
      <c r="Z69" s="447"/>
      <c r="AA69" s="449"/>
    </row>
    <row r="70" spans="1:27" ht="14.25" customHeight="1">
      <c r="A70" s="656"/>
      <c r="B70" s="657"/>
      <c r="C70" s="658"/>
      <c r="D70" s="811" t="s">
        <v>62</v>
      </c>
      <c r="E70" s="653" t="s">
        <v>100</v>
      </c>
      <c r="F70" s="745"/>
      <c r="G70" s="811" t="s">
        <v>65</v>
      </c>
      <c r="H70" s="812" t="s">
        <v>64</v>
      </c>
      <c r="I70" s="62" t="s">
        <v>57</v>
      </c>
      <c r="J70" s="42">
        <f>K70+M70</f>
        <v>0</v>
      </c>
      <c r="K70" s="100"/>
      <c r="L70" s="100"/>
      <c r="M70" s="110"/>
      <c r="N70" s="238">
        <f>O70+Q70</f>
        <v>700</v>
      </c>
      <c r="O70" s="239"/>
      <c r="P70" s="239"/>
      <c r="Q70" s="240">
        <v>700</v>
      </c>
      <c r="R70" s="46">
        <f>S70+U70</f>
        <v>0</v>
      </c>
      <c r="S70" s="101"/>
      <c r="T70" s="101"/>
      <c r="U70" s="102"/>
      <c r="V70" s="115"/>
      <c r="W70" s="115"/>
      <c r="X70" s="210" t="s">
        <v>156</v>
      </c>
      <c r="Y70" s="446">
        <v>27</v>
      </c>
      <c r="Z70" s="446"/>
      <c r="AA70" s="448"/>
    </row>
    <row r="71" spans="1:27" ht="14.25" customHeight="1">
      <c r="A71" s="656"/>
      <c r="B71" s="657"/>
      <c r="C71" s="658"/>
      <c r="D71" s="809"/>
      <c r="E71" s="662"/>
      <c r="F71" s="632"/>
      <c r="G71" s="809"/>
      <c r="H71" s="815"/>
      <c r="I71" s="202" t="s">
        <v>10</v>
      </c>
      <c r="J71" s="203">
        <f t="shared" ref="J71:W71" si="15">SUM(J70:J70)</f>
        <v>0</v>
      </c>
      <c r="K71" s="204">
        <f t="shared" si="15"/>
        <v>0</v>
      </c>
      <c r="L71" s="204">
        <f t="shared" si="15"/>
        <v>0</v>
      </c>
      <c r="M71" s="232">
        <f t="shared" si="15"/>
        <v>0</v>
      </c>
      <c r="N71" s="203">
        <f t="shared" si="15"/>
        <v>700</v>
      </c>
      <c r="O71" s="204">
        <f t="shared" si="15"/>
        <v>0</v>
      </c>
      <c r="P71" s="204">
        <f t="shared" si="15"/>
        <v>0</v>
      </c>
      <c r="Q71" s="232">
        <f t="shared" si="15"/>
        <v>700</v>
      </c>
      <c r="R71" s="203">
        <f t="shared" si="15"/>
        <v>0</v>
      </c>
      <c r="S71" s="204">
        <f t="shared" si="15"/>
        <v>0</v>
      </c>
      <c r="T71" s="204">
        <f t="shared" si="15"/>
        <v>0</v>
      </c>
      <c r="U71" s="204">
        <f t="shared" si="15"/>
        <v>0</v>
      </c>
      <c r="V71" s="205">
        <f t="shared" si="15"/>
        <v>0</v>
      </c>
      <c r="W71" s="205">
        <f t="shared" si="15"/>
        <v>0</v>
      </c>
      <c r="X71" s="211"/>
      <c r="Y71" s="443"/>
      <c r="Z71" s="443"/>
      <c r="AA71" s="445"/>
    </row>
    <row r="72" spans="1:27" ht="14.25" customHeight="1">
      <c r="A72" s="656"/>
      <c r="B72" s="657"/>
      <c r="C72" s="658"/>
      <c r="D72" s="730" t="s">
        <v>81</v>
      </c>
      <c r="E72" s="654" t="s">
        <v>101</v>
      </c>
      <c r="F72" s="612"/>
      <c r="G72" s="730" t="s">
        <v>65</v>
      </c>
      <c r="H72" s="676" t="s">
        <v>64</v>
      </c>
      <c r="I72" s="70" t="s">
        <v>57</v>
      </c>
      <c r="J72" s="87">
        <f>K72+M72</f>
        <v>0</v>
      </c>
      <c r="K72" s="94"/>
      <c r="L72" s="94"/>
      <c r="M72" s="88"/>
      <c r="N72" s="241">
        <f>O72+Q72</f>
        <v>2200</v>
      </c>
      <c r="O72" s="242"/>
      <c r="P72" s="242"/>
      <c r="Q72" s="243">
        <v>2200</v>
      </c>
      <c r="R72" s="89">
        <f>S72+U72</f>
        <v>0</v>
      </c>
      <c r="S72" s="95"/>
      <c r="T72" s="95"/>
      <c r="U72" s="96"/>
      <c r="V72" s="225"/>
      <c r="W72" s="225"/>
      <c r="X72" s="25" t="s">
        <v>102</v>
      </c>
      <c r="Y72" s="447">
        <v>94</v>
      </c>
      <c r="Z72" s="447"/>
      <c r="AA72" s="449"/>
    </row>
    <row r="73" spans="1:27" ht="14.25" customHeight="1" thickBot="1">
      <c r="A73" s="672"/>
      <c r="B73" s="674"/>
      <c r="C73" s="664"/>
      <c r="D73" s="722"/>
      <c r="E73" s="724"/>
      <c r="F73" s="625"/>
      <c r="G73" s="722"/>
      <c r="H73" s="677"/>
      <c r="I73" s="20" t="s">
        <v>10</v>
      </c>
      <c r="J73" s="56">
        <f t="shared" ref="J73:W73" si="16">SUM(J72:J72)</f>
        <v>0</v>
      </c>
      <c r="K73" s="57">
        <f t="shared" si="16"/>
        <v>0</v>
      </c>
      <c r="L73" s="57">
        <f t="shared" si="16"/>
        <v>0</v>
      </c>
      <c r="M73" s="58">
        <f t="shared" si="16"/>
        <v>0</v>
      </c>
      <c r="N73" s="56">
        <f t="shared" si="16"/>
        <v>2200</v>
      </c>
      <c r="O73" s="57">
        <f t="shared" si="16"/>
        <v>0</v>
      </c>
      <c r="P73" s="57">
        <f t="shared" si="16"/>
        <v>0</v>
      </c>
      <c r="Q73" s="58">
        <f t="shared" si="16"/>
        <v>2200</v>
      </c>
      <c r="R73" s="56">
        <f t="shared" si="16"/>
        <v>0</v>
      </c>
      <c r="S73" s="57">
        <f t="shared" si="16"/>
        <v>0</v>
      </c>
      <c r="T73" s="57">
        <f t="shared" si="16"/>
        <v>0</v>
      </c>
      <c r="U73" s="57">
        <f t="shared" si="16"/>
        <v>0</v>
      </c>
      <c r="V73" s="59">
        <f t="shared" si="16"/>
        <v>0</v>
      </c>
      <c r="W73" s="59">
        <f t="shared" si="16"/>
        <v>0</v>
      </c>
      <c r="X73" s="26"/>
      <c r="Y73" s="85"/>
      <c r="Z73" s="85"/>
      <c r="AA73" s="86"/>
    </row>
    <row r="74" spans="1:27" ht="14.25" customHeight="1">
      <c r="A74" s="656"/>
      <c r="B74" s="657"/>
      <c r="C74" s="658"/>
      <c r="D74" s="730" t="s">
        <v>82</v>
      </c>
      <c r="E74" s="654" t="s">
        <v>239</v>
      </c>
      <c r="F74" s="612"/>
      <c r="G74" s="730" t="s">
        <v>65</v>
      </c>
      <c r="H74" s="676" t="s">
        <v>64</v>
      </c>
      <c r="I74" s="70" t="s">
        <v>57</v>
      </c>
      <c r="J74" s="87">
        <f>K74+M74</f>
        <v>0</v>
      </c>
      <c r="K74" s="94"/>
      <c r="L74" s="94"/>
      <c r="M74" s="88"/>
      <c r="N74" s="241">
        <f>O74+Q74</f>
        <v>2656.4</v>
      </c>
      <c r="O74" s="242"/>
      <c r="P74" s="242"/>
      <c r="Q74" s="243">
        <v>2656.4</v>
      </c>
      <c r="R74" s="89">
        <f>S74+U74</f>
        <v>0</v>
      </c>
      <c r="S74" s="95"/>
      <c r="T74" s="95"/>
      <c r="U74" s="96"/>
      <c r="V74" s="225"/>
      <c r="W74" s="225"/>
      <c r="X74" s="25" t="s">
        <v>186</v>
      </c>
      <c r="Y74" s="447"/>
      <c r="Z74" s="447"/>
      <c r="AA74" s="449"/>
    </row>
    <row r="75" spans="1:27" ht="14.25" customHeight="1">
      <c r="A75" s="656"/>
      <c r="B75" s="657"/>
      <c r="C75" s="658"/>
      <c r="D75" s="809"/>
      <c r="E75" s="662"/>
      <c r="F75" s="632"/>
      <c r="G75" s="809"/>
      <c r="H75" s="815"/>
      <c r="I75" s="202" t="s">
        <v>10</v>
      </c>
      <c r="J75" s="203">
        <f t="shared" ref="J75:W75" si="17">SUM(J74:J74)</f>
        <v>0</v>
      </c>
      <c r="K75" s="204">
        <f t="shared" si="17"/>
        <v>0</v>
      </c>
      <c r="L75" s="204">
        <f t="shared" si="17"/>
        <v>0</v>
      </c>
      <c r="M75" s="232">
        <f t="shared" si="17"/>
        <v>0</v>
      </c>
      <c r="N75" s="203">
        <f t="shared" si="17"/>
        <v>2656.4</v>
      </c>
      <c r="O75" s="204">
        <f t="shared" si="17"/>
        <v>0</v>
      </c>
      <c r="P75" s="204">
        <f t="shared" si="17"/>
        <v>0</v>
      </c>
      <c r="Q75" s="232">
        <f t="shared" si="17"/>
        <v>2656.4</v>
      </c>
      <c r="R75" s="203">
        <f t="shared" si="17"/>
        <v>0</v>
      </c>
      <c r="S75" s="204">
        <f t="shared" si="17"/>
        <v>0</v>
      </c>
      <c r="T75" s="204">
        <f t="shared" si="17"/>
        <v>0</v>
      </c>
      <c r="U75" s="204">
        <f t="shared" si="17"/>
        <v>0</v>
      </c>
      <c r="V75" s="205">
        <f t="shared" si="17"/>
        <v>0</v>
      </c>
      <c r="W75" s="205">
        <f t="shared" si="17"/>
        <v>0</v>
      </c>
      <c r="X75" s="211"/>
      <c r="Y75" s="443"/>
      <c r="Z75" s="443"/>
      <c r="AA75" s="445"/>
    </row>
    <row r="76" spans="1:27" ht="14.25" customHeight="1">
      <c r="A76" s="656"/>
      <c r="B76" s="657"/>
      <c r="C76" s="658"/>
      <c r="D76" s="730" t="s">
        <v>65</v>
      </c>
      <c r="E76" s="654" t="s">
        <v>240</v>
      </c>
      <c r="F76" s="612"/>
      <c r="G76" s="730" t="s">
        <v>65</v>
      </c>
      <c r="H76" s="676" t="s">
        <v>64</v>
      </c>
      <c r="I76" s="70" t="s">
        <v>57</v>
      </c>
      <c r="J76" s="87">
        <f>K76+M76</f>
        <v>0</v>
      </c>
      <c r="K76" s="94"/>
      <c r="L76" s="94"/>
      <c r="M76" s="88"/>
      <c r="N76" s="241">
        <f>O76+Q76</f>
        <v>2000</v>
      </c>
      <c r="O76" s="242"/>
      <c r="P76" s="242"/>
      <c r="Q76" s="243">
        <v>2000</v>
      </c>
      <c r="R76" s="89">
        <f>S76+U76</f>
        <v>0</v>
      </c>
      <c r="S76" s="95"/>
      <c r="T76" s="95"/>
      <c r="U76" s="96"/>
      <c r="V76" s="225"/>
      <c r="W76" s="225"/>
      <c r="X76" s="426" t="s">
        <v>103</v>
      </c>
      <c r="Y76" s="447"/>
      <c r="Z76" s="447"/>
      <c r="AA76" s="449"/>
    </row>
    <row r="77" spans="1:27" ht="14.25" customHeight="1">
      <c r="A77" s="656"/>
      <c r="B77" s="657"/>
      <c r="C77" s="658"/>
      <c r="D77" s="730"/>
      <c r="E77" s="654"/>
      <c r="F77" s="612"/>
      <c r="G77" s="730"/>
      <c r="H77" s="676"/>
      <c r="I77" s="171" t="s">
        <v>10</v>
      </c>
      <c r="J77" s="172">
        <f t="shared" ref="J77:W77" si="18">SUM(J76:J76)</f>
        <v>0</v>
      </c>
      <c r="K77" s="173">
        <f t="shared" si="18"/>
        <v>0</v>
      </c>
      <c r="L77" s="173">
        <f t="shared" si="18"/>
        <v>0</v>
      </c>
      <c r="M77" s="174">
        <f t="shared" si="18"/>
        <v>0</v>
      </c>
      <c r="N77" s="172">
        <f t="shared" si="18"/>
        <v>2000</v>
      </c>
      <c r="O77" s="173">
        <f t="shared" si="18"/>
        <v>0</v>
      </c>
      <c r="P77" s="173">
        <f t="shared" si="18"/>
        <v>0</v>
      </c>
      <c r="Q77" s="174">
        <f t="shared" si="18"/>
        <v>2000</v>
      </c>
      <c r="R77" s="172">
        <f t="shared" si="18"/>
        <v>0</v>
      </c>
      <c r="S77" s="173">
        <f t="shared" si="18"/>
        <v>0</v>
      </c>
      <c r="T77" s="173">
        <f t="shared" si="18"/>
        <v>0</v>
      </c>
      <c r="U77" s="173">
        <f t="shared" si="18"/>
        <v>0</v>
      </c>
      <c r="V77" s="175">
        <f t="shared" si="18"/>
        <v>0</v>
      </c>
      <c r="W77" s="175">
        <f t="shared" si="18"/>
        <v>0</v>
      </c>
      <c r="X77" s="25"/>
      <c r="Y77" s="447"/>
      <c r="Z77" s="447"/>
      <c r="AA77" s="449"/>
    </row>
    <row r="78" spans="1:27" ht="14.25" customHeight="1">
      <c r="A78" s="656"/>
      <c r="B78" s="657"/>
      <c r="C78" s="658"/>
      <c r="D78" s="811" t="s">
        <v>83</v>
      </c>
      <c r="E78" s="653" t="s">
        <v>104</v>
      </c>
      <c r="F78" s="745"/>
      <c r="G78" s="811" t="s">
        <v>65</v>
      </c>
      <c r="H78" s="812" t="s">
        <v>64</v>
      </c>
      <c r="I78" s="62" t="s">
        <v>57</v>
      </c>
      <c r="J78" s="42">
        <f>K78+M78</f>
        <v>0</v>
      </c>
      <c r="K78" s="100"/>
      <c r="L78" s="100"/>
      <c r="M78" s="110"/>
      <c r="N78" s="42">
        <f>O78+Q78</f>
        <v>15</v>
      </c>
      <c r="O78" s="100">
        <v>15</v>
      </c>
      <c r="P78" s="100"/>
      <c r="Q78" s="44"/>
      <c r="R78" s="46">
        <f>S78+U78</f>
        <v>0</v>
      </c>
      <c r="S78" s="101">
        <f>15-15</f>
        <v>0</v>
      </c>
      <c r="T78" s="101"/>
      <c r="U78" s="102"/>
      <c r="V78" s="137"/>
      <c r="W78" s="137"/>
      <c r="X78" s="760" t="s">
        <v>105</v>
      </c>
      <c r="Y78" s="446">
        <v>1</v>
      </c>
      <c r="Z78" s="446"/>
      <c r="AA78" s="448"/>
    </row>
    <row r="79" spans="1:27" ht="14.25" customHeight="1">
      <c r="A79" s="656"/>
      <c r="B79" s="657"/>
      <c r="C79" s="658"/>
      <c r="D79" s="730"/>
      <c r="E79" s="654"/>
      <c r="F79" s="612"/>
      <c r="G79" s="730"/>
      <c r="H79" s="676"/>
      <c r="I79" s="62"/>
      <c r="J79" s="42">
        <f>K79+M79</f>
        <v>0</v>
      </c>
      <c r="K79" s="43"/>
      <c r="L79" s="43"/>
      <c r="M79" s="44"/>
      <c r="N79" s="42">
        <f>O79+Q79</f>
        <v>0</v>
      </c>
      <c r="O79" s="43"/>
      <c r="P79" s="43"/>
      <c r="Q79" s="45"/>
      <c r="R79" s="46">
        <f>S79+U79</f>
        <v>0</v>
      </c>
      <c r="S79" s="47"/>
      <c r="T79" s="47"/>
      <c r="U79" s="48"/>
      <c r="V79" s="244"/>
      <c r="W79" s="244"/>
      <c r="X79" s="679"/>
      <c r="Y79" s="447"/>
      <c r="Z79" s="447"/>
      <c r="AA79" s="449"/>
    </row>
    <row r="80" spans="1:27" ht="14.25" customHeight="1">
      <c r="A80" s="656"/>
      <c r="B80" s="657"/>
      <c r="C80" s="658"/>
      <c r="D80" s="730"/>
      <c r="E80" s="654"/>
      <c r="F80" s="612"/>
      <c r="G80" s="730"/>
      <c r="H80" s="676"/>
      <c r="I80" s="171" t="s">
        <v>10</v>
      </c>
      <c r="J80" s="172">
        <f t="shared" ref="J80:W80" si="19">SUM(J78:J79)</f>
        <v>0</v>
      </c>
      <c r="K80" s="173">
        <f t="shared" si="19"/>
        <v>0</v>
      </c>
      <c r="L80" s="173">
        <f t="shared" si="19"/>
        <v>0</v>
      </c>
      <c r="M80" s="174">
        <f t="shared" si="19"/>
        <v>0</v>
      </c>
      <c r="N80" s="172">
        <f t="shared" si="19"/>
        <v>15</v>
      </c>
      <c r="O80" s="173">
        <f t="shared" si="19"/>
        <v>15</v>
      </c>
      <c r="P80" s="173">
        <f t="shared" si="19"/>
        <v>0</v>
      </c>
      <c r="Q80" s="174">
        <f t="shared" si="19"/>
        <v>0</v>
      </c>
      <c r="R80" s="172">
        <f t="shared" si="19"/>
        <v>0</v>
      </c>
      <c r="S80" s="173">
        <f t="shared" si="19"/>
        <v>0</v>
      </c>
      <c r="T80" s="173">
        <f t="shared" si="19"/>
        <v>0</v>
      </c>
      <c r="U80" s="173">
        <f t="shared" si="19"/>
        <v>0</v>
      </c>
      <c r="V80" s="175">
        <f t="shared" si="19"/>
        <v>0</v>
      </c>
      <c r="W80" s="175">
        <f t="shared" si="19"/>
        <v>0</v>
      </c>
      <c r="X80" s="25"/>
      <c r="Y80" s="447"/>
      <c r="Z80" s="447"/>
      <c r="AA80" s="449"/>
    </row>
    <row r="81" spans="1:28" ht="14.25" customHeight="1" thickBot="1">
      <c r="A81" s="816"/>
      <c r="B81" s="817"/>
      <c r="C81" s="817"/>
      <c r="D81" s="817"/>
      <c r="E81" s="817"/>
      <c r="F81" s="817"/>
      <c r="G81" s="817"/>
      <c r="H81" s="817"/>
      <c r="I81" s="377" t="s">
        <v>10</v>
      </c>
      <c r="J81" s="378">
        <f t="shared" ref="J81:W81" si="20">J77+J75+J73+J71+J69+J65+J80</f>
        <v>4691.8</v>
      </c>
      <c r="K81" s="378">
        <f t="shared" si="20"/>
        <v>4691.8</v>
      </c>
      <c r="L81" s="378">
        <f t="shared" si="20"/>
        <v>0</v>
      </c>
      <c r="M81" s="378">
        <f t="shared" si="20"/>
        <v>0</v>
      </c>
      <c r="N81" s="378">
        <f t="shared" si="20"/>
        <v>12909.300000000001</v>
      </c>
      <c r="O81" s="378">
        <f t="shared" si="20"/>
        <v>5352.9</v>
      </c>
      <c r="P81" s="378">
        <f t="shared" si="20"/>
        <v>0</v>
      </c>
      <c r="Q81" s="378">
        <f t="shared" si="20"/>
        <v>7556.4</v>
      </c>
      <c r="R81" s="378">
        <f t="shared" si="20"/>
        <v>5121.8</v>
      </c>
      <c r="S81" s="378">
        <f>S77+S75+S73+S71+S69+S65+S80</f>
        <v>5121.8</v>
      </c>
      <c r="T81" s="378">
        <f t="shared" si="20"/>
        <v>0</v>
      </c>
      <c r="U81" s="378">
        <f t="shared" si="20"/>
        <v>0</v>
      </c>
      <c r="V81" s="378">
        <f t="shared" si="20"/>
        <v>5333.7</v>
      </c>
      <c r="W81" s="378">
        <f t="shared" si="20"/>
        <v>5933.7</v>
      </c>
      <c r="X81" s="851"/>
      <c r="Y81" s="852"/>
      <c r="Z81" s="852"/>
      <c r="AA81" s="853"/>
    </row>
    <row r="82" spans="1:28" ht="14.25" customHeight="1">
      <c r="A82" s="671" t="s">
        <v>9</v>
      </c>
      <c r="B82" s="673" t="s">
        <v>9</v>
      </c>
      <c r="C82" s="663" t="s">
        <v>82</v>
      </c>
      <c r="D82" s="663"/>
      <c r="E82" s="723" t="s">
        <v>139</v>
      </c>
      <c r="F82" s="624"/>
      <c r="G82" s="721" t="s">
        <v>62</v>
      </c>
      <c r="H82" s="675" t="s">
        <v>140</v>
      </c>
      <c r="I82" s="22" t="s">
        <v>57</v>
      </c>
      <c r="J82" s="35">
        <f>K82+M82</f>
        <v>350.2</v>
      </c>
      <c r="K82" s="36">
        <v>350.2</v>
      </c>
      <c r="L82" s="36"/>
      <c r="M82" s="37"/>
      <c r="N82" s="35">
        <f>O82+Q82</f>
        <v>605.9</v>
      </c>
      <c r="O82" s="119">
        <v>605.9</v>
      </c>
      <c r="P82" s="36"/>
      <c r="Q82" s="38"/>
      <c r="R82" s="39">
        <f>S82+U82</f>
        <v>605.9</v>
      </c>
      <c r="S82" s="40">
        <v>605.9</v>
      </c>
      <c r="T82" s="40"/>
      <c r="U82" s="41"/>
      <c r="V82" s="120">
        <v>605.9</v>
      </c>
      <c r="W82" s="120">
        <v>605.9</v>
      </c>
      <c r="X82" s="678" t="s">
        <v>157</v>
      </c>
      <c r="Y82" s="447">
        <v>57</v>
      </c>
      <c r="Z82" s="447">
        <v>57</v>
      </c>
      <c r="AA82" s="449">
        <v>57</v>
      </c>
    </row>
    <row r="83" spans="1:28" ht="14.25" customHeight="1">
      <c r="A83" s="656"/>
      <c r="B83" s="657"/>
      <c r="C83" s="658"/>
      <c r="D83" s="658"/>
      <c r="E83" s="654"/>
      <c r="F83" s="612"/>
      <c r="G83" s="730"/>
      <c r="H83" s="676"/>
      <c r="I83" s="62"/>
      <c r="J83" s="42">
        <f>K83+M83</f>
        <v>0</v>
      </c>
      <c r="K83" s="43"/>
      <c r="L83" s="43"/>
      <c r="M83" s="44"/>
      <c r="N83" s="42">
        <f>O83+Q83</f>
        <v>0</v>
      </c>
      <c r="O83" s="43"/>
      <c r="P83" s="43"/>
      <c r="Q83" s="45"/>
      <c r="R83" s="46">
        <f>S83+U83</f>
        <v>0</v>
      </c>
      <c r="S83" s="47"/>
      <c r="T83" s="47"/>
      <c r="U83" s="48"/>
      <c r="V83" s="244"/>
      <c r="W83" s="244"/>
      <c r="X83" s="679"/>
      <c r="Y83" s="447"/>
      <c r="Z83" s="447"/>
      <c r="AA83" s="449"/>
    </row>
    <row r="84" spans="1:28" ht="14.25" customHeight="1">
      <c r="A84" s="656"/>
      <c r="B84" s="657"/>
      <c r="C84" s="658"/>
      <c r="D84" s="658"/>
      <c r="E84" s="654"/>
      <c r="F84" s="612"/>
      <c r="G84" s="730"/>
      <c r="H84" s="676"/>
      <c r="I84" s="24"/>
      <c r="J84" s="49">
        <f>K84+M84</f>
        <v>0</v>
      </c>
      <c r="K84" s="50"/>
      <c r="L84" s="50"/>
      <c r="M84" s="44"/>
      <c r="N84" s="49">
        <f>O84+Q84</f>
        <v>0</v>
      </c>
      <c r="O84" s="50"/>
      <c r="P84" s="50"/>
      <c r="Q84" s="51"/>
      <c r="R84" s="52">
        <f>S84+U84</f>
        <v>0</v>
      </c>
      <c r="S84" s="53"/>
      <c r="T84" s="53"/>
      <c r="U84" s="54"/>
      <c r="V84" s="55"/>
      <c r="W84" s="55"/>
      <c r="X84" s="25"/>
      <c r="Y84" s="447"/>
      <c r="Z84" s="447"/>
      <c r="AA84" s="449"/>
      <c r="AB84" s="127"/>
    </row>
    <row r="85" spans="1:28" ht="14.25" customHeight="1" thickBot="1">
      <c r="A85" s="672"/>
      <c r="B85" s="674"/>
      <c r="C85" s="664"/>
      <c r="D85" s="664"/>
      <c r="E85" s="724"/>
      <c r="F85" s="625"/>
      <c r="G85" s="722"/>
      <c r="H85" s="677"/>
      <c r="I85" s="20" t="s">
        <v>10</v>
      </c>
      <c r="J85" s="56">
        <f t="shared" ref="J85:W85" si="21">SUM(J82:J84)</f>
        <v>350.2</v>
      </c>
      <c r="K85" s="57">
        <f t="shared" si="21"/>
        <v>350.2</v>
      </c>
      <c r="L85" s="57">
        <f t="shared" si="21"/>
        <v>0</v>
      </c>
      <c r="M85" s="58">
        <f t="shared" si="21"/>
        <v>0</v>
      </c>
      <c r="N85" s="56">
        <f t="shared" si="21"/>
        <v>605.9</v>
      </c>
      <c r="O85" s="57">
        <f t="shared" si="21"/>
        <v>605.9</v>
      </c>
      <c r="P85" s="57">
        <f t="shared" si="21"/>
        <v>0</v>
      </c>
      <c r="Q85" s="58">
        <f t="shared" si="21"/>
        <v>0</v>
      </c>
      <c r="R85" s="56">
        <f t="shared" si="21"/>
        <v>605.9</v>
      </c>
      <c r="S85" s="57">
        <f t="shared" si="21"/>
        <v>605.9</v>
      </c>
      <c r="T85" s="57">
        <f t="shared" si="21"/>
        <v>0</v>
      </c>
      <c r="U85" s="57">
        <f t="shared" si="21"/>
        <v>0</v>
      </c>
      <c r="V85" s="59">
        <f t="shared" si="21"/>
        <v>605.9</v>
      </c>
      <c r="W85" s="59">
        <f t="shared" si="21"/>
        <v>605.9</v>
      </c>
      <c r="X85" s="26"/>
      <c r="Y85" s="85"/>
      <c r="Z85" s="85"/>
      <c r="AA85" s="86"/>
    </row>
    <row r="86" spans="1:28" ht="20.25" customHeight="1">
      <c r="A86" s="671" t="s">
        <v>9</v>
      </c>
      <c r="B86" s="673" t="s">
        <v>9</v>
      </c>
      <c r="C86" s="663" t="s">
        <v>65</v>
      </c>
      <c r="D86" s="663"/>
      <c r="E86" s="727" t="s">
        <v>177</v>
      </c>
      <c r="F86" s="688" t="s">
        <v>133</v>
      </c>
      <c r="G86" s="721" t="s">
        <v>82</v>
      </c>
      <c r="H86" s="427" t="s">
        <v>131</v>
      </c>
      <c r="I86" s="22" t="s">
        <v>57</v>
      </c>
      <c r="J86" s="35">
        <f>K86+M86</f>
        <v>10.3</v>
      </c>
      <c r="K86" s="36">
        <v>10.3</v>
      </c>
      <c r="L86" s="36"/>
      <c r="M86" s="37"/>
      <c r="N86" s="35">
        <f>O86+Q86</f>
        <v>13.2</v>
      </c>
      <c r="O86" s="36">
        <v>6.6</v>
      </c>
      <c r="P86" s="36"/>
      <c r="Q86" s="134">
        <v>6.6</v>
      </c>
      <c r="R86" s="39">
        <f>S86+U86</f>
        <v>6.6</v>
      </c>
      <c r="S86" s="40">
        <v>6.6</v>
      </c>
      <c r="T86" s="40"/>
      <c r="U86" s="41"/>
      <c r="V86" s="120"/>
      <c r="W86" s="120"/>
      <c r="X86" s="678" t="s">
        <v>171</v>
      </c>
      <c r="Y86" s="741">
        <v>12</v>
      </c>
      <c r="Z86" s="743"/>
      <c r="AA86" s="731"/>
    </row>
    <row r="87" spans="1:28" ht="20.25" customHeight="1">
      <c r="A87" s="656"/>
      <c r="B87" s="657"/>
      <c r="C87" s="658"/>
      <c r="D87" s="658"/>
      <c r="E87" s="728"/>
      <c r="F87" s="655"/>
      <c r="G87" s="730"/>
      <c r="H87" s="428"/>
      <c r="I87" s="62" t="s">
        <v>129</v>
      </c>
      <c r="J87" s="42">
        <f>K87+M87</f>
        <v>601.5</v>
      </c>
      <c r="K87" s="43"/>
      <c r="L87" s="43"/>
      <c r="M87" s="44">
        <v>601.5</v>
      </c>
      <c r="N87" s="42">
        <f>O87+Q87</f>
        <v>598.79999999999995</v>
      </c>
      <c r="O87" s="43"/>
      <c r="P87" s="43"/>
      <c r="Q87" s="135">
        <v>598.79999999999995</v>
      </c>
      <c r="R87" s="46">
        <f>S87+U87</f>
        <v>598.79999999999995</v>
      </c>
      <c r="S87" s="47"/>
      <c r="T87" s="47"/>
      <c r="U87" s="48">
        <v>598.79999999999995</v>
      </c>
      <c r="V87" s="244"/>
      <c r="W87" s="244"/>
      <c r="X87" s="740"/>
      <c r="Y87" s="742"/>
      <c r="Z87" s="744"/>
      <c r="AA87" s="732"/>
    </row>
    <row r="88" spans="1:28" ht="13.5" customHeight="1">
      <c r="A88" s="656"/>
      <c r="B88" s="657"/>
      <c r="C88" s="658"/>
      <c r="D88" s="658"/>
      <c r="E88" s="728"/>
      <c r="F88" s="132"/>
      <c r="G88" s="730"/>
      <c r="H88" s="454" t="s">
        <v>172</v>
      </c>
      <c r="I88" s="62" t="s">
        <v>136</v>
      </c>
      <c r="J88" s="49">
        <f>K88+M88</f>
        <v>0</v>
      </c>
      <c r="K88" s="50"/>
      <c r="L88" s="50"/>
      <c r="M88" s="44"/>
      <c r="N88" s="49">
        <f>O88+Q88</f>
        <v>44.9</v>
      </c>
      <c r="O88" s="50">
        <v>44.9</v>
      </c>
      <c r="P88" s="50"/>
      <c r="Q88" s="51"/>
      <c r="R88" s="52">
        <f>S88+U88</f>
        <v>0</v>
      </c>
      <c r="S88" s="53"/>
      <c r="T88" s="53"/>
      <c r="U88" s="54"/>
      <c r="V88" s="55">
        <v>3</v>
      </c>
      <c r="W88" s="55"/>
      <c r="X88" s="733" t="s">
        <v>250</v>
      </c>
      <c r="Y88" s="845" t="s">
        <v>145</v>
      </c>
      <c r="Z88" s="736"/>
      <c r="AA88" s="738"/>
    </row>
    <row r="89" spans="1:28" ht="13.5" customHeight="1">
      <c r="A89" s="656"/>
      <c r="B89" s="657"/>
      <c r="C89" s="658"/>
      <c r="D89" s="658"/>
      <c r="E89" s="728"/>
      <c r="F89" s="132"/>
      <c r="G89" s="730"/>
      <c r="H89" s="428"/>
      <c r="I89" s="18" t="s">
        <v>57</v>
      </c>
      <c r="J89" s="126"/>
      <c r="K89" s="50"/>
      <c r="L89" s="50"/>
      <c r="M89" s="122"/>
      <c r="N89" s="126">
        <f>O89+Q89</f>
        <v>7.9</v>
      </c>
      <c r="O89" s="50">
        <v>7.9</v>
      </c>
      <c r="P89" s="50"/>
      <c r="Q89" s="51"/>
      <c r="R89" s="200">
        <f>S89+U89</f>
        <v>7.9</v>
      </c>
      <c r="S89" s="53">
        <v>7.9</v>
      </c>
      <c r="T89" s="53">
        <v>0.9</v>
      </c>
      <c r="U89" s="54"/>
      <c r="V89" s="55">
        <v>0.5</v>
      </c>
      <c r="W89" s="55"/>
      <c r="X89" s="734"/>
      <c r="Y89" s="846"/>
      <c r="Z89" s="737"/>
      <c r="AA89" s="739"/>
    </row>
    <row r="90" spans="1:28" ht="13.5" customHeight="1">
      <c r="A90" s="656"/>
      <c r="B90" s="657"/>
      <c r="C90" s="658"/>
      <c r="D90" s="658"/>
      <c r="E90" s="728"/>
      <c r="F90" s="132"/>
      <c r="G90" s="730"/>
      <c r="H90" s="428"/>
      <c r="I90" s="24"/>
      <c r="J90" s="121"/>
      <c r="K90" s="91"/>
      <c r="L90" s="91"/>
      <c r="M90" s="45"/>
      <c r="N90" s="121"/>
      <c r="O90" s="91"/>
      <c r="P90" s="91"/>
      <c r="Q90" s="92"/>
      <c r="R90" s="123"/>
      <c r="S90" s="47"/>
      <c r="T90" s="47"/>
      <c r="U90" s="48"/>
      <c r="V90" s="93"/>
      <c r="W90" s="93"/>
      <c r="X90" s="841" t="s">
        <v>147</v>
      </c>
      <c r="Y90" s="217"/>
      <c r="Z90" s="217">
        <v>5</v>
      </c>
      <c r="AA90" s="449"/>
    </row>
    <row r="91" spans="1:28" ht="13.5" customHeight="1" thickBot="1">
      <c r="A91" s="672"/>
      <c r="B91" s="674"/>
      <c r="C91" s="664"/>
      <c r="D91" s="664"/>
      <c r="E91" s="729"/>
      <c r="F91" s="133"/>
      <c r="G91" s="722"/>
      <c r="H91" s="429"/>
      <c r="I91" s="20" t="s">
        <v>10</v>
      </c>
      <c r="J91" s="56">
        <f t="shared" ref="J91:W91" si="22">SUM(J86:J90)</f>
        <v>611.79999999999995</v>
      </c>
      <c r="K91" s="57">
        <f t="shared" si="22"/>
        <v>10.3</v>
      </c>
      <c r="L91" s="57">
        <f t="shared" si="22"/>
        <v>0</v>
      </c>
      <c r="M91" s="58">
        <f t="shared" si="22"/>
        <v>601.5</v>
      </c>
      <c r="N91" s="56">
        <f t="shared" si="22"/>
        <v>664.8</v>
      </c>
      <c r="O91" s="57">
        <f t="shared" si="22"/>
        <v>59.4</v>
      </c>
      <c r="P91" s="57">
        <f t="shared" si="22"/>
        <v>0</v>
      </c>
      <c r="Q91" s="58">
        <f t="shared" si="22"/>
        <v>605.4</v>
      </c>
      <c r="R91" s="56">
        <f t="shared" si="22"/>
        <v>613.29999999999995</v>
      </c>
      <c r="S91" s="57">
        <f t="shared" si="22"/>
        <v>14.5</v>
      </c>
      <c r="T91" s="57">
        <f t="shared" si="22"/>
        <v>0.9</v>
      </c>
      <c r="U91" s="57">
        <f t="shared" si="22"/>
        <v>598.79999999999995</v>
      </c>
      <c r="V91" s="59">
        <f t="shared" si="22"/>
        <v>3.5</v>
      </c>
      <c r="W91" s="59">
        <f t="shared" si="22"/>
        <v>0</v>
      </c>
      <c r="X91" s="850"/>
      <c r="Y91" s="85"/>
      <c r="Z91" s="85"/>
      <c r="AA91" s="86"/>
    </row>
    <row r="92" spans="1:28" ht="14.25" customHeight="1">
      <c r="A92" s="671" t="s">
        <v>9</v>
      </c>
      <c r="B92" s="673" t="s">
        <v>9</v>
      </c>
      <c r="C92" s="663" t="s">
        <v>83</v>
      </c>
      <c r="D92" s="663"/>
      <c r="E92" s="723" t="s">
        <v>229</v>
      </c>
      <c r="F92" s="624"/>
      <c r="G92" s="721" t="s">
        <v>82</v>
      </c>
      <c r="H92" s="675" t="s">
        <v>64</v>
      </c>
      <c r="I92" s="22" t="s">
        <v>57</v>
      </c>
      <c r="J92" s="35">
        <f>K92+M92</f>
        <v>61.1</v>
      </c>
      <c r="K92" s="36">
        <v>61.1</v>
      </c>
      <c r="L92" s="36"/>
      <c r="M92" s="37"/>
      <c r="N92" s="35">
        <f>O92+Q92</f>
        <v>61.1</v>
      </c>
      <c r="O92" s="36">
        <v>61.1</v>
      </c>
      <c r="P92" s="36"/>
      <c r="Q92" s="38"/>
      <c r="R92" s="39">
        <f>S92+U92</f>
        <v>35</v>
      </c>
      <c r="S92" s="40">
        <f>32.9+2.1</f>
        <v>35</v>
      </c>
      <c r="T92" s="40"/>
      <c r="U92" s="41"/>
      <c r="V92" s="120"/>
      <c r="W92" s="120"/>
      <c r="X92" s="23" t="s">
        <v>88</v>
      </c>
      <c r="Y92" s="447">
        <v>1</v>
      </c>
      <c r="Z92" s="447"/>
      <c r="AA92" s="449"/>
    </row>
    <row r="93" spans="1:28" ht="12.75" customHeight="1">
      <c r="A93" s="656"/>
      <c r="B93" s="657"/>
      <c r="C93" s="658"/>
      <c r="D93" s="658"/>
      <c r="E93" s="654"/>
      <c r="F93" s="612"/>
      <c r="G93" s="730"/>
      <c r="H93" s="815"/>
      <c r="I93" s="62" t="s">
        <v>57</v>
      </c>
      <c r="J93" s="42">
        <f>K93+M93</f>
        <v>5.3</v>
      </c>
      <c r="K93" s="43">
        <v>5.3</v>
      </c>
      <c r="L93" s="43"/>
      <c r="M93" s="44"/>
      <c r="N93" s="42">
        <f>O93+Q93</f>
        <v>0</v>
      </c>
      <c r="O93" s="43"/>
      <c r="P93" s="43"/>
      <c r="Q93" s="45"/>
      <c r="R93" s="46">
        <f>S93+U93</f>
        <v>0</v>
      </c>
      <c r="S93" s="47"/>
      <c r="T93" s="47"/>
      <c r="U93" s="48"/>
      <c r="V93" s="244"/>
      <c r="W93" s="244"/>
      <c r="X93" s="25"/>
      <c r="Y93" s="447"/>
      <c r="Z93" s="447"/>
      <c r="AA93" s="449"/>
    </row>
    <row r="94" spans="1:28" ht="13.5" customHeight="1">
      <c r="A94" s="656"/>
      <c r="B94" s="657"/>
      <c r="C94" s="658"/>
      <c r="D94" s="658"/>
      <c r="E94" s="654"/>
      <c r="F94" s="612"/>
      <c r="G94" s="730"/>
      <c r="H94" s="454" t="s">
        <v>131</v>
      </c>
      <c r="I94" s="24" t="s">
        <v>136</v>
      </c>
      <c r="J94" s="49">
        <f>K94+M94</f>
        <v>43.7</v>
      </c>
      <c r="K94" s="50">
        <v>43.7</v>
      </c>
      <c r="L94" s="50"/>
      <c r="M94" s="44"/>
      <c r="N94" s="49">
        <f>O94+Q94</f>
        <v>0</v>
      </c>
      <c r="O94" s="50"/>
      <c r="P94" s="50"/>
      <c r="Q94" s="51"/>
      <c r="R94" s="52">
        <f>S94+U94</f>
        <v>0</v>
      </c>
      <c r="S94" s="53"/>
      <c r="T94" s="53"/>
      <c r="U94" s="54"/>
      <c r="V94" s="55"/>
      <c r="W94" s="55"/>
      <c r="X94" s="25"/>
      <c r="Y94" s="447"/>
      <c r="Z94" s="447"/>
      <c r="AA94" s="449"/>
    </row>
    <row r="95" spans="1:28" ht="14.25" customHeight="1" thickBot="1">
      <c r="A95" s="672"/>
      <c r="B95" s="674"/>
      <c r="C95" s="664"/>
      <c r="D95" s="664"/>
      <c r="E95" s="724"/>
      <c r="F95" s="625"/>
      <c r="G95" s="722"/>
      <c r="H95" s="429"/>
      <c r="I95" s="20" t="s">
        <v>10</v>
      </c>
      <c r="J95" s="56">
        <f t="shared" ref="J95:W95" si="23">SUM(J92:J94)</f>
        <v>110.10000000000001</v>
      </c>
      <c r="K95" s="57">
        <f t="shared" si="23"/>
        <v>110.10000000000001</v>
      </c>
      <c r="L95" s="57">
        <f t="shared" si="23"/>
        <v>0</v>
      </c>
      <c r="M95" s="58">
        <f t="shared" si="23"/>
        <v>0</v>
      </c>
      <c r="N95" s="56">
        <f t="shared" si="23"/>
        <v>61.1</v>
      </c>
      <c r="O95" s="57">
        <f t="shared" si="23"/>
        <v>61.1</v>
      </c>
      <c r="P95" s="57">
        <f t="shared" si="23"/>
        <v>0</v>
      </c>
      <c r="Q95" s="58">
        <f t="shared" si="23"/>
        <v>0</v>
      </c>
      <c r="R95" s="56">
        <f t="shared" si="23"/>
        <v>35</v>
      </c>
      <c r="S95" s="57">
        <f t="shared" si="23"/>
        <v>35</v>
      </c>
      <c r="T95" s="57">
        <f t="shared" si="23"/>
        <v>0</v>
      </c>
      <c r="U95" s="57">
        <f t="shared" si="23"/>
        <v>0</v>
      </c>
      <c r="V95" s="59">
        <f t="shared" si="23"/>
        <v>0</v>
      </c>
      <c r="W95" s="59">
        <f t="shared" si="23"/>
        <v>0</v>
      </c>
      <c r="X95" s="26"/>
      <c r="Y95" s="85"/>
      <c r="Z95" s="85"/>
      <c r="AA95" s="86"/>
    </row>
    <row r="96" spans="1:28" ht="27.75" customHeight="1">
      <c r="A96" s="671" t="s">
        <v>9</v>
      </c>
      <c r="B96" s="673" t="s">
        <v>9</v>
      </c>
      <c r="C96" s="712" t="s">
        <v>69</v>
      </c>
      <c r="D96" s="147"/>
      <c r="E96" s="715" t="s">
        <v>246</v>
      </c>
      <c r="F96" s="847"/>
      <c r="G96" s="706" t="s">
        <v>81</v>
      </c>
      <c r="H96" s="709" t="s">
        <v>131</v>
      </c>
      <c r="I96" s="146" t="s">
        <v>57</v>
      </c>
      <c r="J96" s="145"/>
      <c r="K96" s="144"/>
      <c r="L96" s="144"/>
      <c r="M96" s="142"/>
      <c r="N96" s="145">
        <f>O96+Q96</f>
        <v>20</v>
      </c>
      <c r="O96" s="144">
        <v>20</v>
      </c>
      <c r="P96" s="143"/>
      <c r="Q96" s="142"/>
      <c r="R96" s="201">
        <f>S96+U96</f>
        <v>20</v>
      </c>
      <c r="S96" s="155">
        <v>20</v>
      </c>
      <c r="T96" s="155"/>
      <c r="U96" s="156"/>
      <c r="V96" s="141">
        <v>80</v>
      </c>
      <c r="W96" s="140"/>
      <c r="X96" s="168" t="s">
        <v>105</v>
      </c>
      <c r="Y96" s="139">
        <v>1</v>
      </c>
      <c r="Z96" s="139"/>
      <c r="AA96" s="138"/>
    </row>
    <row r="97" spans="1:30" ht="20.25" customHeight="1">
      <c r="A97" s="656"/>
      <c r="B97" s="657"/>
      <c r="C97" s="713"/>
      <c r="D97" s="157"/>
      <c r="E97" s="716"/>
      <c r="F97" s="848"/>
      <c r="G97" s="707"/>
      <c r="H97" s="710"/>
      <c r="I97" s="158"/>
      <c r="J97" s="159"/>
      <c r="K97" s="160"/>
      <c r="L97" s="160"/>
      <c r="M97" s="162"/>
      <c r="N97" s="159"/>
      <c r="O97" s="160"/>
      <c r="P97" s="161"/>
      <c r="Q97" s="162"/>
      <c r="R97" s="163"/>
      <c r="S97" s="164"/>
      <c r="T97" s="164"/>
      <c r="U97" s="165"/>
      <c r="V97" s="166"/>
      <c r="W97" s="167"/>
      <c r="X97" s="689" t="s">
        <v>164</v>
      </c>
      <c r="Y97" s="698"/>
      <c r="Z97" s="698">
        <v>2</v>
      </c>
      <c r="AA97" s="700"/>
    </row>
    <row r="98" spans="1:30" ht="19.5" customHeight="1" thickBot="1">
      <c r="A98" s="672"/>
      <c r="B98" s="674"/>
      <c r="C98" s="714"/>
      <c r="D98" s="148"/>
      <c r="E98" s="717"/>
      <c r="F98" s="849"/>
      <c r="G98" s="708"/>
      <c r="H98" s="711"/>
      <c r="I98" s="149" t="s">
        <v>10</v>
      </c>
      <c r="J98" s="150">
        <f>SUM(J96:J96)</f>
        <v>0</v>
      </c>
      <c r="K98" s="151">
        <f>SUM(K96:K96)</f>
        <v>0</v>
      </c>
      <c r="L98" s="151">
        <f>SUM(L96:L96)</f>
        <v>0</v>
      </c>
      <c r="M98" s="152">
        <f>SUM(M96:M96)</f>
        <v>0</v>
      </c>
      <c r="N98" s="150">
        <f>N96</f>
        <v>20</v>
      </c>
      <c r="O98" s="151">
        <f>O96</f>
        <v>20</v>
      </c>
      <c r="P98" s="151">
        <f>P96</f>
        <v>0</v>
      </c>
      <c r="Q98" s="152">
        <f t="shared" ref="Q98:W98" si="24">SUM(Q96:Q96)</f>
        <v>0</v>
      </c>
      <c r="R98" s="150">
        <f t="shared" si="24"/>
        <v>20</v>
      </c>
      <c r="S98" s="151">
        <f t="shared" si="24"/>
        <v>20</v>
      </c>
      <c r="T98" s="151">
        <f t="shared" si="24"/>
        <v>0</v>
      </c>
      <c r="U98" s="152">
        <f t="shared" si="24"/>
        <v>0</v>
      </c>
      <c r="V98" s="153">
        <f t="shared" si="24"/>
        <v>80</v>
      </c>
      <c r="W98" s="154">
        <f t="shared" si="24"/>
        <v>0</v>
      </c>
      <c r="X98" s="690"/>
      <c r="Y98" s="699"/>
      <c r="Z98" s="699"/>
      <c r="AA98" s="701"/>
    </row>
    <row r="99" spans="1:30" ht="14.25" customHeight="1">
      <c r="A99" s="671" t="s">
        <v>9</v>
      </c>
      <c r="B99" s="673" t="s">
        <v>9</v>
      </c>
      <c r="C99" s="663" t="s">
        <v>84</v>
      </c>
      <c r="D99" s="663"/>
      <c r="E99" s="723" t="s">
        <v>74</v>
      </c>
      <c r="F99" s="624"/>
      <c r="G99" s="721" t="s">
        <v>69</v>
      </c>
      <c r="H99" s="675" t="s">
        <v>64</v>
      </c>
      <c r="I99" s="22" t="s">
        <v>57</v>
      </c>
      <c r="J99" s="35">
        <f>K99+M99</f>
        <v>107.9</v>
      </c>
      <c r="K99" s="36">
        <v>89.7</v>
      </c>
      <c r="L99" s="36"/>
      <c r="M99" s="37">
        <v>18.2</v>
      </c>
      <c r="N99" s="35">
        <f>O99+Q99</f>
        <v>0</v>
      </c>
      <c r="O99" s="119"/>
      <c r="P99" s="36"/>
      <c r="Q99" s="38"/>
      <c r="R99" s="39">
        <f>S99+U99</f>
        <v>0</v>
      </c>
      <c r="S99" s="40"/>
      <c r="T99" s="40"/>
      <c r="U99" s="41"/>
      <c r="V99" s="120"/>
      <c r="W99" s="120"/>
      <c r="X99" s="23"/>
      <c r="Y99" s="447"/>
      <c r="Z99" s="447"/>
      <c r="AA99" s="449"/>
    </row>
    <row r="100" spans="1:30" ht="14.25" customHeight="1">
      <c r="A100" s="656"/>
      <c r="B100" s="657"/>
      <c r="C100" s="658"/>
      <c r="D100" s="658"/>
      <c r="E100" s="654"/>
      <c r="F100" s="612"/>
      <c r="G100" s="730"/>
      <c r="H100" s="676"/>
      <c r="I100" s="62"/>
      <c r="J100" s="42">
        <f>K100+M100</f>
        <v>0</v>
      </c>
      <c r="K100" s="43"/>
      <c r="L100" s="43"/>
      <c r="M100" s="44"/>
      <c r="N100" s="42">
        <f>O100+Q100</f>
        <v>0</v>
      </c>
      <c r="O100" s="43"/>
      <c r="P100" s="43"/>
      <c r="Q100" s="45"/>
      <c r="R100" s="46">
        <f>S100+U100</f>
        <v>0</v>
      </c>
      <c r="S100" s="47"/>
      <c r="T100" s="47"/>
      <c r="U100" s="48"/>
      <c r="V100" s="244"/>
      <c r="W100" s="244"/>
      <c r="X100" s="25"/>
      <c r="Y100" s="447"/>
      <c r="Z100" s="447"/>
      <c r="AA100" s="449"/>
    </row>
    <row r="101" spans="1:30" ht="14.25" customHeight="1" thickBot="1">
      <c r="A101" s="672"/>
      <c r="B101" s="674"/>
      <c r="C101" s="664"/>
      <c r="D101" s="664"/>
      <c r="E101" s="724"/>
      <c r="F101" s="625"/>
      <c r="G101" s="722"/>
      <c r="H101" s="677"/>
      <c r="I101" s="20" t="s">
        <v>10</v>
      </c>
      <c r="J101" s="56">
        <f t="shared" ref="J101:W101" si="25">SUM(J99:J100)</f>
        <v>107.9</v>
      </c>
      <c r="K101" s="57">
        <f t="shared" si="25"/>
        <v>89.7</v>
      </c>
      <c r="L101" s="57">
        <f t="shared" si="25"/>
        <v>0</v>
      </c>
      <c r="M101" s="58">
        <f t="shared" si="25"/>
        <v>18.2</v>
      </c>
      <c r="N101" s="56">
        <f t="shared" si="25"/>
        <v>0</v>
      </c>
      <c r="O101" s="57">
        <f t="shared" si="25"/>
        <v>0</v>
      </c>
      <c r="P101" s="57">
        <f t="shared" si="25"/>
        <v>0</v>
      </c>
      <c r="Q101" s="58">
        <f t="shared" si="25"/>
        <v>0</v>
      </c>
      <c r="R101" s="56">
        <f t="shared" si="25"/>
        <v>0</v>
      </c>
      <c r="S101" s="57">
        <f t="shared" si="25"/>
        <v>0</v>
      </c>
      <c r="T101" s="57">
        <f t="shared" si="25"/>
        <v>0</v>
      </c>
      <c r="U101" s="57">
        <f t="shared" si="25"/>
        <v>0</v>
      </c>
      <c r="V101" s="59">
        <f t="shared" si="25"/>
        <v>0</v>
      </c>
      <c r="W101" s="59">
        <f t="shared" si="25"/>
        <v>0</v>
      </c>
      <c r="X101" s="26"/>
      <c r="Y101" s="85"/>
      <c r="Z101" s="85"/>
      <c r="AA101" s="86"/>
    </row>
    <row r="102" spans="1:30" ht="14.25" customHeight="1" thickBot="1">
      <c r="A102" s="14" t="s">
        <v>9</v>
      </c>
      <c r="B102" s="15" t="s">
        <v>9</v>
      </c>
      <c r="C102" s="602" t="s">
        <v>12</v>
      </c>
      <c r="D102" s="602"/>
      <c r="E102" s="602"/>
      <c r="F102" s="602"/>
      <c r="G102" s="602"/>
      <c r="H102" s="602"/>
      <c r="I102" s="603"/>
      <c r="J102" s="60">
        <f>SUM(J80,J95,J91,J85,J77,J75,J73,J71,J69,J65,J59,J55,J52,J46,J43,J39,J24,J101,J18,J15,J98)</f>
        <v>13963.6</v>
      </c>
      <c r="K102" s="60">
        <f>SUM(K80,K95,K91,K85,K77,K75,K73,K71,K69,K65,K59,K55,K52,K46,K43,K39,K24,K101,K18,K15,K98)</f>
        <v>13311.6</v>
      </c>
      <c r="L102" s="60">
        <f>SUM(L80,L95,L91,L85,L77,L75,L73,L71,L69,L65,L59,L55,L52,L46,L43,L39,L24,L101,L18,L15,L98)</f>
        <v>773.4</v>
      </c>
      <c r="M102" s="169">
        <f>SUM(M80,M95,M91,M85,M77,M75,M73,M71,M69,M65,M59,M55,M52,M46,M43,M39,M24,M101,M18,M15,M98)</f>
        <v>652</v>
      </c>
      <c r="N102" s="170">
        <f t="shared" ref="N102:U102" si="26">SUM(N80,N95,N91,N85,N77,N75,N73,N71,N69,N65,N59,N55,N52,N46,N43,N39,N24,N101,N18,N15,N98,N30)</f>
        <v>23682.1</v>
      </c>
      <c r="O102" s="170">
        <f t="shared" si="26"/>
        <v>15324.6</v>
      </c>
      <c r="P102" s="170">
        <f t="shared" si="26"/>
        <v>832</v>
      </c>
      <c r="Q102" s="170">
        <f t="shared" si="26"/>
        <v>8357.5</v>
      </c>
      <c r="R102" s="170">
        <f t="shared" si="26"/>
        <v>14878.3</v>
      </c>
      <c r="S102" s="170">
        <f t="shared" si="26"/>
        <v>14279.500000000002</v>
      </c>
      <c r="T102" s="170">
        <f t="shared" si="26"/>
        <v>848.59999999999991</v>
      </c>
      <c r="U102" s="170">
        <f t="shared" si="26"/>
        <v>598.79999999999995</v>
      </c>
      <c r="V102" s="170">
        <f>SUM(V80,V95,V91,V85,V77,V75,V73,V71,V69,V65,V59,V55,V52,V46,V43,V39,V24,V101,V18,V15,V98)</f>
        <v>14562.600000000002</v>
      </c>
      <c r="W102" s="170">
        <f>SUM(W80,W95,W91,W85,W77,W75,W73,W71,W69,W65,W59,W55,W52,W46,W43,W39,W24,W101,W18,W15,W98)</f>
        <v>15079.1</v>
      </c>
      <c r="X102" s="106"/>
      <c r="Y102" s="107"/>
      <c r="Z102" s="107"/>
      <c r="AA102" s="108"/>
    </row>
    <row r="103" spans="1:30" ht="14.25" customHeight="1" thickBot="1">
      <c r="A103" s="14" t="s">
        <v>9</v>
      </c>
      <c r="B103" s="15" t="s">
        <v>11</v>
      </c>
      <c r="C103" s="693" t="s">
        <v>108</v>
      </c>
      <c r="D103" s="694"/>
      <c r="E103" s="694"/>
      <c r="F103" s="694"/>
      <c r="G103" s="694"/>
      <c r="H103" s="694"/>
      <c r="I103" s="694"/>
      <c r="J103" s="694"/>
      <c r="K103" s="694"/>
      <c r="L103" s="694"/>
      <c r="M103" s="694"/>
      <c r="N103" s="694"/>
      <c r="O103" s="694"/>
      <c r="P103" s="694"/>
      <c r="Q103" s="694"/>
      <c r="R103" s="694"/>
      <c r="S103" s="694"/>
      <c r="T103" s="694"/>
      <c r="U103" s="694"/>
      <c r="V103" s="694"/>
      <c r="W103" s="694"/>
      <c r="X103" s="694"/>
      <c r="Y103" s="694"/>
      <c r="Z103" s="694"/>
      <c r="AA103" s="697"/>
    </row>
    <row r="104" spans="1:30" ht="15.75" customHeight="1">
      <c r="A104" s="671" t="s">
        <v>9</v>
      </c>
      <c r="B104" s="673" t="s">
        <v>11</v>
      </c>
      <c r="C104" s="663" t="s">
        <v>9</v>
      </c>
      <c r="D104" s="663"/>
      <c r="E104" s="842" t="s">
        <v>163</v>
      </c>
      <c r="F104" s="691"/>
      <c r="G104" s="626" t="s">
        <v>82</v>
      </c>
      <c r="H104" s="675" t="s">
        <v>64</v>
      </c>
      <c r="I104" s="27" t="s">
        <v>57</v>
      </c>
      <c r="J104" s="35">
        <f>K104+M104</f>
        <v>588</v>
      </c>
      <c r="K104" s="36">
        <v>588</v>
      </c>
      <c r="L104" s="36"/>
      <c r="M104" s="37"/>
      <c r="N104" s="128">
        <f>O104+Q104</f>
        <v>605.5</v>
      </c>
      <c r="O104" s="119">
        <f>605.5</f>
        <v>605.5</v>
      </c>
      <c r="P104" s="36"/>
      <c r="Q104" s="38"/>
      <c r="R104" s="39">
        <f>S104+U104</f>
        <v>582</v>
      </c>
      <c r="S104" s="40">
        <v>582</v>
      </c>
      <c r="T104" s="40"/>
      <c r="U104" s="41"/>
      <c r="V104" s="111">
        <v>600</v>
      </c>
      <c r="W104" s="111">
        <v>600</v>
      </c>
      <c r="X104" s="678" t="s">
        <v>111</v>
      </c>
      <c r="Y104" s="81">
        <v>18</v>
      </c>
      <c r="Z104" s="81">
        <v>18</v>
      </c>
      <c r="AA104" s="82">
        <v>18</v>
      </c>
      <c r="AD104" s="19"/>
    </row>
    <row r="105" spans="1:30" ht="15.75" customHeight="1">
      <c r="A105" s="656"/>
      <c r="B105" s="657"/>
      <c r="C105" s="658"/>
      <c r="D105" s="658"/>
      <c r="E105" s="843"/>
      <c r="F105" s="702"/>
      <c r="G105" s="641"/>
      <c r="H105" s="676"/>
      <c r="I105" s="63"/>
      <c r="J105" s="42">
        <f>K105+M105</f>
        <v>0</v>
      </c>
      <c r="K105" s="43"/>
      <c r="L105" s="43"/>
      <c r="M105" s="44"/>
      <c r="N105" s="42">
        <f>O105+Q105</f>
        <v>0</v>
      </c>
      <c r="O105" s="43"/>
      <c r="P105" s="43"/>
      <c r="Q105" s="45"/>
      <c r="R105" s="46">
        <f>S105+U105</f>
        <v>0</v>
      </c>
      <c r="S105" s="47"/>
      <c r="T105" s="47"/>
      <c r="U105" s="48"/>
      <c r="V105" s="244"/>
      <c r="W105" s="244"/>
      <c r="X105" s="679"/>
      <c r="Y105" s="77"/>
      <c r="Z105" s="77"/>
      <c r="AA105" s="78"/>
      <c r="AD105" s="19"/>
    </row>
    <row r="106" spans="1:30" ht="15.75" customHeight="1">
      <c r="A106" s="656"/>
      <c r="B106" s="657"/>
      <c r="C106" s="658"/>
      <c r="D106" s="658"/>
      <c r="E106" s="843"/>
      <c r="F106" s="702"/>
      <c r="G106" s="641"/>
      <c r="H106" s="676"/>
      <c r="I106" s="28"/>
      <c r="J106" s="49">
        <f>K106+M106</f>
        <v>0</v>
      </c>
      <c r="K106" s="50"/>
      <c r="L106" s="50"/>
      <c r="M106" s="44"/>
      <c r="N106" s="49">
        <f>O106+Q106</f>
        <v>0</v>
      </c>
      <c r="O106" s="50"/>
      <c r="P106" s="50"/>
      <c r="Q106" s="51"/>
      <c r="R106" s="52">
        <f>S106+U106</f>
        <v>0</v>
      </c>
      <c r="S106" s="53"/>
      <c r="T106" s="53"/>
      <c r="U106" s="54"/>
      <c r="V106" s="55"/>
      <c r="W106" s="55"/>
      <c r="X106" s="679"/>
      <c r="Y106" s="77"/>
      <c r="Z106" s="77"/>
      <c r="AA106" s="78"/>
      <c r="AD106" s="19"/>
    </row>
    <row r="107" spans="1:30" ht="15.75" customHeight="1" thickBot="1">
      <c r="A107" s="672"/>
      <c r="B107" s="674"/>
      <c r="C107" s="664"/>
      <c r="D107" s="664"/>
      <c r="E107" s="844"/>
      <c r="F107" s="692"/>
      <c r="G107" s="627"/>
      <c r="H107" s="677"/>
      <c r="I107" s="20" t="s">
        <v>10</v>
      </c>
      <c r="J107" s="56">
        <f t="shared" ref="J107:W107" si="27">SUM(J104:J106)</f>
        <v>588</v>
      </c>
      <c r="K107" s="57">
        <f t="shared" si="27"/>
        <v>588</v>
      </c>
      <c r="L107" s="57">
        <f t="shared" si="27"/>
        <v>0</v>
      </c>
      <c r="M107" s="58">
        <f t="shared" si="27"/>
        <v>0</v>
      </c>
      <c r="N107" s="56">
        <f t="shared" si="27"/>
        <v>605.5</v>
      </c>
      <c r="O107" s="57">
        <f t="shared" si="27"/>
        <v>605.5</v>
      </c>
      <c r="P107" s="57">
        <f t="shared" si="27"/>
        <v>0</v>
      </c>
      <c r="Q107" s="58">
        <f t="shared" si="27"/>
        <v>0</v>
      </c>
      <c r="R107" s="56">
        <f t="shared" si="27"/>
        <v>582</v>
      </c>
      <c r="S107" s="57">
        <f t="shared" si="27"/>
        <v>582</v>
      </c>
      <c r="T107" s="57">
        <f t="shared" si="27"/>
        <v>0</v>
      </c>
      <c r="U107" s="57">
        <f t="shared" si="27"/>
        <v>0</v>
      </c>
      <c r="V107" s="59">
        <f t="shared" si="27"/>
        <v>600</v>
      </c>
      <c r="W107" s="59">
        <f t="shared" si="27"/>
        <v>600</v>
      </c>
      <c r="X107" s="26"/>
      <c r="Y107" s="79"/>
      <c r="Z107" s="79"/>
      <c r="AA107" s="80"/>
      <c r="AD107" s="19"/>
    </row>
    <row r="108" spans="1:30" ht="14.25" customHeight="1">
      <c r="A108" s="671" t="s">
        <v>9</v>
      </c>
      <c r="B108" s="673" t="s">
        <v>11</v>
      </c>
      <c r="C108" s="663" t="s">
        <v>11</v>
      </c>
      <c r="D108" s="663"/>
      <c r="E108" s="665" t="s">
        <v>112</v>
      </c>
      <c r="F108" s="691"/>
      <c r="G108" s="626" t="s">
        <v>82</v>
      </c>
      <c r="H108" s="675" t="s">
        <v>64</v>
      </c>
      <c r="I108" s="27" t="s">
        <v>57</v>
      </c>
      <c r="J108" s="35">
        <f>K108+M108</f>
        <v>10</v>
      </c>
      <c r="K108" s="36">
        <v>10</v>
      </c>
      <c r="L108" s="36"/>
      <c r="M108" s="37"/>
      <c r="N108" s="35">
        <f>O108+Q108</f>
        <v>10</v>
      </c>
      <c r="O108" s="36">
        <v>10</v>
      </c>
      <c r="P108" s="36"/>
      <c r="Q108" s="38"/>
      <c r="R108" s="39">
        <f>S108+U108</f>
        <v>5</v>
      </c>
      <c r="S108" s="40">
        <v>5</v>
      </c>
      <c r="T108" s="40"/>
      <c r="U108" s="41"/>
      <c r="V108" s="111">
        <v>5</v>
      </c>
      <c r="W108" s="111">
        <v>5</v>
      </c>
      <c r="X108" s="678" t="s">
        <v>159</v>
      </c>
      <c r="Y108" s="81">
        <v>3</v>
      </c>
      <c r="Z108" s="81">
        <v>3</v>
      </c>
      <c r="AA108" s="82">
        <v>3</v>
      </c>
      <c r="AD108" s="19"/>
    </row>
    <row r="109" spans="1:30" ht="14.25" customHeight="1">
      <c r="A109" s="656"/>
      <c r="B109" s="657"/>
      <c r="C109" s="658"/>
      <c r="D109" s="658"/>
      <c r="E109" s="666"/>
      <c r="F109" s="702"/>
      <c r="G109" s="641"/>
      <c r="H109" s="676"/>
      <c r="I109" s="63"/>
      <c r="J109" s="42">
        <f>K109+M109</f>
        <v>0</v>
      </c>
      <c r="K109" s="43"/>
      <c r="L109" s="43"/>
      <c r="M109" s="44"/>
      <c r="N109" s="42">
        <f>O109+Q109</f>
        <v>0</v>
      </c>
      <c r="O109" s="43"/>
      <c r="P109" s="43"/>
      <c r="Q109" s="45"/>
      <c r="R109" s="46">
        <f>S109+U109</f>
        <v>0</v>
      </c>
      <c r="S109" s="47"/>
      <c r="T109" s="47"/>
      <c r="U109" s="48"/>
      <c r="V109" s="244"/>
      <c r="W109" s="244"/>
      <c r="X109" s="679"/>
      <c r="Y109" s="77"/>
      <c r="Z109" s="77"/>
      <c r="AA109" s="78"/>
      <c r="AD109" s="19"/>
    </row>
    <row r="110" spans="1:30" ht="14.25" customHeight="1" thickBot="1">
      <c r="A110" s="672"/>
      <c r="B110" s="674"/>
      <c r="C110" s="664"/>
      <c r="D110" s="664"/>
      <c r="E110" s="667"/>
      <c r="F110" s="692"/>
      <c r="G110" s="627"/>
      <c r="H110" s="677"/>
      <c r="I110" s="20" t="s">
        <v>10</v>
      </c>
      <c r="J110" s="56">
        <f t="shared" ref="J110:W110" si="28">SUM(J108:J109)</f>
        <v>10</v>
      </c>
      <c r="K110" s="57">
        <f t="shared" si="28"/>
        <v>10</v>
      </c>
      <c r="L110" s="57">
        <f t="shared" si="28"/>
        <v>0</v>
      </c>
      <c r="M110" s="58">
        <f t="shared" si="28"/>
        <v>0</v>
      </c>
      <c r="N110" s="56">
        <f t="shared" si="28"/>
        <v>10</v>
      </c>
      <c r="O110" s="57">
        <f t="shared" si="28"/>
        <v>10</v>
      </c>
      <c r="P110" s="57">
        <f t="shared" si="28"/>
        <v>0</v>
      </c>
      <c r="Q110" s="58">
        <f t="shared" si="28"/>
        <v>0</v>
      </c>
      <c r="R110" s="56">
        <f t="shared" si="28"/>
        <v>5</v>
      </c>
      <c r="S110" s="57">
        <f t="shared" si="28"/>
        <v>5</v>
      </c>
      <c r="T110" s="57">
        <f t="shared" si="28"/>
        <v>0</v>
      </c>
      <c r="U110" s="57">
        <f t="shared" si="28"/>
        <v>0</v>
      </c>
      <c r="V110" s="59">
        <f t="shared" si="28"/>
        <v>5</v>
      </c>
      <c r="W110" s="59">
        <f t="shared" si="28"/>
        <v>5</v>
      </c>
      <c r="X110" s="26"/>
      <c r="Y110" s="79"/>
      <c r="Z110" s="79"/>
      <c r="AA110" s="80"/>
      <c r="AD110" s="19"/>
    </row>
    <row r="111" spans="1:30" ht="15" customHeight="1">
      <c r="A111" s="671" t="s">
        <v>9</v>
      </c>
      <c r="B111" s="673" t="s">
        <v>11</v>
      </c>
      <c r="C111" s="663" t="s">
        <v>62</v>
      </c>
      <c r="D111" s="663"/>
      <c r="E111" s="842" t="s">
        <v>158</v>
      </c>
      <c r="F111" s="691"/>
      <c r="G111" s="626" t="s">
        <v>82</v>
      </c>
      <c r="H111" s="675" t="s">
        <v>64</v>
      </c>
      <c r="I111" s="27" t="s">
        <v>57</v>
      </c>
      <c r="J111" s="35">
        <f>K111+M111</f>
        <v>40.200000000000003</v>
      </c>
      <c r="K111" s="36">
        <v>40.200000000000003</v>
      </c>
      <c r="L111" s="36"/>
      <c r="M111" s="37"/>
      <c r="N111" s="35">
        <f>O111+Q111</f>
        <v>51.7</v>
      </c>
      <c r="O111" s="36">
        <v>51.7</v>
      </c>
      <c r="P111" s="36"/>
      <c r="Q111" s="38"/>
      <c r="R111" s="39">
        <f>S111+U111</f>
        <v>45.2</v>
      </c>
      <c r="S111" s="40">
        <v>45.2</v>
      </c>
      <c r="T111" s="40"/>
      <c r="U111" s="41"/>
      <c r="V111" s="111">
        <v>46</v>
      </c>
      <c r="W111" s="111">
        <v>46</v>
      </c>
      <c r="X111" s="678" t="s">
        <v>113</v>
      </c>
      <c r="Y111" s="81">
        <v>350</v>
      </c>
      <c r="Z111" s="81">
        <v>350</v>
      </c>
      <c r="AA111" s="82">
        <v>350</v>
      </c>
      <c r="AD111" s="19"/>
    </row>
    <row r="112" spans="1:30" ht="15" customHeight="1">
      <c r="A112" s="656"/>
      <c r="B112" s="657"/>
      <c r="C112" s="658"/>
      <c r="D112" s="658"/>
      <c r="E112" s="843"/>
      <c r="F112" s="702"/>
      <c r="G112" s="641"/>
      <c r="H112" s="676"/>
      <c r="I112" s="109"/>
      <c r="J112" s="87">
        <f>K112+M112</f>
        <v>0</v>
      </c>
      <c r="K112" s="100"/>
      <c r="L112" s="100"/>
      <c r="M112" s="110"/>
      <c r="N112" s="87">
        <f>O112+Q112</f>
        <v>0</v>
      </c>
      <c r="O112" s="100"/>
      <c r="P112" s="100"/>
      <c r="Q112" s="44"/>
      <c r="R112" s="89">
        <f>S112+U112</f>
        <v>0</v>
      </c>
      <c r="S112" s="101"/>
      <c r="T112" s="101"/>
      <c r="U112" s="102"/>
      <c r="V112" s="137"/>
      <c r="W112" s="137"/>
      <c r="X112" s="679"/>
      <c r="Y112" s="77"/>
      <c r="Z112" s="77"/>
      <c r="AA112" s="78"/>
      <c r="AD112" s="19"/>
    </row>
    <row r="113" spans="1:30" ht="15" customHeight="1">
      <c r="A113" s="656"/>
      <c r="B113" s="657"/>
      <c r="C113" s="658"/>
      <c r="D113" s="658"/>
      <c r="E113" s="843"/>
      <c r="F113" s="702"/>
      <c r="G113" s="641"/>
      <c r="H113" s="676"/>
      <c r="I113" s="63"/>
      <c r="J113" s="87">
        <f>K113+M113</f>
        <v>0</v>
      </c>
      <c r="K113" s="43"/>
      <c r="L113" s="43"/>
      <c r="M113" s="90"/>
      <c r="N113" s="87">
        <f>O113+Q113</f>
        <v>0</v>
      </c>
      <c r="O113" s="43"/>
      <c r="P113" s="43"/>
      <c r="Q113" s="45"/>
      <c r="R113" s="89">
        <f>S113+U113</f>
        <v>0</v>
      </c>
      <c r="S113" s="47"/>
      <c r="T113" s="47"/>
      <c r="U113" s="48"/>
      <c r="V113" s="244"/>
      <c r="W113" s="244"/>
      <c r="X113" s="841" t="s">
        <v>114</v>
      </c>
      <c r="Y113" s="77">
        <v>30</v>
      </c>
      <c r="Z113" s="77">
        <v>30</v>
      </c>
      <c r="AA113" s="78">
        <v>30</v>
      </c>
      <c r="AD113" s="19"/>
    </row>
    <row r="114" spans="1:30" ht="15" customHeight="1">
      <c r="A114" s="656"/>
      <c r="B114" s="657"/>
      <c r="C114" s="658"/>
      <c r="D114" s="658"/>
      <c r="E114" s="843"/>
      <c r="F114" s="702"/>
      <c r="G114" s="641"/>
      <c r="H114" s="676"/>
      <c r="I114" s="28"/>
      <c r="J114" s="49">
        <f>K114+M114</f>
        <v>0</v>
      </c>
      <c r="K114" s="50"/>
      <c r="L114" s="50"/>
      <c r="M114" s="44"/>
      <c r="N114" s="49">
        <f>O114+Q114</f>
        <v>0</v>
      </c>
      <c r="O114" s="50"/>
      <c r="P114" s="50"/>
      <c r="Q114" s="51"/>
      <c r="R114" s="52">
        <f>S114+U114</f>
        <v>0</v>
      </c>
      <c r="S114" s="53"/>
      <c r="T114" s="53"/>
      <c r="U114" s="54"/>
      <c r="V114" s="55"/>
      <c r="W114" s="55"/>
      <c r="X114" s="841"/>
      <c r="Y114" s="77"/>
      <c r="Z114" s="77"/>
      <c r="AA114" s="78"/>
      <c r="AD114" s="19"/>
    </row>
    <row r="115" spans="1:30" ht="15" customHeight="1" thickBot="1">
      <c r="A115" s="672"/>
      <c r="B115" s="674"/>
      <c r="C115" s="664"/>
      <c r="D115" s="664"/>
      <c r="E115" s="844"/>
      <c r="F115" s="692"/>
      <c r="G115" s="627"/>
      <c r="H115" s="677"/>
      <c r="I115" s="20" t="s">
        <v>10</v>
      </c>
      <c r="J115" s="56">
        <f t="shared" ref="J115:W115" si="29">SUM(J111:J114)</f>
        <v>40.200000000000003</v>
      </c>
      <c r="K115" s="57">
        <f t="shared" si="29"/>
        <v>40.200000000000003</v>
      </c>
      <c r="L115" s="57">
        <f t="shared" si="29"/>
        <v>0</v>
      </c>
      <c r="M115" s="58">
        <f t="shared" si="29"/>
        <v>0</v>
      </c>
      <c r="N115" s="56">
        <f t="shared" si="29"/>
        <v>51.7</v>
      </c>
      <c r="O115" s="57">
        <f t="shared" si="29"/>
        <v>51.7</v>
      </c>
      <c r="P115" s="57">
        <f t="shared" si="29"/>
        <v>0</v>
      </c>
      <c r="Q115" s="58">
        <f t="shared" si="29"/>
        <v>0</v>
      </c>
      <c r="R115" s="56">
        <f t="shared" si="29"/>
        <v>45.2</v>
      </c>
      <c r="S115" s="57">
        <f t="shared" si="29"/>
        <v>45.2</v>
      </c>
      <c r="T115" s="57">
        <f t="shared" si="29"/>
        <v>0</v>
      </c>
      <c r="U115" s="57">
        <f t="shared" si="29"/>
        <v>0</v>
      </c>
      <c r="V115" s="59">
        <f t="shared" si="29"/>
        <v>46</v>
      </c>
      <c r="W115" s="59">
        <f t="shared" si="29"/>
        <v>46</v>
      </c>
      <c r="X115" s="26" t="s">
        <v>115</v>
      </c>
      <c r="Y115" s="79">
        <v>30</v>
      </c>
      <c r="Z115" s="79">
        <v>30</v>
      </c>
      <c r="AA115" s="80">
        <v>30</v>
      </c>
      <c r="AD115" s="19"/>
    </row>
    <row r="116" spans="1:30" ht="14.25" customHeight="1">
      <c r="A116" s="671" t="s">
        <v>9</v>
      </c>
      <c r="B116" s="673" t="s">
        <v>11</v>
      </c>
      <c r="C116" s="663" t="s">
        <v>81</v>
      </c>
      <c r="D116" s="663"/>
      <c r="E116" s="665" t="s">
        <v>118</v>
      </c>
      <c r="F116" s="691"/>
      <c r="G116" s="626" t="s">
        <v>82</v>
      </c>
      <c r="H116" s="675" t="s">
        <v>64</v>
      </c>
      <c r="I116" s="27" t="s">
        <v>57</v>
      </c>
      <c r="J116" s="35">
        <f>K116+M116</f>
        <v>0</v>
      </c>
      <c r="K116" s="36"/>
      <c r="L116" s="36"/>
      <c r="M116" s="37"/>
      <c r="N116" s="128">
        <f>O116+Q116</f>
        <v>6</v>
      </c>
      <c r="O116" s="119">
        <v>6</v>
      </c>
      <c r="P116" s="36"/>
      <c r="Q116" s="38"/>
      <c r="R116" s="39">
        <f>S116+U116</f>
        <v>6</v>
      </c>
      <c r="S116" s="40">
        <v>6</v>
      </c>
      <c r="T116" s="40"/>
      <c r="U116" s="41"/>
      <c r="V116" s="111">
        <v>6</v>
      </c>
      <c r="W116" s="111">
        <v>6</v>
      </c>
      <c r="X116" s="678" t="s">
        <v>119</v>
      </c>
      <c r="Y116" s="81">
        <v>20</v>
      </c>
      <c r="Z116" s="81">
        <v>20</v>
      </c>
      <c r="AA116" s="82">
        <v>20</v>
      </c>
      <c r="AD116" s="19"/>
    </row>
    <row r="117" spans="1:30" ht="14.25" customHeight="1">
      <c r="A117" s="656"/>
      <c r="B117" s="657"/>
      <c r="C117" s="658"/>
      <c r="D117" s="658"/>
      <c r="E117" s="666"/>
      <c r="F117" s="702"/>
      <c r="G117" s="641"/>
      <c r="H117" s="676"/>
      <c r="I117" s="63"/>
      <c r="J117" s="42">
        <f>K117+M117</f>
        <v>0</v>
      </c>
      <c r="K117" s="43"/>
      <c r="L117" s="43"/>
      <c r="M117" s="44"/>
      <c r="N117" s="42">
        <f>O117+Q117</f>
        <v>0</v>
      </c>
      <c r="O117" s="43"/>
      <c r="P117" s="43"/>
      <c r="Q117" s="45"/>
      <c r="R117" s="46">
        <f>S117+U117</f>
        <v>0</v>
      </c>
      <c r="S117" s="47"/>
      <c r="T117" s="47"/>
      <c r="U117" s="48"/>
      <c r="V117" s="244"/>
      <c r="W117" s="244"/>
      <c r="X117" s="679"/>
      <c r="Y117" s="77"/>
      <c r="Z117" s="77"/>
      <c r="AA117" s="78"/>
      <c r="AD117" s="19"/>
    </row>
    <row r="118" spans="1:30" ht="14.25" customHeight="1" thickBot="1">
      <c r="A118" s="672"/>
      <c r="B118" s="674"/>
      <c r="C118" s="664"/>
      <c r="D118" s="664"/>
      <c r="E118" s="667"/>
      <c r="F118" s="692"/>
      <c r="G118" s="627"/>
      <c r="H118" s="677"/>
      <c r="I118" s="20" t="s">
        <v>10</v>
      </c>
      <c r="J118" s="56">
        <f t="shared" ref="J118:W118" si="30">SUM(J116:J117)</f>
        <v>0</v>
      </c>
      <c r="K118" s="57">
        <f t="shared" si="30"/>
        <v>0</v>
      </c>
      <c r="L118" s="57">
        <f t="shared" si="30"/>
        <v>0</v>
      </c>
      <c r="M118" s="58">
        <f t="shared" si="30"/>
        <v>0</v>
      </c>
      <c r="N118" s="56">
        <f t="shared" si="30"/>
        <v>6</v>
      </c>
      <c r="O118" s="57">
        <f t="shared" si="30"/>
        <v>6</v>
      </c>
      <c r="P118" s="57">
        <f t="shared" si="30"/>
        <v>0</v>
      </c>
      <c r="Q118" s="58">
        <f t="shared" si="30"/>
        <v>0</v>
      </c>
      <c r="R118" s="56">
        <f t="shared" si="30"/>
        <v>6</v>
      </c>
      <c r="S118" s="57">
        <f t="shared" si="30"/>
        <v>6</v>
      </c>
      <c r="T118" s="57">
        <f t="shared" si="30"/>
        <v>0</v>
      </c>
      <c r="U118" s="57">
        <f t="shared" si="30"/>
        <v>0</v>
      </c>
      <c r="V118" s="59">
        <f t="shared" si="30"/>
        <v>6</v>
      </c>
      <c r="W118" s="59">
        <f t="shared" si="30"/>
        <v>6</v>
      </c>
      <c r="X118" s="26"/>
      <c r="Y118" s="79"/>
      <c r="Z118" s="79"/>
      <c r="AA118" s="80"/>
      <c r="AD118" s="19"/>
    </row>
    <row r="119" spans="1:30" ht="36" customHeight="1">
      <c r="A119" s="671" t="s">
        <v>9</v>
      </c>
      <c r="B119" s="673" t="s">
        <v>11</v>
      </c>
      <c r="C119" s="663" t="s">
        <v>82</v>
      </c>
      <c r="D119" s="663"/>
      <c r="E119" s="684" t="s">
        <v>130</v>
      </c>
      <c r="F119" s="688" t="s">
        <v>133</v>
      </c>
      <c r="G119" s="626" t="s">
        <v>65</v>
      </c>
      <c r="H119" s="675" t="s">
        <v>131</v>
      </c>
      <c r="I119" s="27" t="s">
        <v>57</v>
      </c>
      <c r="J119" s="35">
        <f>K119+M119</f>
        <v>0</v>
      </c>
      <c r="K119" s="36"/>
      <c r="L119" s="36"/>
      <c r="M119" s="37"/>
      <c r="N119" s="35">
        <f>O119+Q119</f>
        <v>0</v>
      </c>
      <c r="O119" s="36"/>
      <c r="P119" s="36"/>
      <c r="Q119" s="38"/>
      <c r="R119" s="39">
        <f>S119+U119</f>
        <v>0</v>
      </c>
      <c r="S119" s="40"/>
      <c r="T119" s="40"/>
      <c r="U119" s="41"/>
      <c r="V119" s="120"/>
      <c r="W119" s="120"/>
      <c r="X119" s="678" t="s">
        <v>249</v>
      </c>
      <c r="Y119" s="830"/>
      <c r="Z119" s="81"/>
      <c r="AA119" s="82"/>
      <c r="AD119" s="19"/>
    </row>
    <row r="120" spans="1:30" ht="36" customHeight="1">
      <c r="A120" s="656"/>
      <c r="B120" s="657"/>
      <c r="C120" s="658"/>
      <c r="D120" s="658"/>
      <c r="E120" s="685"/>
      <c r="F120" s="655"/>
      <c r="G120" s="641"/>
      <c r="H120" s="676"/>
      <c r="I120" s="63" t="s">
        <v>129</v>
      </c>
      <c r="J120" s="42">
        <f>K120+M120</f>
        <v>1500</v>
      </c>
      <c r="K120" s="43"/>
      <c r="L120" s="43"/>
      <c r="M120" s="44">
        <v>1500</v>
      </c>
      <c r="N120" s="42">
        <f>O120+Q120</f>
        <v>1387.3</v>
      </c>
      <c r="O120" s="43"/>
      <c r="P120" s="43"/>
      <c r="Q120" s="136">
        <v>1387.3</v>
      </c>
      <c r="R120" s="46">
        <f>S120+U120</f>
        <v>1387.3</v>
      </c>
      <c r="S120" s="47"/>
      <c r="T120" s="47"/>
      <c r="U120" s="48">
        <v>1387.3</v>
      </c>
      <c r="V120" s="244"/>
      <c r="W120" s="244"/>
      <c r="X120" s="679"/>
      <c r="Y120" s="831"/>
      <c r="Z120" s="77"/>
      <c r="AA120" s="78"/>
      <c r="AD120" s="19"/>
    </row>
    <row r="121" spans="1:30" ht="36" customHeight="1">
      <c r="A121" s="656"/>
      <c r="B121" s="657"/>
      <c r="C121" s="658"/>
      <c r="D121" s="658"/>
      <c r="E121" s="685"/>
      <c r="F121" s="655"/>
      <c r="G121" s="641"/>
      <c r="H121" s="676"/>
      <c r="I121" s="28"/>
      <c r="J121" s="49">
        <f>K121+M121</f>
        <v>0</v>
      </c>
      <c r="K121" s="50"/>
      <c r="L121" s="50"/>
      <c r="M121" s="44"/>
      <c r="N121" s="49">
        <f>O121+Q121</f>
        <v>0</v>
      </c>
      <c r="O121" s="50"/>
      <c r="P121" s="50"/>
      <c r="Q121" s="51"/>
      <c r="R121" s="52">
        <f>S121+U121</f>
        <v>0</v>
      </c>
      <c r="S121" s="53"/>
      <c r="T121" s="53"/>
      <c r="U121" s="54"/>
      <c r="V121" s="55"/>
      <c r="W121" s="55"/>
      <c r="X121" s="679"/>
      <c r="Y121" s="77"/>
      <c r="Z121" s="77"/>
      <c r="AA121" s="78"/>
      <c r="AD121" s="19"/>
    </row>
    <row r="122" spans="1:30" ht="14.25" customHeight="1" thickBot="1">
      <c r="A122" s="672"/>
      <c r="B122" s="674"/>
      <c r="C122" s="664"/>
      <c r="D122" s="664"/>
      <c r="E122" s="832"/>
      <c r="F122" s="823"/>
      <c r="G122" s="627"/>
      <c r="H122" s="677"/>
      <c r="I122" s="20" t="s">
        <v>10</v>
      </c>
      <c r="J122" s="56">
        <f t="shared" ref="J122:W122" si="31">SUM(J119:J121)</f>
        <v>1500</v>
      </c>
      <c r="K122" s="57">
        <f t="shared" si="31"/>
        <v>0</v>
      </c>
      <c r="L122" s="57">
        <f t="shared" si="31"/>
        <v>0</v>
      </c>
      <c r="M122" s="58">
        <f t="shared" si="31"/>
        <v>1500</v>
      </c>
      <c r="N122" s="56">
        <f t="shared" si="31"/>
        <v>1387.3</v>
      </c>
      <c r="O122" s="57">
        <f t="shared" si="31"/>
        <v>0</v>
      </c>
      <c r="P122" s="57">
        <f t="shared" si="31"/>
        <v>0</v>
      </c>
      <c r="Q122" s="58">
        <f t="shared" si="31"/>
        <v>1387.3</v>
      </c>
      <c r="R122" s="56">
        <f t="shared" si="31"/>
        <v>1387.3</v>
      </c>
      <c r="S122" s="57">
        <f t="shared" si="31"/>
        <v>0</v>
      </c>
      <c r="T122" s="57">
        <f t="shared" si="31"/>
        <v>0</v>
      </c>
      <c r="U122" s="57">
        <f t="shared" si="31"/>
        <v>1387.3</v>
      </c>
      <c r="V122" s="59">
        <f t="shared" si="31"/>
        <v>0</v>
      </c>
      <c r="W122" s="59">
        <f t="shared" si="31"/>
        <v>0</v>
      </c>
      <c r="X122" s="683"/>
      <c r="Y122" s="79">
        <v>100</v>
      </c>
      <c r="Z122" s="79"/>
      <c r="AA122" s="80"/>
      <c r="AD122" s="19"/>
    </row>
    <row r="123" spans="1:30" ht="14.25" customHeight="1">
      <c r="A123" s="671" t="s">
        <v>9</v>
      </c>
      <c r="B123" s="673" t="s">
        <v>11</v>
      </c>
      <c r="C123" s="663" t="s">
        <v>65</v>
      </c>
      <c r="D123" s="663"/>
      <c r="E123" s="665" t="s">
        <v>144</v>
      </c>
      <c r="F123" s="691"/>
      <c r="G123" s="626" t="s">
        <v>82</v>
      </c>
      <c r="H123" s="675" t="s">
        <v>64</v>
      </c>
      <c r="I123" s="27" t="s">
        <v>57</v>
      </c>
      <c r="J123" s="35">
        <f>K123+M123</f>
        <v>0</v>
      </c>
      <c r="K123" s="36"/>
      <c r="L123" s="36"/>
      <c r="M123" s="37"/>
      <c r="N123" s="128">
        <f>O123+Q123</f>
        <v>0</v>
      </c>
      <c r="O123" s="119"/>
      <c r="P123" s="36"/>
      <c r="Q123" s="38"/>
      <c r="R123" s="39">
        <f>S123+U123</f>
        <v>0</v>
      </c>
      <c r="S123" s="40"/>
      <c r="T123" s="40"/>
      <c r="U123" s="41"/>
      <c r="V123" s="111">
        <v>100</v>
      </c>
      <c r="W123" s="111"/>
      <c r="X123" s="23" t="s">
        <v>116</v>
      </c>
      <c r="Y123" s="81"/>
      <c r="Z123" s="81">
        <v>1</v>
      </c>
      <c r="AA123" s="82"/>
      <c r="AD123" s="19"/>
    </row>
    <row r="124" spans="1:30" ht="14.25" customHeight="1">
      <c r="A124" s="656"/>
      <c r="B124" s="657"/>
      <c r="C124" s="658"/>
      <c r="D124" s="658"/>
      <c r="E124" s="666"/>
      <c r="F124" s="702"/>
      <c r="G124" s="641"/>
      <c r="H124" s="676"/>
      <c r="I124" s="63"/>
      <c r="J124" s="42">
        <f>K124+M124</f>
        <v>0</v>
      </c>
      <c r="K124" s="43"/>
      <c r="L124" s="43"/>
      <c r="M124" s="44"/>
      <c r="N124" s="42">
        <f>O124+Q124</f>
        <v>0</v>
      </c>
      <c r="O124" s="43"/>
      <c r="P124" s="43"/>
      <c r="Q124" s="45"/>
      <c r="R124" s="46">
        <f>S124+U124</f>
        <v>0</v>
      </c>
      <c r="S124" s="47"/>
      <c r="T124" s="47"/>
      <c r="U124" s="48"/>
      <c r="V124" s="244"/>
      <c r="W124" s="244"/>
      <c r="X124" s="25"/>
      <c r="Y124" s="77"/>
      <c r="Z124" s="77"/>
      <c r="AA124" s="78"/>
      <c r="AD124" s="19"/>
    </row>
    <row r="125" spans="1:30" ht="14.25" customHeight="1" thickBot="1">
      <c r="A125" s="672"/>
      <c r="B125" s="674"/>
      <c r="C125" s="664"/>
      <c r="D125" s="664"/>
      <c r="E125" s="667"/>
      <c r="F125" s="692"/>
      <c r="G125" s="627"/>
      <c r="H125" s="677"/>
      <c r="I125" s="20" t="s">
        <v>10</v>
      </c>
      <c r="J125" s="56">
        <f t="shared" ref="J125:W125" si="32">SUM(J123:J124)</f>
        <v>0</v>
      </c>
      <c r="K125" s="57">
        <f t="shared" si="32"/>
        <v>0</v>
      </c>
      <c r="L125" s="57">
        <f t="shared" si="32"/>
        <v>0</v>
      </c>
      <c r="M125" s="58">
        <f t="shared" si="32"/>
        <v>0</v>
      </c>
      <c r="N125" s="56">
        <f t="shared" si="32"/>
        <v>0</v>
      </c>
      <c r="O125" s="57">
        <f t="shared" si="32"/>
        <v>0</v>
      </c>
      <c r="P125" s="57">
        <f t="shared" si="32"/>
        <v>0</v>
      </c>
      <c r="Q125" s="58">
        <f t="shared" si="32"/>
        <v>0</v>
      </c>
      <c r="R125" s="56">
        <f t="shared" si="32"/>
        <v>0</v>
      </c>
      <c r="S125" s="57">
        <f t="shared" si="32"/>
        <v>0</v>
      </c>
      <c r="T125" s="57">
        <f t="shared" si="32"/>
        <v>0</v>
      </c>
      <c r="U125" s="57">
        <f t="shared" si="32"/>
        <v>0</v>
      </c>
      <c r="V125" s="59">
        <f t="shared" si="32"/>
        <v>100</v>
      </c>
      <c r="W125" s="59">
        <f t="shared" si="32"/>
        <v>0</v>
      </c>
      <c r="X125" s="26"/>
      <c r="Y125" s="79"/>
      <c r="Z125" s="79"/>
      <c r="AA125" s="80"/>
      <c r="AD125" s="19"/>
    </row>
    <row r="126" spans="1:30" ht="14.25" customHeight="1">
      <c r="A126" s="671" t="s">
        <v>9</v>
      </c>
      <c r="B126" s="673" t="s">
        <v>11</v>
      </c>
      <c r="C126" s="663" t="s">
        <v>83</v>
      </c>
      <c r="D126" s="663"/>
      <c r="E126" s="665" t="s">
        <v>161</v>
      </c>
      <c r="F126" s="691"/>
      <c r="G126" s="626" t="s">
        <v>82</v>
      </c>
      <c r="H126" s="675" t="s">
        <v>64</v>
      </c>
      <c r="I126" s="27" t="s">
        <v>57</v>
      </c>
      <c r="J126" s="35">
        <f>K126+M126</f>
        <v>0</v>
      </c>
      <c r="K126" s="36"/>
      <c r="L126" s="36"/>
      <c r="M126" s="37"/>
      <c r="N126" s="128">
        <f>O126+Q126</f>
        <v>20</v>
      </c>
      <c r="O126" s="119">
        <v>20</v>
      </c>
      <c r="P126" s="36"/>
      <c r="Q126" s="38"/>
      <c r="R126" s="39">
        <f>S126+U126</f>
        <v>0</v>
      </c>
      <c r="S126" s="40"/>
      <c r="T126" s="40"/>
      <c r="U126" s="41"/>
      <c r="V126" s="111"/>
      <c r="W126" s="111">
        <v>20</v>
      </c>
      <c r="X126" s="23" t="s">
        <v>117</v>
      </c>
      <c r="Y126" s="81"/>
      <c r="Z126" s="81">
        <v>150</v>
      </c>
      <c r="AA126" s="82"/>
      <c r="AD126" s="19"/>
    </row>
    <row r="127" spans="1:30" ht="14.25" customHeight="1">
      <c r="A127" s="656"/>
      <c r="B127" s="657"/>
      <c r="C127" s="658"/>
      <c r="D127" s="658"/>
      <c r="E127" s="666"/>
      <c r="F127" s="702"/>
      <c r="G127" s="641"/>
      <c r="H127" s="676"/>
      <c r="I127" s="63"/>
      <c r="J127" s="42">
        <f>K127+M127</f>
        <v>0</v>
      </c>
      <c r="K127" s="43"/>
      <c r="L127" s="43"/>
      <c r="M127" s="44"/>
      <c r="N127" s="42">
        <f>O127+Q127</f>
        <v>0</v>
      </c>
      <c r="O127" s="43"/>
      <c r="P127" s="43"/>
      <c r="Q127" s="45"/>
      <c r="R127" s="46">
        <f>S127+U127</f>
        <v>0</v>
      </c>
      <c r="S127" s="47"/>
      <c r="T127" s="47"/>
      <c r="U127" s="48"/>
      <c r="V127" s="244"/>
      <c r="W127" s="244"/>
      <c r="X127" s="25"/>
      <c r="Y127" s="77"/>
      <c r="Z127" s="77"/>
      <c r="AA127" s="78"/>
      <c r="AD127" s="19"/>
    </row>
    <row r="128" spans="1:30" ht="14.25" customHeight="1" thickBot="1">
      <c r="A128" s="672"/>
      <c r="B128" s="674"/>
      <c r="C128" s="664"/>
      <c r="D128" s="664"/>
      <c r="E128" s="667"/>
      <c r="F128" s="692"/>
      <c r="G128" s="627"/>
      <c r="H128" s="677"/>
      <c r="I128" s="20" t="s">
        <v>10</v>
      </c>
      <c r="J128" s="56">
        <f t="shared" ref="J128:W128" si="33">SUM(J126:J127)</f>
        <v>0</v>
      </c>
      <c r="K128" s="57">
        <f t="shared" si="33"/>
        <v>0</v>
      </c>
      <c r="L128" s="57">
        <f t="shared" si="33"/>
        <v>0</v>
      </c>
      <c r="M128" s="58">
        <f t="shared" si="33"/>
        <v>0</v>
      </c>
      <c r="N128" s="56">
        <f t="shared" si="33"/>
        <v>20</v>
      </c>
      <c r="O128" s="57">
        <f t="shared" si="33"/>
        <v>20</v>
      </c>
      <c r="P128" s="57">
        <f t="shared" si="33"/>
        <v>0</v>
      </c>
      <c r="Q128" s="58">
        <f t="shared" si="33"/>
        <v>0</v>
      </c>
      <c r="R128" s="56">
        <f t="shared" si="33"/>
        <v>0</v>
      </c>
      <c r="S128" s="57">
        <f t="shared" si="33"/>
        <v>0</v>
      </c>
      <c r="T128" s="57">
        <f t="shared" si="33"/>
        <v>0</v>
      </c>
      <c r="U128" s="57">
        <f t="shared" si="33"/>
        <v>0</v>
      </c>
      <c r="V128" s="59">
        <f t="shared" si="33"/>
        <v>0</v>
      </c>
      <c r="W128" s="59">
        <f t="shared" si="33"/>
        <v>20</v>
      </c>
      <c r="X128" s="26"/>
      <c r="Y128" s="79"/>
      <c r="Z128" s="79"/>
      <c r="AA128" s="80"/>
      <c r="AD128" s="19"/>
    </row>
    <row r="129" spans="1:30" ht="14.25" customHeight="1" thickBot="1">
      <c r="A129" s="29" t="s">
        <v>9</v>
      </c>
      <c r="B129" s="15" t="s">
        <v>11</v>
      </c>
      <c r="C129" s="602" t="s">
        <v>12</v>
      </c>
      <c r="D129" s="602"/>
      <c r="E129" s="602"/>
      <c r="F129" s="602"/>
      <c r="G129" s="602"/>
      <c r="H129" s="602"/>
      <c r="I129" s="603"/>
      <c r="J129" s="60">
        <f t="shared" ref="J129:W129" si="34">SUM(J122,J118,J128,J125,J115,J110,J107)</f>
        <v>2138.1999999999998</v>
      </c>
      <c r="K129" s="60">
        <f t="shared" si="34"/>
        <v>638.20000000000005</v>
      </c>
      <c r="L129" s="60">
        <f t="shared" si="34"/>
        <v>0</v>
      </c>
      <c r="M129" s="61">
        <f t="shared" si="34"/>
        <v>1500</v>
      </c>
      <c r="N129" s="60">
        <f t="shared" si="34"/>
        <v>2080.5</v>
      </c>
      <c r="O129" s="60">
        <f t="shared" si="34"/>
        <v>693.2</v>
      </c>
      <c r="P129" s="60">
        <f t="shared" si="34"/>
        <v>0</v>
      </c>
      <c r="Q129" s="61">
        <f t="shared" si="34"/>
        <v>1387.3</v>
      </c>
      <c r="R129" s="60">
        <f t="shared" si="34"/>
        <v>2025.5</v>
      </c>
      <c r="S129" s="60">
        <f t="shared" si="34"/>
        <v>638.20000000000005</v>
      </c>
      <c r="T129" s="60">
        <f t="shared" si="34"/>
        <v>0</v>
      </c>
      <c r="U129" s="61">
        <f t="shared" si="34"/>
        <v>1387.3</v>
      </c>
      <c r="V129" s="61">
        <f t="shared" si="34"/>
        <v>757</v>
      </c>
      <c r="W129" s="60">
        <f t="shared" si="34"/>
        <v>677</v>
      </c>
      <c r="X129" s="604"/>
      <c r="Y129" s="605"/>
      <c r="Z129" s="605"/>
      <c r="AA129" s="606"/>
    </row>
    <row r="130" spans="1:30" ht="14.25" customHeight="1" thickBot="1">
      <c r="A130" s="14" t="s">
        <v>9</v>
      </c>
      <c r="B130" s="15" t="s">
        <v>62</v>
      </c>
      <c r="C130" s="693" t="s">
        <v>109</v>
      </c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694"/>
      <c r="Y130" s="694"/>
      <c r="Z130" s="694"/>
      <c r="AA130" s="697"/>
    </row>
    <row r="131" spans="1:30" ht="14.25" customHeight="1">
      <c r="A131" s="671" t="s">
        <v>9</v>
      </c>
      <c r="B131" s="673" t="s">
        <v>62</v>
      </c>
      <c r="C131" s="663" t="s">
        <v>9</v>
      </c>
      <c r="D131" s="663"/>
      <c r="E131" s="842" t="s">
        <v>120</v>
      </c>
      <c r="F131" s="668"/>
      <c r="G131" s="626" t="s">
        <v>82</v>
      </c>
      <c r="H131" s="675" t="s">
        <v>64</v>
      </c>
      <c r="I131" s="27" t="s">
        <v>57</v>
      </c>
      <c r="J131" s="35">
        <f>K131+M131</f>
        <v>2523.1</v>
      </c>
      <c r="K131" s="36">
        <v>2523.1</v>
      </c>
      <c r="L131" s="36"/>
      <c r="M131" s="37"/>
      <c r="N131" s="35">
        <f>O131+Q131</f>
        <v>2006.3</v>
      </c>
      <c r="O131" s="36">
        <v>2006.3</v>
      </c>
      <c r="P131" s="36"/>
      <c r="Q131" s="38"/>
      <c r="R131" s="39">
        <f>S131+U131</f>
        <v>2006.2</v>
      </c>
      <c r="S131" s="40">
        <v>2006.2</v>
      </c>
      <c r="T131" s="40"/>
      <c r="U131" s="41"/>
      <c r="V131" s="120">
        <v>2006.3</v>
      </c>
      <c r="W131" s="120">
        <v>2006.3</v>
      </c>
      <c r="X131" s="678" t="s">
        <v>121</v>
      </c>
      <c r="Y131" s="113">
        <v>1.1166</v>
      </c>
      <c r="Z131" s="113">
        <v>1.1166</v>
      </c>
      <c r="AA131" s="114">
        <v>1.1166</v>
      </c>
      <c r="AD131" s="19"/>
    </row>
    <row r="132" spans="1:30" ht="14.25" customHeight="1">
      <c r="A132" s="656"/>
      <c r="B132" s="657"/>
      <c r="C132" s="658"/>
      <c r="D132" s="658"/>
      <c r="E132" s="843"/>
      <c r="F132" s="669"/>
      <c r="G132" s="641"/>
      <c r="H132" s="676"/>
      <c r="I132" s="63"/>
      <c r="J132" s="42">
        <f>K132+M132</f>
        <v>0</v>
      </c>
      <c r="K132" s="43"/>
      <c r="L132" s="43"/>
      <c r="M132" s="44"/>
      <c r="N132" s="42">
        <f>O132+Q132</f>
        <v>0</v>
      </c>
      <c r="O132" s="43"/>
      <c r="P132" s="43"/>
      <c r="Q132" s="45"/>
      <c r="R132" s="46">
        <f>S132+U132</f>
        <v>0</v>
      </c>
      <c r="S132" s="47"/>
      <c r="T132" s="47"/>
      <c r="U132" s="48"/>
      <c r="V132" s="244"/>
      <c r="W132" s="244"/>
      <c r="X132" s="679"/>
      <c r="Y132" s="112"/>
      <c r="Z132" s="77"/>
      <c r="AA132" s="78"/>
      <c r="AD132" s="19"/>
    </row>
    <row r="133" spans="1:30" ht="14.25" customHeight="1">
      <c r="A133" s="656"/>
      <c r="B133" s="657"/>
      <c r="C133" s="658"/>
      <c r="D133" s="658"/>
      <c r="E133" s="843"/>
      <c r="F133" s="669"/>
      <c r="G133" s="641"/>
      <c r="H133" s="676"/>
      <c r="I133" s="28"/>
      <c r="J133" s="49">
        <f>K133+M133</f>
        <v>0</v>
      </c>
      <c r="K133" s="50"/>
      <c r="L133" s="50"/>
      <c r="M133" s="44"/>
      <c r="N133" s="49">
        <f>O133+Q133</f>
        <v>0</v>
      </c>
      <c r="O133" s="50"/>
      <c r="P133" s="50"/>
      <c r="Q133" s="51"/>
      <c r="R133" s="52">
        <f>S133+U133</f>
        <v>0</v>
      </c>
      <c r="S133" s="53"/>
      <c r="T133" s="53"/>
      <c r="U133" s="54"/>
      <c r="V133" s="55"/>
      <c r="W133" s="55"/>
      <c r="X133" s="679"/>
      <c r="Y133" s="77"/>
      <c r="Z133" s="77"/>
      <c r="AA133" s="78"/>
      <c r="AD133" s="19"/>
    </row>
    <row r="134" spans="1:30" ht="14.25" customHeight="1" thickBot="1">
      <c r="A134" s="672"/>
      <c r="B134" s="674"/>
      <c r="C134" s="664"/>
      <c r="D134" s="664"/>
      <c r="E134" s="844"/>
      <c r="F134" s="670"/>
      <c r="G134" s="627"/>
      <c r="H134" s="677"/>
      <c r="I134" s="20" t="s">
        <v>10</v>
      </c>
      <c r="J134" s="56">
        <f t="shared" ref="J134:W134" si="35">SUM(J131:J133)</f>
        <v>2523.1</v>
      </c>
      <c r="K134" s="57">
        <f t="shared" si="35"/>
        <v>2523.1</v>
      </c>
      <c r="L134" s="57">
        <f t="shared" si="35"/>
        <v>0</v>
      </c>
      <c r="M134" s="58">
        <f t="shared" si="35"/>
        <v>0</v>
      </c>
      <c r="N134" s="56">
        <f t="shared" si="35"/>
        <v>2006.3</v>
      </c>
      <c r="O134" s="57">
        <f t="shared" si="35"/>
        <v>2006.3</v>
      </c>
      <c r="P134" s="57">
        <f t="shared" si="35"/>
        <v>0</v>
      </c>
      <c r="Q134" s="58">
        <f t="shared" si="35"/>
        <v>0</v>
      </c>
      <c r="R134" s="56">
        <f t="shared" si="35"/>
        <v>2006.2</v>
      </c>
      <c r="S134" s="57">
        <f t="shared" si="35"/>
        <v>2006.2</v>
      </c>
      <c r="T134" s="57">
        <f t="shared" si="35"/>
        <v>0</v>
      </c>
      <c r="U134" s="57">
        <f t="shared" si="35"/>
        <v>0</v>
      </c>
      <c r="V134" s="59">
        <f t="shared" si="35"/>
        <v>2006.3</v>
      </c>
      <c r="W134" s="59">
        <f t="shared" si="35"/>
        <v>2006.3</v>
      </c>
      <c r="X134" s="683"/>
      <c r="Y134" s="79"/>
      <c r="Z134" s="79"/>
      <c r="AA134" s="80"/>
      <c r="AD134" s="19"/>
    </row>
    <row r="135" spans="1:30" ht="14.25" customHeight="1">
      <c r="A135" s="671" t="s">
        <v>9</v>
      </c>
      <c r="B135" s="673" t="s">
        <v>62</v>
      </c>
      <c r="C135" s="663" t="s">
        <v>11</v>
      </c>
      <c r="D135" s="663"/>
      <c r="E135" s="665" t="s">
        <v>63</v>
      </c>
      <c r="F135" s="668"/>
      <c r="G135" s="626" t="s">
        <v>65</v>
      </c>
      <c r="H135" s="675" t="s">
        <v>64</v>
      </c>
      <c r="I135" s="27" t="s">
        <v>57</v>
      </c>
      <c r="J135" s="35">
        <f>K135+M135</f>
        <v>0</v>
      </c>
      <c r="K135" s="36"/>
      <c r="L135" s="36"/>
      <c r="M135" s="37"/>
      <c r="N135" s="35">
        <f>O135+Q135</f>
        <v>0</v>
      </c>
      <c r="O135" s="36"/>
      <c r="P135" s="36"/>
      <c r="Q135" s="38"/>
      <c r="R135" s="39">
        <f>S135+U135</f>
        <v>0</v>
      </c>
      <c r="S135" s="40"/>
      <c r="T135" s="40"/>
      <c r="U135" s="41"/>
      <c r="V135" s="120"/>
      <c r="W135" s="120"/>
      <c r="X135" s="678" t="s">
        <v>160</v>
      </c>
      <c r="Y135" s="81">
        <v>15</v>
      </c>
      <c r="Z135" s="81" t="s">
        <v>67</v>
      </c>
      <c r="AA135" s="82" t="s">
        <v>67</v>
      </c>
      <c r="AD135" s="19"/>
    </row>
    <row r="136" spans="1:30" ht="14.25" customHeight="1">
      <c r="A136" s="656"/>
      <c r="B136" s="657"/>
      <c r="C136" s="658"/>
      <c r="D136" s="658"/>
      <c r="E136" s="666"/>
      <c r="F136" s="669"/>
      <c r="G136" s="641"/>
      <c r="H136" s="676"/>
      <c r="I136" s="63" t="s">
        <v>66</v>
      </c>
      <c r="J136" s="42">
        <f>K136+M136</f>
        <v>222.9</v>
      </c>
      <c r="K136" s="43">
        <v>222.9</v>
      </c>
      <c r="L136" s="43"/>
      <c r="M136" s="44"/>
      <c r="N136" s="42">
        <f>O136+Q136</f>
        <v>454.5</v>
      </c>
      <c r="O136" s="43">
        <v>454.5</v>
      </c>
      <c r="P136" s="43"/>
      <c r="Q136" s="45"/>
      <c r="R136" s="46">
        <f>S136+U136</f>
        <v>454.5</v>
      </c>
      <c r="S136" s="47">
        <v>454.5</v>
      </c>
      <c r="T136" s="47"/>
      <c r="U136" s="48"/>
      <c r="V136" s="244">
        <v>250</v>
      </c>
      <c r="W136" s="244">
        <v>250</v>
      </c>
      <c r="X136" s="679"/>
      <c r="Y136" s="77"/>
      <c r="Z136" s="77"/>
      <c r="AA136" s="78"/>
      <c r="AD136" s="19"/>
    </row>
    <row r="137" spans="1:30" ht="14.25" customHeight="1" thickBot="1">
      <c r="A137" s="672"/>
      <c r="B137" s="674"/>
      <c r="C137" s="664"/>
      <c r="D137" s="664"/>
      <c r="E137" s="667"/>
      <c r="F137" s="670"/>
      <c r="G137" s="627"/>
      <c r="H137" s="677"/>
      <c r="I137" s="20" t="s">
        <v>10</v>
      </c>
      <c r="J137" s="56">
        <f t="shared" ref="J137:W137" si="36">SUM(J135:J136)</f>
        <v>222.9</v>
      </c>
      <c r="K137" s="57">
        <f t="shared" si="36"/>
        <v>222.9</v>
      </c>
      <c r="L137" s="57">
        <f t="shared" si="36"/>
        <v>0</v>
      </c>
      <c r="M137" s="58">
        <f t="shared" si="36"/>
        <v>0</v>
      </c>
      <c r="N137" s="56">
        <f t="shared" si="36"/>
        <v>454.5</v>
      </c>
      <c r="O137" s="57">
        <f t="shared" si="36"/>
        <v>454.5</v>
      </c>
      <c r="P137" s="57">
        <f t="shared" si="36"/>
        <v>0</v>
      </c>
      <c r="Q137" s="58">
        <f t="shared" si="36"/>
        <v>0</v>
      </c>
      <c r="R137" s="56">
        <f t="shared" si="36"/>
        <v>454.5</v>
      </c>
      <c r="S137" s="57">
        <f t="shared" si="36"/>
        <v>454.5</v>
      </c>
      <c r="T137" s="57">
        <f t="shared" si="36"/>
        <v>0</v>
      </c>
      <c r="U137" s="57">
        <f t="shared" si="36"/>
        <v>0</v>
      </c>
      <c r="V137" s="59">
        <f t="shared" si="36"/>
        <v>250</v>
      </c>
      <c r="W137" s="59">
        <f t="shared" si="36"/>
        <v>250</v>
      </c>
      <c r="X137" s="26"/>
      <c r="Y137" s="79"/>
      <c r="Z137" s="79"/>
      <c r="AA137" s="80"/>
      <c r="AD137" s="19"/>
    </row>
    <row r="138" spans="1:30" ht="14.25" customHeight="1">
      <c r="A138" s="671" t="s">
        <v>9</v>
      </c>
      <c r="B138" s="673" t="s">
        <v>62</v>
      </c>
      <c r="C138" s="663" t="s">
        <v>62</v>
      </c>
      <c r="D138" s="663"/>
      <c r="E138" s="665" t="s">
        <v>68</v>
      </c>
      <c r="F138" s="668"/>
      <c r="G138" s="626" t="s">
        <v>69</v>
      </c>
      <c r="H138" s="675" t="s">
        <v>64</v>
      </c>
      <c r="I138" s="27" t="s">
        <v>57</v>
      </c>
      <c r="J138" s="35">
        <f>K138+M138</f>
        <v>31.1</v>
      </c>
      <c r="K138" s="36">
        <v>31.1</v>
      </c>
      <c r="L138" s="36"/>
      <c r="M138" s="37"/>
      <c r="N138" s="35">
        <f>O138+Q138</f>
        <v>62</v>
      </c>
      <c r="O138" s="36">
        <v>62</v>
      </c>
      <c r="P138" s="36"/>
      <c r="Q138" s="38"/>
      <c r="R138" s="39">
        <f>S138+U138</f>
        <v>0</v>
      </c>
      <c r="S138" s="40"/>
      <c r="T138" s="40"/>
      <c r="U138" s="41"/>
      <c r="V138" s="120">
        <v>30</v>
      </c>
      <c r="W138" s="120">
        <v>30</v>
      </c>
      <c r="X138" s="678" t="s">
        <v>70</v>
      </c>
      <c r="Y138" s="81" t="s">
        <v>71</v>
      </c>
      <c r="Z138" s="81" t="s">
        <v>71</v>
      </c>
      <c r="AA138" s="82" t="s">
        <v>71</v>
      </c>
      <c r="AD138" s="19"/>
    </row>
    <row r="139" spans="1:30" ht="14.25" customHeight="1">
      <c r="A139" s="656"/>
      <c r="B139" s="657"/>
      <c r="C139" s="658"/>
      <c r="D139" s="658"/>
      <c r="E139" s="666"/>
      <c r="F139" s="669"/>
      <c r="G139" s="641"/>
      <c r="H139" s="676"/>
      <c r="I139" s="63"/>
      <c r="J139" s="42">
        <f>K139+M139</f>
        <v>0</v>
      </c>
      <c r="K139" s="43"/>
      <c r="L139" s="43"/>
      <c r="M139" s="44"/>
      <c r="N139" s="42">
        <f>O139+Q139</f>
        <v>0</v>
      </c>
      <c r="O139" s="43"/>
      <c r="P139" s="43"/>
      <c r="Q139" s="45"/>
      <c r="R139" s="46">
        <f>S139+U139</f>
        <v>0</v>
      </c>
      <c r="S139" s="47"/>
      <c r="T139" s="47"/>
      <c r="U139" s="48"/>
      <c r="V139" s="244"/>
      <c r="W139" s="244"/>
      <c r="X139" s="679"/>
      <c r="Y139" s="77"/>
      <c r="Z139" s="77"/>
      <c r="AA139" s="78"/>
      <c r="AD139" s="19"/>
    </row>
    <row r="140" spans="1:30" ht="14.25" customHeight="1" thickBot="1">
      <c r="A140" s="672"/>
      <c r="B140" s="674"/>
      <c r="C140" s="664"/>
      <c r="D140" s="664"/>
      <c r="E140" s="667"/>
      <c r="F140" s="670"/>
      <c r="G140" s="627"/>
      <c r="H140" s="677"/>
      <c r="I140" s="20" t="s">
        <v>10</v>
      </c>
      <c r="J140" s="56">
        <f t="shared" ref="J140:W140" si="37">SUM(J138:J139)</f>
        <v>31.1</v>
      </c>
      <c r="K140" s="57">
        <f t="shared" si="37"/>
        <v>31.1</v>
      </c>
      <c r="L140" s="57">
        <f t="shared" si="37"/>
        <v>0</v>
      </c>
      <c r="M140" s="58">
        <f t="shared" si="37"/>
        <v>0</v>
      </c>
      <c r="N140" s="56">
        <f t="shared" si="37"/>
        <v>62</v>
      </c>
      <c r="O140" s="57">
        <f t="shared" si="37"/>
        <v>62</v>
      </c>
      <c r="P140" s="57">
        <f t="shared" si="37"/>
        <v>0</v>
      </c>
      <c r="Q140" s="58">
        <f t="shared" si="37"/>
        <v>0</v>
      </c>
      <c r="R140" s="56">
        <f t="shared" si="37"/>
        <v>0</v>
      </c>
      <c r="S140" s="57">
        <f t="shared" si="37"/>
        <v>0</v>
      </c>
      <c r="T140" s="57">
        <f t="shared" si="37"/>
        <v>0</v>
      </c>
      <c r="U140" s="57">
        <f t="shared" si="37"/>
        <v>0</v>
      </c>
      <c r="V140" s="59">
        <f t="shared" si="37"/>
        <v>30</v>
      </c>
      <c r="W140" s="59">
        <f t="shared" si="37"/>
        <v>30</v>
      </c>
      <c r="X140" s="26"/>
      <c r="Y140" s="79"/>
      <c r="Z140" s="79"/>
      <c r="AA140" s="80"/>
      <c r="AD140" s="19"/>
    </row>
    <row r="141" spans="1:30" ht="14.25" customHeight="1" thickBot="1">
      <c r="A141" s="29" t="s">
        <v>9</v>
      </c>
      <c r="B141" s="15" t="s">
        <v>62</v>
      </c>
      <c r="C141" s="602" t="s">
        <v>12</v>
      </c>
      <c r="D141" s="602"/>
      <c r="E141" s="602"/>
      <c r="F141" s="602"/>
      <c r="G141" s="602"/>
      <c r="H141" s="602"/>
      <c r="I141" s="603"/>
      <c r="J141" s="60">
        <f t="shared" ref="J141:W141" si="38">SUM(J140,J137,J134)</f>
        <v>2777.1</v>
      </c>
      <c r="K141" s="60">
        <f t="shared" si="38"/>
        <v>2777.1</v>
      </c>
      <c r="L141" s="60">
        <f t="shared" si="38"/>
        <v>0</v>
      </c>
      <c r="M141" s="61">
        <f t="shared" si="38"/>
        <v>0</v>
      </c>
      <c r="N141" s="60">
        <f t="shared" si="38"/>
        <v>2522.8000000000002</v>
      </c>
      <c r="O141" s="60">
        <f t="shared" si="38"/>
        <v>2522.8000000000002</v>
      </c>
      <c r="P141" s="60">
        <f t="shared" si="38"/>
        <v>0</v>
      </c>
      <c r="Q141" s="61">
        <f t="shared" si="38"/>
        <v>0</v>
      </c>
      <c r="R141" s="60">
        <f t="shared" si="38"/>
        <v>2460.6999999999998</v>
      </c>
      <c r="S141" s="60">
        <f t="shared" si="38"/>
        <v>2460.6999999999998</v>
      </c>
      <c r="T141" s="60">
        <f t="shared" si="38"/>
        <v>0</v>
      </c>
      <c r="U141" s="61">
        <f t="shared" si="38"/>
        <v>0</v>
      </c>
      <c r="V141" s="61">
        <f t="shared" si="38"/>
        <v>2286.3000000000002</v>
      </c>
      <c r="W141" s="60">
        <f t="shared" si="38"/>
        <v>2286.3000000000002</v>
      </c>
      <c r="X141" s="604"/>
      <c r="Y141" s="605"/>
      <c r="Z141" s="605"/>
      <c r="AA141" s="606"/>
    </row>
    <row r="142" spans="1:30" ht="14.25" customHeight="1" thickBot="1">
      <c r="A142" s="14" t="s">
        <v>9</v>
      </c>
      <c r="B142" s="15" t="s">
        <v>81</v>
      </c>
      <c r="C142" s="607" t="s">
        <v>110</v>
      </c>
      <c r="D142" s="608"/>
      <c r="E142" s="608"/>
      <c r="F142" s="608"/>
      <c r="G142" s="608"/>
      <c r="H142" s="608"/>
      <c r="I142" s="608"/>
      <c r="J142" s="608"/>
      <c r="K142" s="608"/>
      <c r="L142" s="608"/>
      <c r="M142" s="608"/>
      <c r="N142" s="608"/>
      <c r="O142" s="608"/>
      <c r="P142" s="608"/>
      <c r="Q142" s="608"/>
      <c r="R142" s="608"/>
      <c r="S142" s="608"/>
      <c r="T142" s="608"/>
      <c r="U142" s="608"/>
      <c r="V142" s="608"/>
      <c r="W142" s="608"/>
      <c r="X142" s="608"/>
      <c r="Y142" s="608"/>
      <c r="Z142" s="608"/>
      <c r="AA142" s="609"/>
    </row>
    <row r="143" spans="1:30" ht="14.25" customHeight="1">
      <c r="A143" s="416" t="s">
        <v>9</v>
      </c>
      <c r="B143" s="418" t="s">
        <v>81</v>
      </c>
      <c r="C143" s="420" t="s">
        <v>9</v>
      </c>
      <c r="D143" s="401"/>
      <c r="E143" s="555" t="s">
        <v>194</v>
      </c>
      <c r="F143" s="269"/>
      <c r="G143" s="451"/>
      <c r="H143" s="427"/>
      <c r="I143" s="270"/>
      <c r="J143" s="251"/>
      <c r="K143" s="129"/>
      <c r="L143" s="129"/>
      <c r="M143" s="271"/>
      <c r="N143" s="272"/>
      <c r="O143" s="129"/>
      <c r="P143" s="129"/>
      <c r="Q143" s="273"/>
      <c r="R143" s="274"/>
      <c r="S143" s="566"/>
      <c r="T143" s="130"/>
      <c r="U143" s="131"/>
      <c r="V143" s="366"/>
      <c r="W143" s="366"/>
      <c r="X143" s="275"/>
      <c r="Y143" s="276"/>
      <c r="Z143" s="276"/>
      <c r="AA143" s="82"/>
      <c r="AB143" s="266"/>
      <c r="AD143" s="19"/>
    </row>
    <row r="144" spans="1:30" ht="14.25" customHeight="1">
      <c r="A144" s="656"/>
      <c r="B144" s="657"/>
      <c r="C144" s="644"/>
      <c r="D144" s="652" t="s">
        <v>9</v>
      </c>
      <c r="E144" s="653" t="s">
        <v>241</v>
      </c>
      <c r="F144" s="813" t="s">
        <v>133</v>
      </c>
      <c r="G144" s="652" t="s">
        <v>82</v>
      </c>
      <c r="H144" s="812" t="s">
        <v>131</v>
      </c>
      <c r="I144" s="62" t="s">
        <v>57</v>
      </c>
      <c r="J144" s="42">
        <f>K144+M144</f>
        <v>0</v>
      </c>
      <c r="K144" s="100"/>
      <c r="L144" s="100"/>
      <c r="M144" s="110"/>
      <c r="N144" s="42">
        <f>O144+Q144</f>
        <v>200</v>
      </c>
      <c r="O144" s="100"/>
      <c r="P144" s="100"/>
      <c r="Q144" s="110">
        <v>200</v>
      </c>
      <c r="R144" s="46">
        <f>S144+U144</f>
        <v>200</v>
      </c>
      <c r="S144" s="101"/>
      <c r="T144" s="101"/>
      <c r="U144" s="277">
        <v>200</v>
      </c>
      <c r="V144" s="137"/>
      <c r="W144" s="137"/>
      <c r="X144" s="760" t="s">
        <v>248</v>
      </c>
      <c r="Y144" s="176"/>
      <c r="Z144" s="176"/>
      <c r="AA144" s="177"/>
      <c r="AD144" s="19"/>
    </row>
    <row r="145" spans="1:30" ht="14.25" customHeight="1">
      <c r="A145" s="656"/>
      <c r="B145" s="657"/>
      <c r="C145" s="644"/>
      <c r="D145" s="628"/>
      <c r="E145" s="654"/>
      <c r="F145" s="655"/>
      <c r="G145" s="628"/>
      <c r="H145" s="676"/>
      <c r="I145" s="70" t="s">
        <v>134</v>
      </c>
      <c r="J145" s="49"/>
      <c r="K145" s="50"/>
      <c r="L145" s="50"/>
      <c r="M145" s="44"/>
      <c r="N145" s="49"/>
      <c r="O145" s="50"/>
      <c r="P145" s="50"/>
      <c r="Q145" s="278"/>
      <c r="R145" s="89"/>
      <c r="S145" s="53"/>
      <c r="T145" s="53"/>
      <c r="U145" s="279"/>
      <c r="V145" s="55"/>
      <c r="W145" s="55"/>
      <c r="X145" s="679"/>
      <c r="Y145" s="77"/>
      <c r="Z145" s="83"/>
      <c r="AA145" s="78"/>
      <c r="AD145" s="19"/>
    </row>
    <row r="146" spans="1:30" ht="14.25" customHeight="1" thickBot="1">
      <c r="A146" s="672"/>
      <c r="B146" s="674"/>
      <c r="C146" s="648"/>
      <c r="D146" s="749"/>
      <c r="E146" s="724"/>
      <c r="F146" s="823"/>
      <c r="G146" s="749"/>
      <c r="H146" s="677"/>
      <c r="I146" s="30" t="s">
        <v>10</v>
      </c>
      <c r="J146" s="56">
        <f t="shared" ref="J146:U146" si="39">SUM(J144:J145)</f>
        <v>0</v>
      </c>
      <c r="K146" s="57">
        <f t="shared" si="39"/>
        <v>0</v>
      </c>
      <c r="L146" s="57">
        <f t="shared" si="39"/>
        <v>0</v>
      </c>
      <c r="M146" s="58">
        <f t="shared" si="39"/>
        <v>0</v>
      </c>
      <c r="N146" s="56">
        <f t="shared" si="39"/>
        <v>200</v>
      </c>
      <c r="O146" s="56">
        <f t="shared" si="39"/>
        <v>0</v>
      </c>
      <c r="P146" s="56">
        <f t="shared" si="39"/>
        <v>0</v>
      </c>
      <c r="Q146" s="376">
        <f t="shared" si="39"/>
        <v>200</v>
      </c>
      <c r="R146" s="388">
        <f t="shared" si="39"/>
        <v>200</v>
      </c>
      <c r="S146" s="56">
        <f t="shared" si="39"/>
        <v>0</v>
      </c>
      <c r="T146" s="56">
        <f t="shared" si="39"/>
        <v>0</v>
      </c>
      <c r="U146" s="349">
        <f t="shared" si="39"/>
        <v>200</v>
      </c>
      <c r="V146" s="59"/>
      <c r="W146" s="59"/>
      <c r="X146" s="683"/>
      <c r="Y146" s="79">
        <v>100</v>
      </c>
      <c r="Z146" s="84"/>
      <c r="AA146" s="80"/>
      <c r="AD146" s="19"/>
    </row>
    <row r="147" spans="1:30" ht="14.25" customHeight="1">
      <c r="A147" s="656"/>
      <c r="B147" s="657"/>
      <c r="C147" s="658"/>
      <c r="D147" s="628" t="s">
        <v>11</v>
      </c>
      <c r="E147" s="654" t="s">
        <v>200</v>
      </c>
      <c r="F147" s="655" t="s">
        <v>133</v>
      </c>
      <c r="G147" s="628" t="s">
        <v>82</v>
      </c>
      <c r="H147" s="676" t="s">
        <v>131</v>
      </c>
      <c r="I147" s="565" t="s">
        <v>57</v>
      </c>
      <c r="J147" s="49">
        <f>K147+M147</f>
        <v>0</v>
      </c>
      <c r="K147" s="94"/>
      <c r="L147" s="94"/>
      <c r="M147" s="88"/>
      <c r="N147" s="87">
        <f>O147+Q147</f>
        <v>327.7</v>
      </c>
      <c r="O147" s="94"/>
      <c r="P147" s="94"/>
      <c r="Q147" s="90">
        <v>327.7</v>
      </c>
      <c r="R147" s="89">
        <f>S147+U147</f>
        <v>327.7</v>
      </c>
      <c r="S147" s="95"/>
      <c r="T147" s="95"/>
      <c r="U147" s="96">
        <v>327.7</v>
      </c>
      <c r="V147" s="97"/>
      <c r="W147" s="97"/>
      <c r="X147" s="679" t="s">
        <v>247</v>
      </c>
      <c r="Y147" s="281">
        <v>100</v>
      </c>
      <c r="Z147" s="281"/>
      <c r="AA147" s="78"/>
      <c r="AB147" s="266"/>
      <c r="AD147" s="19"/>
    </row>
    <row r="148" spans="1:30" ht="14.25" customHeight="1">
      <c r="A148" s="656"/>
      <c r="B148" s="657"/>
      <c r="C148" s="658"/>
      <c r="D148" s="628"/>
      <c r="E148" s="654"/>
      <c r="F148" s="655"/>
      <c r="G148" s="628"/>
      <c r="H148" s="676"/>
      <c r="I148" s="267"/>
      <c r="J148" s="117">
        <f>K148+M148</f>
        <v>0</v>
      </c>
      <c r="K148" s="43"/>
      <c r="L148" s="43"/>
      <c r="M148" s="44"/>
      <c r="N148" s="42">
        <f>O148+Q148</f>
        <v>0</v>
      </c>
      <c r="O148" s="280"/>
      <c r="P148" s="43"/>
      <c r="Q148" s="45"/>
      <c r="R148" s="46">
        <f>S148+U148</f>
        <v>0</v>
      </c>
      <c r="S148" s="47"/>
      <c r="T148" s="47"/>
      <c r="U148" s="48"/>
      <c r="V148" s="116"/>
      <c r="W148" s="116"/>
      <c r="X148" s="679"/>
      <c r="Y148" s="281"/>
      <c r="Z148" s="282"/>
      <c r="AA148" s="78"/>
      <c r="AB148" s="268"/>
      <c r="AD148" s="19"/>
    </row>
    <row r="149" spans="1:30" ht="14.25" customHeight="1">
      <c r="A149" s="656"/>
      <c r="B149" s="657"/>
      <c r="C149" s="658"/>
      <c r="D149" s="628"/>
      <c r="E149" s="654"/>
      <c r="F149" s="655"/>
      <c r="G149" s="628"/>
      <c r="H149" s="676"/>
      <c r="I149" s="296" t="s">
        <v>10</v>
      </c>
      <c r="J149" s="203">
        <f t="shared" ref="J149:W149" si="40">SUM(J147:J148)</f>
        <v>0</v>
      </c>
      <c r="K149" s="204">
        <f t="shared" si="40"/>
        <v>0</v>
      </c>
      <c r="L149" s="204">
        <f t="shared" si="40"/>
        <v>0</v>
      </c>
      <c r="M149" s="232">
        <f t="shared" si="40"/>
        <v>0</v>
      </c>
      <c r="N149" s="203">
        <f t="shared" si="40"/>
        <v>327.7</v>
      </c>
      <c r="O149" s="204">
        <f t="shared" si="40"/>
        <v>0</v>
      </c>
      <c r="P149" s="204">
        <f t="shared" si="40"/>
        <v>0</v>
      </c>
      <c r="Q149" s="232">
        <f t="shared" si="40"/>
        <v>327.7</v>
      </c>
      <c r="R149" s="203">
        <f t="shared" si="40"/>
        <v>327.7</v>
      </c>
      <c r="S149" s="204">
        <f t="shared" si="40"/>
        <v>0</v>
      </c>
      <c r="T149" s="204">
        <f t="shared" si="40"/>
        <v>0</v>
      </c>
      <c r="U149" s="204">
        <f t="shared" si="40"/>
        <v>327.7</v>
      </c>
      <c r="V149" s="205">
        <f t="shared" si="40"/>
        <v>0</v>
      </c>
      <c r="W149" s="205">
        <f t="shared" si="40"/>
        <v>0</v>
      </c>
      <c r="X149" s="740"/>
      <c r="Y149" s="297"/>
      <c r="Z149" s="298"/>
      <c r="AA149" s="207"/>
      <c r="AB149" s="268"/>
      <c r="AD149" s="19"/>
    </row>
    <row r="150" spans="1:30" ht="14.25" customHeight="1">
      <c r="A150" s="656"/>
      <c r="B150" s="657"/>
      <c r="C150" s="644"/>
      <c r="D150" s="652" t="s">
        <v>62</v>
      </c>
      <c r="E150" s="610" t="s">
        <v>228</v>
      </c>
      <c r="F150" s="813" t="s">
        <v>133</v>
      </c>
      <c r="G150" s="652" t="s">
        <v>82</v>
      </c>
      <c r="H150" s="812" t="s">
        <v>131</v>
      </c>
      <c r="I150" s="62" t="s">
        <v>57</v>
      </c>
      <c r="J150" s="42"/>
      <c r="K150" s="100"/>
      <c r="L150" s="100"/>
      <c r="M150" s="110"/>
      <c r="N150" s="42"/>
      <c r="O150" s="100"/>
      <c r="P150" s="100"/>
      <c r="Q150" s="240"/>
      <c r="R150" s="46"/>
      <c r="S150" s="101"/>
      <c r="T150" s="101"/>
      <c r="U150" s="102"/>
      <c r="V150" s="137">
        <v>300</v>
      </c>
      <c r="W150" s="137"/>
      <c r="X150" s="760" t="s">
        <v>199</v>
      </c>
      <c r="Y150" s="176"/>
      <c r="Z150" s="176"/>
      <c r="AA150" s="177"/>
      <c r="AD150" s="19"/>
    </row>
    <row r="151" spans="1:30" ht="14.25" customHeight="1">
      <c r="A151" s="656"/>
      <c r="B151" s="657"/>
      <c r="C151" s="644"/>
      <c r="D151" s="628"/>
      <c r="E151" s="611"/>
      <c r="F151" s="655"/>
      <c r="G151" s="628"/>
      <c r="H151" s="676"/>
      <c r="I151" s="70" t="s">
        <v>134</v>
      </c>
      <c r="J151" s="49"/>
      <c r="K151" s="50"/>
      <c r="L151" s="50"/>
      <c r="M151" s="44"/>
      <c r="N151" s="49"/>
      <c r="O151" s="50"/>
      <c r="P151" s="50"/>
      <c r="Q151" s="51"/>
      <c r="R151" s="52"/>
      <c r="S151" s="53"/>
      <c r="T151" s="53"/>
      <c r="U151" s="54"/>
      <c r="V151" s="55"/>
      <c r="W151" s="55"/>
      <c r="X151" s="679"/>
      <c r="Y151" s="77"/>
      <c r="Z151" s="83"/>
      <c r="AA151" s="78"/>
      <c r="AD151" s="19"/>
    </row>
    <row r="152" spans="1:30" ht="14.25" customHeight="1">
      <c r="A152" s="656"/>
      <c r="B152" s="657"/>
      <c r="C152" s="644"/>
      <c r="D152" s="629"/>
      <c r="E152" s="651"/>
      <c r="F152" s="814"/>
      <c r="G152" s="629"/>
      <c r="H152" s="815"/>
      <c r="I152" s="290" t="s">
        <v>10</v>
      </c>
      <c r="J152" s="203">
        <f>SUM(J150:J151)</f>
        <v>0</v>
      </c>
      <c r="K152" s="204">
        <f>SUM(K150:K151)</f>
        <v>0</v>
      </c>
      <c r="L152" s="204">
        <f>SUM(L150:L151)</f>
        <v>0</v>
      </c>
      <c r="M152" s="232">
        <f>SUM(M150:M151)</f>
        <v>0</v>
      </c>
      <c r="N152" s="203">
        <f>O152+Q152</f>
        <v>0</v>
      </c>
      <c r="O152" s="204"/>
      <c r="P152" s="204"/>
      <c r="Q152" s="232">
        <f>SUM(Q150:Q151)</f>
        <v>0</v>
      </c>
      <c r="R152" s="203">
        <f>SUM(R150:R151)</f>
        <v>0</v>
      </c>
      <c r="S152" s="204"/>
      <c r="T152" s="204"/>
      <c r="U152" s="204">
        <f>SUM(U150:U151)</f>
        <v>0</v>
      </c>
      <c r="V152" s="205">
        <f>SUM(V150:V151)</f>
        <v>300</v>
      </c>
      <c r="W152" s="205"/>
      <c r="X152" s="740"/>
      <c r="Y152" s="206"/>
      <c r="Z152" s="292">
        <v>100</v>
      </c>
      <c r="AA152" s="207"/>
      <c r="AD152" s="19"/>
    </row>
    <row r="153" spans="1:30" ht="14.25" customHeight="1">
      <c r="A153" s="622"/>
      <c r="B153" s="643"/>
      <c r="C153" s="644"/>
      <c r="D153" s="652" t="s">
        <v>81</v>
      </c>
      <c r="E153" s="610" t="s">
        <v>122</v>
      </c>
      <c r="F153" s="862"/>
      <c r="G153" s="866" t="s">
        <v>82</v>
      </c>
      <c r="H153" s="873" t="s">
        <v>64</v>
      </c>
      <c r="I153" s="64" t="s">
        <v>57</v>
      </c>
      <c r="J153" s="42">
        <f>K153+M153</f>
        <v>265.7</v>
      </c>
      <c r="K153" s="100">
        <v>229.4</v>
      </c>
      <c r="L153" s="100"/>
      <c r="M153" s="110">
        <v>36.299999999999997</v>
      </c>
      <c r="N153" s="42">
        <f>O153+Q153</f>
        <v>265.7</v>
      </c>
      <c r="O153" s="100">
        <v>265.7</v>
      </c>
      <c r="P153" s="100"/>
      <c r="Q153" s="44"/>
      <c r="R153" s="46">
        <f>S153+U153</f>
        <v>265.7</v>
      </c>
      <c r="S153" s="101">
        <v>265.7</v>
      </c>
      <c r="T153" s="101"/>
      <c r="U153" s="102"/>
      <c r="V153" s="137">
        <v>266</v>
      </c>
      <c r="W153" s="137">
        <v>266</v>
      </c>
      <c r="X153" s="760" t="s">
        <v>123</v>
      </c>
      <c r="Y153" s="176">
        <v>285</v>
      </c>
      <c r="Z153" s="176">
        <v>285</v>
      </c>
      <c r="AA153" s="177">
        <v>285</v>
      </c>
    </row>
    <row r="154" spans="1:30" ht="14.25" customHeight="1">
      <c r="A154" s="622"/>
      <c r="B154" s="643"/>
      <c r="C154" s="644"/>
      <c r="D154" s="628"/>
      <c r="E154" s="611"/>
      <c r="F154" s="669"/>
      <c r="G154" s="641"/>
      <c r="H154" s="874"/>
      <c r="I154" s="64"/>
      <c r="J154" s="42">
        <f>K154+M154</f>
        <v>0</v>
      </c>
      <c r="K154" s="43"/>
      <c r="L154" s="43"/>
      <c r="M154" s="44"/>
      <c r="N154" s="42">
        <f>O154+Q154</f>
        <v>0</v>
      </c>
      <c r="O154" s="43"/>
      <c r="P154" s="43"/>
      <c r="Q154" s="45"/>
      <c r="R154" s="46">
        <f>S154+U154</f>
        <v>0</v>
      </c>
      <c r="S154" s="47"/>
      <c r="T154" s="47"/>
      <c r="U154" s="48"/>
      <c r="V154" s="244"/>
      <c r="W154" s="244"/>
      <c r="X154" s="679"/>
      <c r="Y154" s="77"/>
      <c r="Z154" s="77"/>
      <c r="AA154" s="78"/>
    </row>
    <row r="155" spans="1:30" ht="14.25" customHeight="1">
      <c r="A155" s="622"/>
      <c r="B155" s="643"/>
      <c r="C155" s="644"/>
      <c r="D155" s="629"/>
      <c r="E155" s="651"/>
      <c r="F155" s="863"/>
      <c r="G155" s="867"/>
      <c r="H155" s="875"/>
      <c r="I155" s="202" t="s">
        <v>10</v>
      </c>
      <c r="J155" s="203">
        <f t="shared" ref="J155:W155" si="41">SUM(J153:J154)</f>
        <v>265.7</v>
      </c>
      <c r="K155" s="204">
        <f t="shared" si="41"/>
        <v>229.4</v>
      </c>
      <c r="L155" s="204">
        <f t="shared" si="41"/>
        <v>0</v>
      </c>
      <c r="M155" s="232">
        <f t="shared" si="41"/>
        <v>36.299999999999997</v>
      </c>
      <c r="N155" s="203">
        <f t="shared" si="41"/>
        <v>265.7</v>
      </c>
      <c r="O155" s="204">
        <f t="shared" si="41"/>
        <v>265.7</v>
      </c>
      <c r="P155" s="204">
        <f t="shared" si="41"/>
        <v>0</v>
      </c>
      <c r="Q155" s="232">
        <f t="shared" si="41"/>
        <v>0</v>
      </c>
      <c r="R155" s="203">
        <f t="shared" si="41"/>
        <v>265.7</v>
      </c>
      <c r="S155" s="204">
        <f t="shared" si="41"/>
        <v>265.7</v>
      </c>
      <c r="T155" s="204">
        <f t="shared" si="41"/>
        <v>0</v>
      </c>
      <c r="U155" s="204">
        <f t="shared" si="41"/>
        <v>0</v>
      </c>
      <c r="V155" s="205">
        <f t="shared" si="41"/>
        <v>266</v>
      </c>
      <c r="W155" s="205">
        <f t="shared" si="41"/>
        <v>266</v>
      </c>
      <c r="X155" s="549"/>
      <c r="Y155" s="206"/>
      <c r="Z155" s="206"/>
      <c r="AA155" s="207"/>
      <c r="AD155" s="19"/>
    </row>
    <row r="156" spans="1:30" ht="14.25" customHeight="1">
      <c r="A156" s="656"/>
      <c r="B156" s="657"/>
      <c r="C156" s="644"/>
      <c r="D156" s="628" t="s">
        <v>82</v>
      </c>
      <c r="E156" s="654" t="s">
        <v>135</v>
      </c>
      <c r="F156" s="870" t="s">
        <v>133</v>
      </c>
      <c r="G156" s="628" t="s">
        <v>65</v>
      </c>
      <c r="H156" s="676" t="s">
        <v>131</v>
      </c>
      <c r="I156" s="70" t="s">
        <v>129</v>
      </c>
      <c r="J156" s="87">
        <f>K156+M156</f>
        <v>0</v>
      </c>
      <c r="K156" s="94"/>
      <c r="L156" s="94"/>
      <c r="M156" s="90"/>
      <c r="N156" s="87">
        <f>O156+Q156</f>
        <v>0</v>
      </c>
      <c r="O156" s="94"/>
      <c r="P156" s="94"/>
      <c r="Q156" s="90"/>
      <c r="R156" s="89">
        <f>S156+U156</f>
        <v>0</v>
      </c>
      <c r="S156" s="95"/>
      <c r="T156" s="95"/>
      <c r="U156" s="96"/>
      <c r="V156" s="511"/>
      <c r="W156" s="97"/>
      <c r="X156" s="760" t="s">
        <v>218</v>
      </c>
      <c r="Y156" s="77">
        <v>1</v>
      </c>
      <c r="Z156" s="77"/>
      <c r="AA156" s="78"/>
      <c r="AD156" s="19"/>
    </row>
    <row r="157" spans="1:30" ht="14.25" customHeight="1">
      <c r="A157" s="656"/>
      <c r="B157" s="657"/>
      <c r="C157" s="644"/>
      <c r="D157" s="628"/>
      <c r="E157" s="654"/>
      <c r="F157" s="871"/>
      <c r="G157" s="628"/>
      <c r="H157" s="676"/>
      <c r="I157" s="70" t="s">
        <v>136</v>
      </c>
      <c r="J157" s="87">
        <f>K157+M157</f>
        <v>9135.2000000000007</v>
      </c>
      <c r="K157" s="43"/>
      <c r="L157" s="43"/>
      <c r="M157" s="90">
        <v>9135.2000000000007</v>
      </c>
      <c r="N157" s="499">
        <f>O157+Q157</f>
        <v>6524.2</v>
      </c>
      <c r="O157" s="500"/>
      <c r="P157" s="500"/>
      <c r="Q157" s="501">
        <v>6524.2</v>
      </c>
      <c r="R157" s="486">
        <f>S157+U157</f>
        <v>6524.2</v>
      </c>
      <c r="S157" s="487"/>
      <c r="T157" s="487"/>
      <c r="U157" s="488">
        <v>6524.2</v>
      </c>
      <c r="V157" s="512">
        <v>27.3</v>
      </c>
      <c r="W157" s="137"/>
      <c r="X157" s="679"/>
      <c r="Y157" s="77"/>
      <c r="Z157" s="83"/>
      <c r="AA157" s="78"/>
      <c r="AD157" s="19"/>
    </row>
    <row r="158" spans="1:30" ht="14.25" customHeight="1">
      <c r="A158" s="656"/>
      <c r="B158" s="657"/>
      <c r="C158" s="644"/>
      <c r="D158" s="628"/>
      <c r="E158" s="654"/>
      <c r="F158" s="871"/>
      <c r="G158" s="628"/>
      <c r="H158" s="676"/>
      <c r="I158" s="70" t="s">
        <v>137</v>
      </c>
      <c r="J158" s="49">
        <f>K158+M158</f>
        <v>1074.7</v>
      </c>
      <c r="K158" s="50"/>
      <c r="L158" s="50"/>
      <c r="M158" s="44">
        <v>1074.7</v>
      </c>
      <c r="N158" s="502">
        <f>O158+Q158</f>
        <v>767.6</v>
      </c>
      <c r="O158" s="503"/>
      <c r="P158" s="503"/>
      <c r="Q158" s="504">
        <v>767.6</v>
      </c>
      <c r="R158" s="489">
        <f>S158+U158</f>
        <v>767.6</v>
      </c>
      <c r="S158" s="490"/>
      <c r="T158" s="490"/>
      <c r="U158" s="491">
        <v>767.6</v>
      </c>
      <c r="V158" s="513">
        <v>3.2</v>
      </c>
      <c r="W158" s="244"/>
      <c r="X158" s="679"/>
      <c r="Y158" s="77"/>
      <c r="Z158" s="83"/>
      <c r="AA158" s="78"/>
      <c r="AD158" s="19"/>
    </row>
    <row r="159" spans="1:30" ht="14.25" customHeight="1">
      <c r="A159" s="656"/>
      <c r="B159" s="657"/>
      <c r="C159" s="644"/>
      <c r="D159" s="628"/>
      <c r="E159" s="654"/>
      <c r="F159" s="871"/>
      <c r="G159" s="628"/>
      <c r="H159" s="676"/>
      <c r="I159" s="70" t="s">
        <v>138</v>
      </c>
      <c r="J159" s="49">
        <f>K159+M159</f>
        <v>1325.5</v>
      </c>
      <c r="K159" s="50"/>
      <c r="L159" s="50"/>
      <c r="M159" s="44">
        <v>1325.5</v>
      </c>
      <c r="N159" s="502">
        <f>O159+Q159</f>
        <v>847.1</v>
      </c>
      <c r="O159" s="503"/>
      <c r="P159" s="503"/>
      <c r="Q159" s="504">
        <v>847.1</v>
      </c>
      <c r="R159" s="489">
        <f>S159+U159</f>
        <v>847.1</v>
      </c>
      <c r="S159" s="490"/>
      <c r="T159" s="490"/>
      <c r="U159" s="491">
        <v>847.1</v>
      </c>
      <c r="V159" s="513">
        <v>3.5</v>
      </c>
      <c r="W159" s="55"/>
      <c r="X159" s="68"/>
      <c r="Y159" s="77"/>
      <c r="Z159" s="83"/>
      <c r="AA159" s="78"/>
      <c r="AD159" s="19"/>
    </row>
    <row r="160" spans="1:30" ht="14.25" customHeight="1">
      <c r="A160" s="656"/>
      <c r="B160" s="657"/>
      <c r="C160" s="644"/>
      <c r="D160" s="628"/>
      <c r="E160" s="654"/>
      <c r="F160" s="872"/>
      <c r="G160" s="628"/>
      <c r="H160" s="676"/>
      <c r="I160" s="288" t="s">
        <v>10</v>
      </c>
      <c r="J160" s="172">
        <f t="shared" ref="J160:W160" si="42">SUM(J156:J159)</f>
        <v>11535.400000000001</v>
      </c>
      <c r="K160" s="173">
        <f t="shared" si="42"/>
        <v>0</v>
      </c>
      <c r="L160" s="173">
        <f t="shared" si="42"/>
        <v>0</v>
      </c>
      <c r="M160" s="174">
        <f t="shared" si="42"/>
        <v>11535.400000000001</v>
      </c>
      <c r="N160" s="492">
        <f t="shared" si="42"/>
        <v>8138.9000000000005</v>
      </c>
      <c r="O160" s="493">
        <f t="shared" si="42"/>
        <v>0</v>
      </c>
      <c r="P160" s="493">
        <f t="shared" si="42"/>
        <v>0</v>
      </c>
      <c r="Q160" s="508">
        <f t="shared" si="42"/>
        <v>8138.9000000000005</v>
      </c>
      <c r="R160" s="492">
        <f t="shared" si="42"/>
        <v>8138.9000000000005</v>
      </c>
      <c r="S160" s="493">
        <f t="shared" si="42"/>
        <v>0</v>
      </c>
      <c r="T160" s="493">
        <f t="shared" si="42"/>
        <v>0</v>
      </c>
      <c r="U160" s="493">
        <f t="shared" si="42"/>
        <v>8138.9000000000005</v>
      </c>
      <c r="V160" s="175">
        <f>SUM(V156:V159)</f>
        <v>34</v>
      </c>
      <c r="W160" s="175">
        <f t="shared" si="42"/>
        <v>0</v>
      </c>
      <c r="X160" s="68"/>
      <c r="Y160" s="77"/>
      <c r="Z160" s="83"/>
      <c r="AA160" s="78"/>
      <c r="AD160" s="19"/>
    </row>
    <row r="161" spans="1:30" ht="13.5" customHeight="1">
      <c r="A161" s="656"/>
      <c r="B161" s="657"/>
      <c r="C161" s="644"/>
      <c r="D161" s="652" t="s">
        <v>65</v>
      </c>
      <c r="E161" s="653" t="s">
        <v>242</v>
      </c>
      <c r="F161" s="813" t="s">
        <v>133</v>
      </c>
      <c r="G161" s="652" t="s">
        <v>65</v>
      </c>
      <c r="H161" s="812" t="s">
        <v>131</v>
      </c>
      <c r="I161" s="62" t="s">
        <v>57</v>
      </c>
      <c r="J161" s="42">
        <f>K161+M161</f>
        <v>0</v>
      </c>
      <c r="K161" s="100"/>
      <c r="L161" s="100"/>
      <c r="M161" s="110"/>
      <c r="N161" s="505">
        <f>O161+Q161</f>
        <v>0</v>
      </c>
      <c r="O161" s="506"/>
      <c r="P161" s="506"/>
      <c r="Q161" s="507"/>
      <c r="R161" s="494">
        <f>S161+U161</f>
        <v>0</v>
      </c>
      <c r="S161" s="495"/>
      <c r="T161" s="495"/>
      <c r="U161" s="496"/>
      <c r="V161" s="137"/>
      <c r="W161" s="137"/>
      <c r="X161" s="760" t="s">
        <v>217</v>
      </c>
      <c r="Y161" s="289">
        <v>10.5</v>
      </c>
      <c r="Z161" s="176"/>
      <c r="AA161" s="177"/>
      <c r="AD161" s="19"/>
    </row>
    <row r="162" spans="1:30" ht="13.5" customHeight="1">
      <c r="A162" s="656"/>
      <c r="B162" s="657"/>
      <c r="C162" s="644"/>
      <c r="D162" s="628"/>
      <c r="E162" s="654"/>
      <c r="F162" s="655"/>
      <c r="G162" s="628"/>
      <c r="H162" s="676"/>
      <c r="I162" s="70" t="s">
        <v>136</v>
      </c>
      <c r="J162" s="42">
        <f>K162+M162</f>
        <v>1041.8</v>
      </c>
      <c r="K162" s="43"/>
      <c r="L162" s="43"/>
      <c r="M162" s="44">
        <v>1041.8</v>
      </c>
      <c r="N162" s="505">
        <f>O162+Q162</f>
        <v>927.1</v>
      </c>
      <c r="O162" s="500"/>
      <c r="P162" s="500"/>
      <c r="Q162" s="501">
        <v>927.1</v>
      </c>
      <c r="R162" s="494">
        <f>S162+U162</f>
        <v>927.1</v>
      </c>
      <c r="S162" s="487"/>
      <c r="T162" s="487"/>
      <c r="U162" s="488">
        <v>927.1</v>
      </c>
      <c r="V162" s="244"/>
      <c r="W162" s="244"/>
      <c r="X162" s="679"/>
      <c r="Y162" s="77"/>
      <c r="Z162" s="83"/>
      <c r="AA162" s="78"/>
      <c r="AD162" s="19"/>
    </row>
    <row r="163" spans="1:30" ht="13.5" customHeight="1">
      <c r="A163" s="656"/>
      <c r="B163" s="657"/>
      <c r="C163" s="644"/>
      <c r="D163" s="628"/>
      <c r="E163" s="654"/>
      <c r="F163" s="655"/>
      <c r="G163" s="628"/>
      <c r="H163" s="676"/>
      <c r="I163" s="70" t="s">
        <v>137</v>
      </c>
      <c r="J163" s="49">
        <f>K163+M163</f>
        <v>122.6</v>
      </c>
      <c r="K163" s="50"/>
      <c r="L163" s="50"/>
      <c r="M163" s="44">
        <v>122.6</v>
      </c>
      <c r="N163" s="502">
        <f>O163+Q163</f>
        <v>109.1</v>
      </c>
      <c r="O163" s="503"/>
      <c r="P163" s="503"/>
      <c r="Q163" s="504">
        <v>109.1</v>
      </c>
      <c r="R163" s="489">
        <f>S163+U163</f>
        <v>109.1</v>
      </c>
      <c r="S163" s="490"/>
      <c r="T163" s="490"/>
      <c r="U163" s="491">
        <v>109.1</v>
      </c>
      <c r="V163" s="55"/>
      <c r="W163" s="55"/>
      <c r="X163" s="68"/>
      <c r="Y163" s="77"/>
      <c r="Z163" s="83"/>
      <c r="AA163" s="78"/>
      <c r="AD163" s="19"/>
    </row>
    <row r="164" spans="1:30" ht="13.5" customHeight="1">
      <c r="A164" s="656"/>
      <c r="B164" s="657"/>
      <c r="C164" s="644"/>
      <c r="D164" s="628"/>
      <c r="E164" s="654"/>
      <c r="F164" s="655"/>
      <c r="G164" s="628"/>
      <c r="H164" s="676"/>
      <c r="I164" s="70" t="s">
        <v>138</v>
      </c>
      <c r="J164" s="49">
        <f>K164+M164</f>
        <v>67.599999999999994</v>
      </c>
      <c r="K164" s="50"/>
      <c r="L164" s="50"/>
      <c r="M164" s="44">
        <v>67.599999999999994</v>
      </c>
      <c r="N164" s="502">
        <f>O164+Q164</f>
        <v>60.2</v>
      </c>
      <c r="O164" s="503"/>
      <c r="P164" s="503"/>
      <c r="Q164" s="504">
        <v>60.2</v>
      </c>
      <c r="R164" s="489">
        <f>S164+U164</f>
        <v>60.2</v>
      </c>
      <c r="S164" s="490"/>
      <c r="T164" s="490"/>
      <c r="U164" s="491">
        <v>60.2</v>
      </c>
      <c r="V164" s="55"/>
      <c r="W164" s="55"/>
      <c r="X164" s="68"/>
      <c r="Y164" s="77"/>
      <c r="Z164" s="83"/>
      <c r="AA164" s="78"/>
      <c r="AD164" s="19"/>
    </row>
    <row r="165" spans="1:30" ht="13.5" customHeight="1">
      <c r="A165" s="656"/>
      <c r="B165" s="657"/>
      <c r="C165" s="644"/>
      <c r="D165" s="629"/>
      <c r="E165" s="662"/>
      <c r="F165" s="814"/>
      <c r="G165" s="629"/>
      <c r="H165" s="815"/>
      <c r="I165" s="290" t="s">
        <v>10</v>
      </c>
      <c r="J165" s="203">
        <f t="shared" ref="J165:W165" si="43">SUM(J161:J164)</f>
        <v>1231.9999999999998</v>
      </c>
      <c r="K165" s="204">
        <f t="shared" si="43"/>
        <v>0</v>
      </c>
      <c r="L165" s="204">
        <f t="shared" si="43"/>
        <v>0</v>
      </c>
      <c r="M165" s="232">
        <f t="shared" si="43"/>
        <v>1231.9999999999998</v>
      </c>
      <c r="N165" s="497">
        <f t="shared" si="43"/>
        <v>1096.4000000000001</v>
      </c>
      <c r="O165" s="498">
        <f t="shared" si="43"/>
        <v>0</v>
      </c>
      <c r="P165" s="498">
        <f t="shared" si="43"/>
        <v>0</v>
      </c>
      <c r="Q165" s="509">
        <f t="shared" si="43"/>
        <v>1096.4000000000001</v>
      </c>
      <c r="R165" s="497">
        <f t="shared" si="43"/>
        <v>1096.4000000000001</v>
      </c>
      <c r="S165" s="498">
        <f t="shared" si="43"/>
        <v>0</v>
      </c>
      <c r="T165" s="498">
        <f t="shared" si="43"/>
        <v>0</v>
      </c>
      <c r="U165" s="498">
        <f t="shared" si="43"/>
        <v>1096.4000000000001</v>
      </c>
      <c r="V165" s="205">
        <f t="shared" si="43"/>
        <v>0</v>
      </c>
      <c r="W165" s="205">
        <f t="shared" si="43"/>
        <v>0</v>
      </c>
      <c r="X165" s="291"/>
      <c r="Y165" s="206"/>
      <c r="Z165" s="292"/>
      <c r="AA165" s="207"/>
      <c r="AD165" s="19"/>
    </row>
    <row r="166" spans="1:30" ht="14.25" customHeight="1">
      <c r="A166" s="656"/>
      <c r="B166" s="657"/>
      <c r="C166" s="644"/>
      <c r="D166" s="628" t="s">
        <v>83</v>
      </c>
      <c r="E166" s="654" t="s">
        <v>141</v>
      </c>
      <c r="F166" s="655" t="s">
        <v>133</v>
      </c>
      <c r="G166" s="628" t="s">
        <v>82</v>
      </c>
      <c r="H166" s="676" t="s">
        <v>131</v>
      </c>
      <c r="I166" s="70" t="s">
        <v>136</v>
      </c>
      <c r="J166" s="87">
        <f>K166+M166</f>
        <v>0</v>
      </c>
      <c r="K166" s="43"/>
      <c r="L166" s="43"/>
      <c r="M166" s="90"/>
      <c r="N166" s="499">
        <f>O166+Q166</f>
        <v>3936.5</v>
      </c>
      <c r="O166" s="500"/>
      <c r="P166" s="500"/>
      <c r="Q166" s="501">
        <v>3936.5</v>
      </c>
      <c r="R166" s="486">
        <f>S166+U166</f>
        <v>3936.5</v>
      </c>
      <c r="S166" s="487"/>
      <c r="T166" s="487"/>
      <c r="U166" s="488">
        <v>3936.5</v>
      </c>
      <c r="V166" s="512">
        <v>11.8</v>
      </c>
      <c r="W166" s="97"/>
      <c r="X166" s="679" t="s">
        <v>176</v>
      </c>
      <c r="Y166" s="77">
        <v>1</v>
      </c>
      <c r="Z166" s="77"/>
      <c r="AA166" s="78"/>
      <c r="AD166" s="19"/>
    </row>
    <row r="167" spans="1:30" ht="14.25" customHeight="1">
      <c r="A167" s="656"/>
      <c r="B167" s="657"/>
      <c r="C167" s="644"/>
      <c r="D167" s="628"/>
      <c r="E167" s="654"/>
      <c r="F167" s="655"/>
      <c r="G167" s="628"/>
      <c r="H167" s="676"/>
      <c r="I167" s="70" t="s">
        <v>137</v>
      </c>
      <c r="J167" s="49">
        <f>K167+M167</f>
        <v>0</v>
      </c>
      <c r="K167" s="50"/>
      <c r="L167" s="50"/>
      <c r="M167" s="44"/>
      <c r="N167" s="502">
        <f>O167+Q167</f>
        <v>463.1</v>
      </c>
      <c r="O167" s="503"/>
      <c r="P167" s="503"/>
      <c r="Q167" s="504">
        <v>463.1</v>
      </c>
      <c r="R167" s="489">
        <f>S167+U167</f>
        <v>463.1</v>
      </c>
      <c r="S167" s="490"/>
      <c r="T167" s="490"/>
      <c r="U167" s="491">
        <v>463.1</v>
      </c>
      <c r="V167" s="513">
        <v>1.4</v>
      </c>
      <c r="W167" s="244"/>
      <c r="X167" s="679"/>
      <c r="Y167" s="77"/>
      <c r="Z167" s="83"/>
      <c r="AA167" s="78"/>
      <c r="AD167" s="19"/>
    </row>
    <row r="168" spans="1:30" ht="14.25" customHeight="1">
      <c r="A168" s="656"/>
      <c r="B168" s="657"/>
      <c r="C168" s="644"/>
      <c r="D168" s="628"/>
      <c r="E168" s="654"/>
      <c r="F168" s="655"/>
      <c r="G168" s="628"/>
      <c r="H168" s="676"/>
      <c r="I168" s="70" t="s">
        <v>138</v>
      </c>
      <c r="J168" s="49">
        <f>K168+M168</f>
        <v>0</v>
      </c>
      <c r="K168" s="50"/>
      <c r="L168" s="50"/>
      <c r="M168" s="44"/>
      <c r="N168" s="502">
        <f>O168+Q168</f>
        <v>488.9</v>
      </c>
      <c r="O168" s="503"/>
      <c r="P168" s="503"/>
      <c r="Q168" s="504">
        <v>488.9</v>
      </c>
      <c r="R168" s="489">
        <f>S168+U168</f>
        <v>488.9</v>
      </c>
      <c r="S168" s="490"/>
      <c r="T168" s="490"/>
      <c r="U168" s="491">
        <v>488.9</v>
      </c>
      <c r="V168" s="513">
        <v>1.4</v>
      </c>
      <c r="W168" s="55"/>
      <c r="X168" s="68"/>
      <c r="Y168" s="77"/>
      <c r="Z168" s="83"/>
      <c r="AA168" s="78"/>
      <c r="AD168" s="19"/>
    </row>
    <row r="169" spans="1:30" ht="14.25" customHeight="1">
      <c r="A169" s="656"/>
      <c r="B169" s="657"/>
      <c r="C169" s="644"/>
      <c r="D169" s="628"/>
      <c r="E169" s="654"/>
      <c r="F169" s="655"/>
      <c r="G169" s="628"/>
      <c r="H169" s="676"/>
      <c r="I169" s="288" t="s">
        <v>10</v>
      </c>
      <c r="J169" s="172">
        <f t="shared" ref="J169:W169" si="44">SUM(J166:J168)</f>
        <v>0</v>
      </c>
      <c r="K169" s="173">
        <f t="shared" si="44"/>
        <v>0</v>
      </c>
      <c r="L169" s="173">
        <f t="shared" si="44"/>
        <v>0</v>
      </c>
      <c r="M169" s="174">
        <f t="shared" si="44"/>
        <v>0</v>
      </c>
      <c r="N169" s="492">
        <f t="shared" si="44"/>
        <v>4888.5</v>
      </c>
      <c r="O169" s="493">
        <f t="shared" si="44"/>
        <v>0</v>
      </c>
      <c r="P169" s="493">
        <f t="shared" si="44"/>
        <v>0</v>
      </c>
      <c r="Q169" s="508">
        <f t="shared" si="44"/>
        <v>4888.5</v>
      </c>
      <c r="R169" s="492">
        <f t="shared" si="44"/>
        <v>4888.5</v>
      </c>
      <c r="S169" s="493">
        <f t="shared" si="44"/>
        <v>0</v>
      </c>
      <c r="T169" s="493">
        <f t="shared" si="44"/>
        <v>0</v>
      </c>
      <c r="U169" s="493">
        <f t="shared" si="44"/>
        <v>4888.5</v>
      </c>
      <c r="V169" s="175">
        <f>SUM(V166:V168)</f>
        <v>14.600000000000001</v>
      </c>
      <c r="W169" s="175">
        <f t="shared" si="44"/>
        <v>0</v>
      </c>
      <c r="X169" s="68"/>
      <c r="Y169" s="77"/>
      <c r="Z169" s="83"/>
      <c r="AA169" s="78"/>
      <c r="AD169" s="19"/>
    </row>
    <row r="170" spans="1:30" ht="14.25" customHeight="1">
      <c r="A170" s="656"/>
      <c r="B170" s="657"/>
      <c r="C170" s="644"/>
      <c r="D170" s="652" t="s">
        <v>69</v>
      </c>
      <c r="E170" s="653" t="s">
        <v>132</v>
      </c>
      <c r="F170" s="813" t="s">
        <v>133</v>
      </c>
      <c r="G170" s="652" t="s">
        <v>82</v>
      </c>
      <c r="H170" s="812" t="s">
        <v>131</v>
      </c>
      <c r="I170" s="62" t="s">
        <v>57</v>
      </c>
      <c r="J170" s="42">
        <f>K170+M170</f>
        <v>0</v>
      </c>
      <c r="K170" s="100"/>
      <c r="L170" s="100"/>
      <c r="M170" s="110"/>
      <c r="N170" s="42"/>
      <c r="O170" s="100"/>
      <c r="P170" s="100"/>
      <c r="Q170" s="44"/>
      <c r="R170" s="494"/>
      <c r="S170" s="495"/>
      <c r="T170" s="495"/>
      <c r="U170" s="496"/>
      <c r="V170" s="137"/>
      <c r="W170" s="137"/>
      <c r="X170" s="210"/>
      <c r="Y170" s="176"/>
      <c r="Z170" s="176"/>
      <c r="AA170" s="177"/>
      <c r="AD170" s="19"/>
    </row>
    <row r="171" spans="1:30" ht="14.25" customHeight="1">
      <c r="A171" s="656"/>
      <c r="B171" s="657"/>
      <c r="C171" s="644"/>
      <c r="D171" s="628"/>
      <c r="E171" s="654"/>
      <c r="F171" s="655"/>
      <c r="G171" s="628"/>
      <c r="H171" s="676"/>
      <c r="I171" s="70" t="s">
        <v>134</v>
      </c>
      <c r="J171" s="49">
        <f>K171+M171</f>
        <v>1200</v>
      </c>
      <c r="K171" s="50"/>
      <c r="L171" s="50"/>
      <c r="M171" s="44">
        <v>1200</v>
      </c>
      <c r="N171" s="49"/>
      <c r="O171" s="50"/>
      <c r="P171" s="50"/>
      <c r="Q171" s="51"/>
      <c r="R171" s="52"/>
      <c r="S171" s="53"/>
      <c r="T171" s="53"/>
      <c r="U171" s="54"/>
      <c r="V171" s="55"/>
      <c r="W171" s="55"/>
      <c r="X171" s="68"/>
      <c r="Y171" s="77"/>
      <c r="Z171" s="83"/>
      <c r="AA171" s="78"/>
      <c r="AD171" s="19"/>
    </row>
    <row r="172" spans="1:30" ht="14.25" customHeight="1">
      <c r="A172" s="656"/>
      <c r="B172" s="657"/>
      <c r="C172" s="644"/>
      <c r="D172" s="628"/>
      <c r="E172" s="654"/>
      <c r="F172" s="655"/>
      <c r="G172" s="628"/>
      <c r="H172" s="676"/>
      <c r="I172" s="288" t="s">
        <v>10</v>
      </c>
      <c r="J172" s="172">
        <f>SUM(J170:J171)</f>
        <v>1200</v>
      </c>
      <c r="K172" s="173">
        <f>SUM(K170:K171)</f>
        <v>0</v>
      </c>
      <c r="L172" s="173">
        <f>SUM(L170:L171)</f>
        <v>0</v>
      </c>
      <c r="M172" s="174">
        <f>SUM(M170:M171)</f>
        <v>1200</v>
      </c>
      <c r="N172" s="172"/>
      <c r="O172" s="173"/>
      <c r="P172" s="173"/>
      <c r="Q172" s="174"/>
      <c r="R172" s="172"/>
      <c r="S172" s="173"/>
      <c r="T172" s="173"/>
      <c r="U172" s="173"/>
      <c r="V172" s="175"/>
      <c r="W172" s="175"/>
      <c r="X172" s="68"/>
      <c r="Y172" s="77"/>
      <c r="Z172" s="83"/>
      <c r="AA172" s="78"/>
      <c r="AD172" s="19"/>
    </row>
    <row r="173" spans="1:30" s="286" customFormat="1" ht="14.25" customHeight="1" thickBot="1">
      <c r="A173" s="816"/>
      <c r="B173" s="817"/>
      <c r="C173" s="817"/>
      <c r="D173" s="817"/>
      <c r="E173" s="817"/>
      <c r="F173" s="817"/>
      <c r="G173" s="817"/>
      <c r="H173" s="817"/>
      <c r="I173" s="379" t="s">
        <v>10</v>
      </c>
      <c r="J173" s="378">
        <f>J172+J169+J165+J160+J155+J152+J149+J146</f>
        <v>14233.100000000002</v>
      </c>
      <c r="K173" s="378">
        <f t="shared" ref="K173:W173" si="45">K172+K169+K165+K160+K155+K152+K149+K146</f>
        <v>229.4</v>
      </c>
      <c r="L173" s="378">
        <f t="shared" si="45"/>
        <v>0</v>
      </c>
      <c r="M173" s="380">
        <f t="shared" si="45"/>
        <v>14003.7</v>
      </c>
      <c r="N173" s="381">
        <f t="shared" si="45"/>
        <v>14917.2</v>
      </c>
      <c r="O173" s="378">
        <f t="shared" si="45"/>
        <v>265.7</v>
      </c>
      <c r="P173" s="378">
        <f t="shared" si="45"/>
        <v>0</v>
      </c>
      <c r="Q173" s="382">
        <f t="shared" si="45"/>
        <v>14651.5</v>
      </c>
      <c r="R173" s="378">
        <f t="shared" si="45"/>
        <v>14917.2</v>
      </c>
      <c r="S173" s="378">
        <f t="shared" si="45"/>
        <v>265.7</v>
      </c>
      <c r="T173" s="378">
        <f t="shared" si="45"/>
        <v>0</v>
      </c>
      <c r="U173" s="380">
        <f>U172+U169+U165+U160+U155+U152+U149+U146</f>
        <v>14651.5</v>
      </c>
      <c r="V173" s="383">
        <f>V172+V169+V165+V160+V155+V152+V149+V146</f>
        <v>614.6</v>
      </c>
      <c r="W173" s="382">
        <f t="shared" si="45"/>
        <v>266</v>
      </c>
      <c r="X173" s="284"/>
      <c r="Y173" s="281"/>
      <c r="Z173" s="281"/>
      <c r="AA173" s="285"/>
      <c r="AD173" s="287"/>
    </row>
    <row r="174" spans="1:30" ht="26.25" customHeight="1">
      <c r="A174" s="656" t="s">
        <v>9</v>
      </c>
      <c r="B174" s="657" t="s">
        <v>81</v>
      </c>
      <c r="C174" s="644" t="s">
        <v>11</v>
      </c>
      <c r="D174" s="652"/>
      <c r="E174" s="653" t="s">
        <v>213</v>
      </c>
      <c r="F174" s="813"/>
      <c r="G174" s="652" t="s">
        <v>82</v>
      </c>
      <c r="H174" s="812" t="s">
        <v>64</v>
      </c>
      <c r="I174" s="62" t="s">
        <v>57</v>
      </c>
      <c r="J174" s="42"/>
      <c r="K174" s="100"/>
      <c r="L174" s="100"/>
      <c r="M174" s="110"/>
      <c r="N174" s="42"/>
      <c r="O174" s="100"/>
      <c r="P174" s="100"/>
      <c r="Q174" s="44"/>
      <c r="R174" s="46">
        <f>S174+U174</f>
        <v>48.6</v>
      </c>
      <c r="S174" s="101">
        <f>20+28.6</f>
        <v>48.6</v>
      </c>
      <c r="T174" s="101"/>
      <c r="U174" s="102"/>
      <c r="V174" s="137"/>
      <c r="W174" s="137"/>
      <c r="X174" s="23" t="s">
        <v>215</v>
      </c>
      <c r="Y174" s="81">
        <v>40</v>
      </c>
      <c r="Z174" s="81"/>
      <c r="AA174" s="82"/>
      <c r="AD174" s="19"/>
    </row>
    <row r="175" spans="1:30" ht="14.25" customHeight="1">
      <c r="A175" s="656"/>
      <c r="B175" s="657"/>
      <c r="C175" s="644"/>
      <c r="D175" s="628"/>
      <c r="E175" s="654"/>
      <c r="F175" s="655"/>
      <c r="G175" s="628"/>
      <c r="H175" s="676"/>
      <c r="I175" s="70"/>
      <c r="J175" s="49"/>
      <c r="K175" s="50"/>
      <c r="L175" s="50"/>
      <c r="M175" s="44"/>
      <c r="N175" s="49"/>
      <c r="O175" s="50"/>
      <c r="P175" s="50"/>
      <c r="Q175" s="51"/>
      <c r="R175" s="52"/>
      <c r="S175" s="53"/>
      <c r="T175" s="53"/>
      <c r="U175" s="54"/>
      <c r="V175" s="55"/>
      <c r="W175" s="55"/>
      <c r="X175" s="68" t="s">
        <v>214</v>
      </c>
      <c r="Y175" s="77">
        <v>15</v>
      </c>
      <c r="Z175" s="83"/>
      <c r="AA175" s="78"/>
      <c r="AD175" s="19"/>
    </row>
    <row r="176" spans="1:30" ht="24.75" customHeight="1" thickBot="1">
      <c r="A176" s="672"/>
      <c r="B176" s="674"/>
      <c r="C176" s="648"/>
      <c r="D176" s="749"/>
      <c r="E176" s="724"/>
      <c r="F176" s="823"/>
      <c r="G176" s="749"/>
      <c r="H176" s="677"/>
      <c r="I176" s="30" t="s">
        <v>10</v>
      </c>
      <c r="J176" s="56">
        <f>SUM(J174:J175)</f>
        <v>0</v>
      </c>
      <c r="K176" s="57">
        <f>SUM(K174:K175)</f>
        <v>0</v>
      </c>
      <c r="L176" s="57">
        <f>SUM(L174:L175)</f>
        <v>0</v>
      </c>
      <c r="M176" s="58">
        <f>SUM(M174:M175)</f>
        <v>0</v>
      </c>
      <c r="N176" s="56"/>
      <c r="O176" s="57"/>
      <c r="P176" s="57"/>
      <c r="Q176" s="58"/>
      <c r="R176" s="56">
        <f>S176+U176</f>
        <v>48.6</v>
      </c>
      <c r="S176" s="57">
        <f>SUM(S174:S175)</f>
        <v>48.6</v>
      </c>
      <c r="T176" s="57"/>
      <c r="U176" s="57"/>
      <c r="V176" s="59"/>
      <c r="W176" s="59"/>
      <c r="X176" s="69" t="s">
        <v>219</v>
      </c>
      <c r="Y176" s="79">
        <v>160</v>
      </c>
      <c r="Z176" s="84"/>
      <c r="AA176" s="80"/>
      <c r="AD176" s="19"/>
    </row>
    <row r="177" spans="1:49" ht="14.25" customHeight="1" thickBot="1">
      <c r="A177" s="417" t="s">
        <v>9</v>
      </c>
      <c r="B177" s="419" t="s">
        <v>81</v>
      </c>
      <c r="C177" s="601" t="s">
        <v>12</v>
      </c>
      <c r="D177" s="602"/>
      <c r="E177" s="602"/>
      <c r="F177" s="602"/>
      <c r="G177" s="602"/>
      <c r="H177" s="602"/>
      <c r="I177" s="603"/>
      <c r="J177" s="60">
        <f>J173</f>
        <v>14233.100000000002</v>
      </c>
      <c r="K177" s="60">
        <f t="shared" ref="K177:W177" si="46">K173</f>
        <v>229.4</v>
      </c>
      <c r="L177" s="60">
        <f t="shared" si="46"/>
        <v>0</v>
      </c>
      <c r="M177" s="169">
        <f t="shared" si="46"/>
        <v>14003.7</v>
      </c>
      <c r="N177" s="170">
        <f t="shared" si="46"/>
        <v>14917.2</v>
      </c>
      <c r="O177" s="60">
        <f t="shared" si="46"/>
        <v>265.7</v>
      </c>
      <c r="P177" s="60">
        <f t="shared" si="46"/>
        <v>0</v>
      </c>
      <c r="Q177" s="301">
        <f t="shared" si="46"/>
        <v>14651.5</v>
      </c>
      <c r="R177" s="60">
        <f>R173+R176</f>
        <v>14965.800000000001</v>
      </c>
      <c r="S177" s="60">
        <f>S173+S176</f>
        <v>314.3</v>
      </c>
      <c r="T177" s="60">
        <f t="shared" si="46"/>
        <v>0</v>
      </c>
      <c r="U177" s="169">
        <f t="shared" si="46"/>
        <v>14651.5</v>
      </c>
      <c r="V177" s="212">
        <f>V173</f>
        <v>614.6</v>
      </c>
      <c r="W177" s="60">
        <f t="shared" si="46"/>
        <v>266</v>
      </c>
      <c r="X177" s="604"/>
      <c r="Y177" s="605"/>
      <c r="Z177" s="605"/>
      <c r="AA177" s="606"/>
    </row>
    <row r="178" spans="1:49" ht="14.25" customHeight="1" thickBot="1">
      <c r="A178" s="14" t="s">
        <v>9</v>
      </c>
      <c r="B178" s="15" t="s">
        <v>166</v>
      </c>
      <c r="C178" s="607" t="s">
        <v>167</v>
      </c>
      <c r="D178" s="608"/>
      <c r="E178" s="608"/>
      <c r="F178" s="608"/>
      <c r="G178" s="608"/>
      <c r="H178" s="608"/>
      <c r="I178" s="608"/>
      <c r="J178" s="608"/>
      <c r="K178" s="608"/>
      <c r="L178" s="608"/>
      <c r="M178" s="608"/>
      <c r="N178" s="608"/>
      <c r="O178" s="608"/>
      <c r="P178" s="608"/>
      <c r="Q178" s="608"/>
      <c r="R178" s="608"/>
      <c r="S178" s="608"/>
      <c r="T178" s="608"/>
      <c r="U178" s="608"/>
      <c r="V178" s="608"/>
      <c r="W178" s="608"/>
      <c r="X178" s="608"/>
      <c r="Y178" s="608"/>
      <c r="Z178" s="608"/>
      <c r="AA178" s="609"/>
    </row>
    <row r="179" spans="1:49" ht="14.25" customHeight="1">
      <c r="A179" s="397" t="s">
        <v>9</v>
      </c>
      <c r="B179" s="399" t="s">
        <v>82</v>
      </c>
      <c r="C179" s="401" t="s">
        <v>9</v>
      </c>
      <c r="D179" s="384"/>
      <c r="E179" s="545" t="s">
        <v>187</v>
      </c>
      <c r="F179" s="824"/>
      <c r="G179" s="827" t="s">
        <v>69</v>
      </c>
      <c r="H179" s="838">
        <v>6</v>
      </c>
      <c r="I179" s="64" t="s">
        <v>230</v>
      </c>
      <c r="J179" s="42"/>
      <c r="K179" s="100"/>
      <c r="L179" s="100"/>
      <c r="M179" s="110"/>
      <c r="N179" s="35">
        <f t="shared" ref="N179:N184" si="47">O179+Q179</f>
        <v>1594.2</v>
      </c>
      <c r="O179" s="36">
        <v>1594.2</v>
      </c>
      <c r="P179" s="36"/>
      <c r="Q179" s="38"/>
      <c r="R179" s="118">
        <f t="shared" ref="R179:R184" si="48">S179+U179</f>
        <v>1594.2</v>
      </c>
      <c r="S179" s="101">
        <v>1594.2</v>
      </c>
      <c r="T179" s="101"/>
      <c r="U179" s="102"/>
      <c r="V179" s="220"/>
      <c r="W179" s="117"/>
      <c r="X179" s="425"/>
      <c r="Y179" s="176"/>
      <c r="Z179" s="176"/>
      <c r="AA179" s="177"/>
    </row>
    <row r="180" spans="1:49" ht="14.25" customHeight="1">
      <c r="A180" s="410"/>
      <c r="B180" s="396"/>
      <c r="C180" s="392"/>
      <c r="D180" s="385" t="s">
        <v>9</v>
      </c>
      <c r="E180" s="387" t="s">
        <v>202</v>
      </c>
      <c r="F180" s="825"/>
      <c r="G180" s="828"/>
      <c r="H180" s="839"/>
      <c r="I180" s="64" t="s">
        <v>57</v>
      </c>
      <c r="J180" s="42">
        <f>K180+M180</f>
        <v>599.5</v>
      </c>
      <c r="K180" s="100">
        <v>599.5</v>
      </c>
      <c r="L180" s="100"/>
      <c r="M180" s="110"/>
      <c r="N180" s="42">
        <f t="shared" si="47"/>
        <v>599.5</v>
      </c>
      <c r="O180" s="100">
        <v>599.5</v>
      </c>
      <c r="P180" s="100"/>
      <c r="Q180" s="44"/>
      <c r="R180" s="118">
        <f t="shared" si="48"/>
        <v>599.5</v>
      </c>
      <c r="S180" s="101">
        <v>599.5</v>
      </c>
      <c r="T180" s="101"/>
      <c r="U180" s="102"/>
      <c r="V180" s="178">
        <v>599.5</v>
      </c>
      <c r="W180" s="117">
        <v>599.5</v>
      </c>
      <c r="X180" s="228" t="s">
        <v>206</v>
      </c>
      <c r="Y180" s="176">
        <v>7</v>
      </c>
      <c r="Z180" s="176">
        <v>7</v>
      </c>
      <c r="AA180" s="177">
        <v>7</v>
      </c>
    </row>
    <row r="181" spans="1:49" ht="14.25" customHeight="1">
      <c r="A181" s="410"/>
      <c r="B181" s="396"/>
      <c r="C181" s="392"/>
      <c r="D181" s="553" t="s">
        <v>11</v>
      </c>
      <c r="E181" s="554" t="s">
        <v>203</v>
      </c>
      <c r="F181" s="825"/>
      <c r="G181" s="828"/>
      <c r="H181" s="839"/>
      <c r="I181" s="64" t="s">
        <v>57</v>
      </c>
      <c r="J181" s="42">
        <f>K181+M181</f>
        <v>602.9</v>
      </c>
      <c r="K181" s="100">
        <v>602.9</v>
      </c>
      <c r="L181" s="100"/>
      <c r="M181" s="110"/>
      <c r="N181" s="42">
        <f t="shared" si="47"/>
        <v>602.9</v>
      </c>
      <c r="O181" s="100">
        <v>602.9</v>
      </c>
      <c r="P181" s="100"/>
      <c r="Q181" s="44"/>
      <c r="R181" s="118">
        <f t="shared" si="48"/>
        <v>581.5</v>
      </c>
      <c r="S181" s="101">
        <v>581.5</v>
      </c>
      <c r="T181" s="101"/>
      <c r="U181" s="102"/>
      <c r="V181" s="178">
        <v>602.9</v>
      </c>
      <c r="W181" s="117">
        <v>602.9</v>
      </c>
      <c r="X181" s="228" t="s">
        <v>206</v>
      </c>
      <c r="Y181" s="176">
        <v>6</v>
      </c>
      <c r="Z181" s="176">
        <v>6</v>
      </c>
      <c r="AA181" s="177">
        <v>6</v>
      </c>
    </row>
    <row r="182" spans="1:49" ht="14.25" customHeight="1">
      <c r="A182" s="410"/>
      <c r="B182" s="396"/>
      <c r="C182" s="392"/>
      <c r="D182" s="385" t="s">
        <v>62</v>
      </c>
      <c r="E182" s="387" t="s">
        <v>204</v>
      </c>
      <c r="F182" s="825"/>
      <c r="G182" s="828"/>
      <c r="H182" s="839"/>
      <c r="I182" s="64" t="s">
        <v>57</v>
      </c>
      <c r="J182" s="42">
        <f>K182+M182</f>
        <v>266.3</v>
      </c>
      <c r="K182" s="100">
        <v>266.3</v>
      </c>
      <c r="L182" s="100"/>
      <c r="M182" s="110"/>
      <c r="N182" s="42">
        <f t="shared" si="47"/>
        <v>266.3</v>
      </c>
      <c r="O182" s="100">
        <v>266.3</v>
      </c>
      <c r="P182" s="100"/>
      <c r="Q182" s="44"/>
      <c r="R182" s="118">
        <f t="shared" si="48"/>
        <v>253.5</v>
      </c>
      <c r="S182" s="101">
        <v>253.5</v>
      </c>
      <c r="T182" s="101"/>
      <c r="U182" s="102"/>
      <c r="V182" s="178">
        <v>266.3</v>
      </c>
      <c r="W182" s="117">
        <v>266.3</v>
      </c>
      <c r="X182" s="228" t="s">
        <v>206</v>
      </c>
      <c r="Y182" s="176">
        <v>5</v>
      </c>
      <c r="Z182" s="176">
        <v>5</v>
      </c>
      <c r="AA182" s="177">
        <v>5</v>
      </c>
    </row>
    <row r="183" spans="1:49" s="183" customFormat="1" ht="17.25" customHeight="1">
      <c r="A183" s="413"/>
      <c r="B183" s="409"/>
      <c r="C183" s="265"/>
      <c r="D183" s="386" t="s">
        <v>81</v>
      </c>
      <c r="E183" s="387" t="s">
        <v>205</v>
      </c>
      <c r="F183" s="825"/>
      <c r="G183" s="828"/>
      <c r="H183" s="839"/>
      <c r="I183" s="194" t="s">
        <v>57</v>
      </c>
      <c r="J183" s="190">
        <f>K183+M183</f>
        <v>10300.700000000001</v>
      </c>
      <c r="K183" s="191">
        <v>10300.700000000001</v>
      </c>
      <c r="L183" s="190"/>
      <c r="M183" s="193"/>
      <c r="N183" s="192">
        <f t="shared" si="47"/>
        <v>12071.9</v>
      </c>
      <c r="O183" s="191">
        <v>12071.9</v>
      </c>
      <c r="P183" s="190"/>
      <c r="Q183" s="189"/>
      <c r="R183" s="299">
        <f t="shared" si="48"/>
        <v>10735.9</v>
      </c>
      <c r="S183" s="101">
        <v>10735.9</v>
      </c>
      <c r="T183" s="188"/>
      <c r="U183" s="187"/>
      <c r="V183" s="186">
        <v>12071.9</v>
      </c>
      <c r="W183" s="186">
        <v>12071.9</v>
      </c>
      <c r="X183" s="228" t="s">
        <v>206</v>
      </c>
      <c r="Y183" s="185">
        <v>97</v>
      </c>
      <c r="Z183" s="184">
        <v>97</v>
      </c>
      <c r="AA183" s="550">
        <v>97</v>
      </c>
    </row>
    <row r="184" spans="1:49" ht="15.75" customHeight="1">
      <c r="A184" s="622"/>
      <c r="B184" s="643"/>
      <c r="C184" s="644"/>
      <c r="D184" s="833" t="s">
        <v>82</v>
      </c>
      <c r="E184" s="835" t="s">
        <v>193</v>
      </c>
      <c r="F184" s="825"/>
      <c r="G184" s="828"/>
      <c r="H184" s="839"/>
      <c r="I184" s="64" t="s">
        <v>57</v>
      </c>
      <c r="J184" s="42">
        <f>K184+M184</f>
        <v>11.3</v>
      </c>
      <c r="K184" s="100">
        <v>11.3</v>
      </c>
      <c r="L184" s="100"/>
      <c r="M184" s="110"/>
      <c r="N184" s="42">
        <f t="shared" si="47"/>
        <v>11.3</v>
      </c>
      <c r="O184" s="100">
        <v>11.3</v>
      </c>
      <c r="P184" s="100"/>
      <c r="Q184" s="44"/>
      <c r="R184" s="118">
        <f t="shared" si="48"/>
        <v>11.3</v>
      </c>
      <c r="S184" s="101">
        <v>11.3</v>
      </c>
      <c r="T184" s="101"/>
      <c r="U184" s="102"/>
      <c r="V184" s="137">
        <v>11.3</v>
      </c>
      <c r="W184" s="195">
        <v>11.3</v>
      </c>
      <c r="X184" s="551" t="s">
        <v>206</v>
      </c>
      <c r="Y184" s="176">
        <v>1</v>
      </c>
      <c r="Z184" s="176">
        <v>1</v>
      </c>
      <c r="AA184" s="177">
        <v>1</v>
      </c>
    </row>
    <row r="185" spans="1:49" ht="14.25" customHeight="1" thickBot="1">
      <c r="A185" s="621"/>
      <c r="B185" s="646"/>
      <c r="C185" s="648"/>
      <c r="D185" s="834"/>
      <c r="E185" s="836"/>
      <c r="F185" s="826"/>
      <c r="G185" s="829"/>
      <c r="H185" s="840"/>
      <c r="I185" s="30" t="s">
        <v>10</v>
      </c>
      <c r="J185" s="56">
        <f t="shared" ref="J185:W185" si="49">SUM(J179:J184)</f>
        <v>11780.7</v>
      </c>
      <c r="K185" s="56">
        <f t="shared" si="49"/>
        <v>11780.7</v>
      </c>
      <c r="L185" s="56">
        <f t="shared" si="49"/>
        <v>0</v>
      </c>
      <c r="M185" s="376">
        <f t="shared" si="49"/>
        <v>0</v>
      </c>
      <c r="N185" s="388">
        <f t="shared" si="49"/>
        <v>15146.099999999999</v>
      </c>
      <c r="O185" s="56">
        <f t="shared" si="49"/>
        <v>15146.099999999999</v>
      </c>
      <c r="P185" s="56">
        <f t="shared" si="49"/>
        <v>0</v>
      </c>
      <c r="Q185" s="349">
        <f t="shared" si="49"/>
        <v>0</v>
      </c>
      <c r="R185" s="56">
        <f t="shared" si="49"/>
        <v>13775.899999999998</v>
      </c>
      <c r="S185" s="56">
        <f>SUM(S179:S184)</f>
        <v>13775.899999999998</v>
      </c>
      <c r="T185" s="56">
        <f t="shared" si="49"/>
        <v>0</v>
      </c>
      <c r="U185" s="376">
        <f t="shared" si="49"/>
        <v>0</v>
      </c>
      <c r="V185" s="59">
        <f t="shared" si="49"/>
        <v>13551.9</v>
      </c>
      <c r="W185" s="56">
        <f t="shared" si="49"/>
        <v>13551.9</v>
      </c>
      <c r="X185" s="69"/>
      <c r="Y185" s="79"/>
      <c r="Z185" s="84"/>
      <c r="AA185" s="80"/>
      <c r="AD185" s="19"/>
    </row>
    <row r="186" spans="1:49" ht="14.25" customHeight="1" thickBot="1">
      <c r="A186" s="417" t="s">
        <v>9</v>
      </c>
      <c r="B186" s="419" t="s">
        <v>82</v>
      </c>
      <c r="C186" s="616" t="s">
        <v>12</v>
      </c>
      <c r="D186" s="837"/>
      <c r="E186" s="837"/>
      <c r="F186" s="602"/>
      <c r="G186" s="602"/>
      <c r="H186" s="602"/>
      <c r="I186" s="603"/>
      <c r="J186" s="60">
        <f>J185</f>
        <v>11780.7</v>
      </c>
      <c r="K186" s="60">
        <f t="shared" ref="K186:W186" si="50">K185</f>
        <v>11780.7</v>
      </c>
      <c r="L186" s="60">
        <f t="shared" si="50"/>
        <v>0</v>
      </c>
      <c r="M186" s="169">
        <f t="shared" si="50"/>
        <v>0</v>
      </c>
      <c r="N186" s="170">
        <f t="shared" si="50"/>
        <v>15146.099999999999</v>
      </c>
      <c r="O186" s="60">
        <f t="shared" si="50"/>
        <v>15146.099999999999</v>
      </c>
      <c r="P186" s="60">
        <f t="shared" si="50"/>
        <v>0</v>
      </c>
      <c r="Q186" s="301">
        <f t="shared" si="50"/>
        <v>0</v>
      </c>
      <c r="R186" s="60">
        <f t="shared" si="50"/>
        <v>13775.899999999998</v>
      </c>
      <c r="S186" s="60">
        <f t="shared" si="50"/>
        <v>13775.899999999998</v>
      </c>
      <c r="T186" s="60">
        <f t="shared" si="50"/>
        <v>0</v>
      </c>
      <c r="U186" s="169">
        <f t="shared" si="50"/>
        <v>0</v>
      </c>
      <c r="V186" s="212">
        <f t="shared" si="50"/>
        <v>13551.9</v>
      </c>
      <c r="W186" s="60">
        <f t="shared" si="50"/>
        <v>13551.9</v>
      </c>
      <c r="X186" s="604"/>
      <c r="Y186" s="605"/>
      <c r="Z186" s="605"/>
      <c r="AA186" s="606"/>
    </row>
    <row r="187" spans="1:49" ht="14.25" customHeight="1" thickBot="1">
      <c r="A187" s="29" t="s">
        <v>9</v>
      </c>
      <c r="B187" s="635" t="s">
        <v>13</v>
      </c>
      <c r="C187" s="636"/>
      <c r="D187" s="636"/>
      <c r="E187" s="636"/>
      <c r="F187" s="636"/>
      <c r="G187" s="636"/>
      <c r="H187" s="636"/>
      <c r="I187" s="637"/>
      <c r="J187" s="34">
        <f t="shared" ref="J187:W187" si="51">SUM(J102,J129,J141,J177,J186)</f>
        <v>44892.7</v>
      </c>
      <c r="K187" s="34">
        <f t="shared" si="51"/>
        <v>28737.000000000004</v>
      </c>
      <c r="L187" s="34">
        <f t="shared" si="51"/>
        <v>773.4</v>
      </c>
      <c r="M187" s="213">
        <f t="shared" si="51"/>
        <v>16155.7</v>
      </c>
      <c r="N187" s="302">
        <f t="shared" si="51"/>
        <v>58348.7</v>
      </c>
      <c r="O187" s="34">
        <f t="shared" si="51"/>
        <v>33952.400000000001</v>
      </c>
      <c r="P187" s="34">
        <f t="shared" si="51"/>
        <v>832</v>
      </c>
      <c r="Q187" s="303">
        <f t="shared" si="51"/>
        <v>24396.3</v>
      </c>
      <c r="R187" s="34">
        <f t="shared" si="51"/>
        <v>48106.2</v>
      </c>
      <c r="S187" s="34">
        <f t="shared" si="51"/>
        <v>31468.6</v>
      </c>
      <c r="T187" s="34">
        <f t="shared" si="51"/>
        <v>848.59999999999991</v>
      </c>
      <c r="U187" s="213">
        <f t="shared" si="51"/>
        <v>16637.599999999999</v>
      </c>
      <c r="V187" s="214">
        <f t="shared" si="51"/>
        <v>31772.400000000001</v>
      </c>
      <c r="W187" s="34">
        <f t="shared" si="51"/>
        <v>31860.300000000003</v>
      </c>
      <c r="X187" s="638"/>
      <c r="Y187" s="639"/>
      <c r="Z187" s="639"/>
      <c r="AA187" s="640"/>
    </row>
    <row r="188" spans="1:49" ht="14.25" customHeight="1" thickBot="1">
      <c r="A188" s="31" t="s">
        <v>9</v>
      </c>
      <c r="B188" s="617" t="s">
        <v>216</v>
      </c>
      <c r="C188" s="618"/>
      <c r="D188" s="618"/>
      <c r="E188" s="618"/>
      <c r="F188" s="618"/>
      <c r="G188" s="618"/>
      <c r="H188" s="618"/>
      <c r="I188" s="619"/>
      <c r="J188" s="66">
        <f>SUM(J187)</f>
        <v>44892.7</v>
      </c>
      <c r="K188" s="66">
        <f t="shared" ref="K188:W188" si="52">SUM(K187)</f>
        <v>28737.000000000004</v>
      </c>
      <c r="L188" s="66">
        <f t="shared" si="52"/>
        <v>773.4</v>
      </c>
      <c r="M188" s="300">
        <f t="shared" si="52"/>
        <v>16155.7</v>
      </c>
      <c r="N188" s="66">
        <f t="shared" si="52"/>
        <v>58348.7</v>
      </c>
      <c r="O188" s="66">
        <f t="shared" si="52"/>
        <v>33952.400000000001</v>
      </c>
      <c r="P188" s="66">
        <f t="shared" si="52"/>
        <v>832</v>
      </c>
      <c r="Q188" s="181">
        <f t="shared" si="52"/>
        <v>24396.3</v>
      </c>
      <c r="R188" s="182">
        <f t="shared" si="52"/>
        <v>48106.2</v>
      </c>
      <c r="S188" s="66">
        <f t="shared" si="52"/>
        <v>31468.6</v>
      </c>
      <c r="T188" s="66">
        <f t="shared" si="52"/>
        <v>848.59999999999991</v>
      </c>
      <c r="U188" s="300">
        <f t="shared" si="52"/>
        <v>16637.599999999999</v>
      </c>
      <c r="V188" s="181">
        <f t="shared" si="52"/>
        <v>31772.400000000001</v>
      </c>
      <c r="W188" s="182">
        <f t="shared" si="52"/>
        <v>31860.300000000003</v>
      </c>
      <c r="X188" s="597"/>
      <c r="Y188" s="598"/>
      <c r="Z188" s="598"/>
      <c r="AA188" s="599"/>
    </row>
    <row r="189" spans="1:49" s="33" customFormat="1" ht="30" customHeight="1">
      <c r="A189" s="600" t="s">
        <v>170</v>
      </c>
      <c r="B189" s="600"/>
      <c r="C189" s="600"/>
      <c r="D189" s="600"/>
      <c r="E189" s="600"/>
      <c r="F189" s="600"/>
      <c r="G189" s="600"/>
      <c r="H189" s="600"/>
      <c r="I189" s="600"/>
      <c r="J189" s="600"/>
      <c r="K189" s="600"/>
      <c r="L189" s="600"/>
      <c r="M189" s="600"/>
      <c r="N189" s="600"/>
      <c r="O189" s="600"/>
      <c r="P189" s="600"/>
      <c r="Q189" s="600"/>
      <c r="R189" s="600"/>
      <c r="S189" s="600"/>
      <c r="T189" s="600"/>
      <c r="U189" s="600"/>
      <c r="V189" s="600"/>
      <c r="W189" s="600"/>
      <c r="X189" s="600"/>
      <c r="Y189" s="600"/>
      <c r="Z189" s="600"/>
      <c r="AA189" s="600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</row>
    <row r="190" spans="1:49" s="33" customFormat="1" ht="14.25" customHeight="1">
      <c r="A190" s="821" t="s">
        <v>142</v>
      </c>
      <c r="B190" s="821"/>
      <c r="C190" s="821"/>
      <c r="D190" s="821"/>
      <c r="E190" s="821"/>
      <c r="F190" s="821"/>
      <c r="G190" s="821"/>
      <c r="H190" s="821"/>
      <c r="I190" s="821"/>
      <c r="J190" s="821"/>
      <c r="K190" s="821"/>
      <c r="L190" s="821"/>
      <c r="M190" s="821"/>
      <c r="N190" s="821"/>
      <c r="O190" s="821"/>
      <c r="P190" s="821"/>
      <c r="Q190" s="821"/>
      <c r="R190" s="821"/>
      <c r="S190" s="821"/>
      <c r="T190" s="821"/>
      <c r="U190" s="821"/>
      <c r="V190" s="216"/>
      <c r="W190" s="216"/>
      <c r="X190" s="216"/>
      <c r="Y190" s="216"/>
      <c r="Z190" s="216"/>
      <c r="AA190" s="216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</row>
    <row r="191" spans="1:49" s="33" customFormat="1" ht="14.25" customHeight="1" thickBot="1">
      <c r="A191" s="822" t="s">
        <v>18</v>
      </c>
      <c r="B191" s="822"/>
      <c r="C191" s="822"/>
      <c r="D191" s="822"/>
      <c r="E191" s="822"/>
      <c r="F191" s="822"/>
      <c r="G191" s="822"/>
      <c r="H191" s="822"/>
      <c r="I191" s="822"/>
      <c r="J191" s="822"/>
      <c r="K191" s="822"/>
      <c r="L191" s="822"/>
      <c r="M191" s="822"/>
      <c r="N191" s="822"/>
      <c r="O191" s="822"/>
      <c r="P191" s="822"/>
      <c r="Q191" s="822"/>
      <c r="R191" s="822"/>
      <c r="S191" s="822"/>
      <c r="T191" s="822"/>
      <c r="U191" s="822"/>
      <c r="V191" s="5"/>
      <c r="W191" s="6"/>
      <c r="X191" s="7"/>
      <c r="Y191" s="7"/>
      <c r="Z191" s="7"/>
      <c r="AA191" s="7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</row>
    <row r="192" spans="1:49" ht="28.5" customHeight="1" thickBot="1">
      <c r="A192" s="613" t="s">
        <v>14</v>
      </c>
      <c r="B192" s="614"/>
      <c r="C192" s="614"/>
      <c r="D192" s="614"/>
      <c r="E192" s="614"/>
      <c r="F192" s="614"/>
      <c r="G192" s="614"/>
      <c r="H192" s="614"/>
      <c r="I192" s="615"/>
      <c r="J192" s="613" t="s">
        <v>39</v>
      </c>
      <c r="K192" s="614"/>
      <c r="L192" s="614"/>
      <c r="M192" s="615"/>
      <c r="N192" s="613" t="s">
        <v>40</v>
      </c>
      <c r="O192" s="614"/>
      <c r="P192" s="614"/>
      <c r="Q192" s="615"/>
      <c r="R192" s="613" t="s">
        <v>41</v>
      </c>
      <c r="S192" s="614"/>
      <c r="T192" s="614"/>
      <c r="U192" s="615"/>
      <c r="V192" s="71" t="s">
        <v>207</v>
      </c>
      <c r="W192" s="71" t="s">
        <v>208</v>
      </c>
      <c r="X192" s="197"/>
    </row>
    <row r="193" spans="1:30" ht="14.25" customHeight="1">
      <c r="A193" s="588" t="s">
        <v>19</v>
      </c>
      <c r="B193" s="589"/>
      <c r="C193" s="589"/>
      <c r="D193" s="589"/>
      <c r="E193" s="589"/>
      <c r="F193" s="589"/>
      <c r="G193" s="589"/>
      <c r="H193" s="589"/>
      <c r="I193" s="590"/>
      <c r="J193" s="582">
        <f>SUM(J194:M198)</f>
        <v>30881.600000000002</v>
      </c>
      <c r="K193" s="583"/>
      <c r="L193" s="583"/>
      <c r="M193" s="584"/>
      <c r="N193" s="582">
        <f>SUM(N194:Q198)</f>
        <v>44200.000000000007</v>
      </c>
      <c r="O193" s="583"/>
      <c r="P193" s="583"/>
      <c r="Q193" s="584"/>
      <c r="R193" s="582">
        <f>SUM(R194:U198)</f>
        <v>34002.400000000001</v>
      </c>
      <c r="S193" s="583"/>
      <c r="T193" s="583"/>
      <c r="U193" s="584"/>
      <c r="V193" s="75">
        <f>SUM(V194:V198)</f>
        <v>31720.799999999999</v>
      </c>
      <c r="W193" s="75">
        <f>SUM(W194:W198)</f>
        <v>31860.3</v>
      </c>
      <c r="X193" s="197"/>
    </row>
    <row r="194" spans="1:30" ht="14.25" customHeight="1">
      <c r="A194" s="585" t="s">
        <v>43</v>
      </c>
      <c r="B194" s="586"/>
      <c r="C194" s="586"/>
      <c r="D194" s="586"/>
      <c r="E194" s="586"/>
      <c r="F194" s="586"/>
      <c r="G194" s="586"/>
      <c r="H194" s="586"/>
      <c r="I194" s="587"/>
      <c r="J194" s="570">
        <f>SUMIF(I14:I188,"SB",J14:J188)</f>
        <v>28497.3</v>
      </c>
      <c r="K194" s="571"/>
      <c r="L194" s="571"/>
      <c r="M194" s="572"/>
      <c r="N194" s="570">
        <f>SUMIF(I14:I188,"SB",N14:N188)</f>
        <v>40105.80000000001</v>
      </c>
      <c r="O194" s="571"/>
      <c r="P194" s="571"/>
      <c r="Q194" s="572"/>
      <c r="R194" s="570">
        <f>SUMIF(I14:I184,"sb",R14:R184)</f>
        <v>29908.2</v>
      </c>
      <c r="S194" s="571"/>
      <c r="T194" s="571"/>
      <c r="U194" s="572"/>
      <c r="V194" s="72">
        <f>SUMIF(I14:I188,"SB",V14:V188)</f>
        <v>31413.399999999998</v>
      </c>
      <c r="W194" s="72">
        <f>SUMIF(I14:I188,"SB",W14:W188)</f>
        <v>31552.899999999998</v>
      </c>
    </row>
    <row r="195" spans="1:30" ht="14.25" customHeight="1">
      <c r="A195" s="573" t="s">
        <v>44</v>
      </c>
      <c r="B195" s="574"/>
      <c r="C195" s="574"/>
      <c r="D195" s="574"/>
      <c r="E195" s="574"/>
      <c r="F195" s="574"/>
      <c r="G195" s="574"/>
      <c r="H195" s="574"/>
      <c r="I195" s="575"/>
      <c r="J195" s="570">
        <f>SUMIF(I14:I188,"SB(SP)",J14:J188)</f>
        <v>59.9</v>
      </c>
      <c r="K195" s="571"/>
      <c r="L195" s="571"/>
      <c r="M195" s="572"/>
      <c r="N195" s="570">
        <f>SUMIF(I14:I188,"SB(SP)",N14:N188)</f>
        <v>59.4</v>
      </c>
      <c r="O195" s="571"/>
      <c r="P195" s="571"/>
      <c r="Q195" s="572"/>
      <c r="R195" s="570">
        <f>SUMIF(I14:I188,"SB(SP)",R14:R188)</f>
        <v>59.4</v>
      </c>
      <c r="S195" s="571"/>
      <c r="T195" s="571"/>
      <c r="U195" s="572"/>
      <c r="V195" s="72">
        <f>SUMIF(I14:I188,"SB(SP)",V14:V188)</f>
        <v>57.4</v>
      </c>
      <c r="W195" s="72">
        <f>SUMIF(I14:I188,"SB(SP)",W14:W188)</f>
        <v>57.4</v>
      </c>
    </row>
    <row r="196" spans="1:30" ht="14.25" customHeight="1">
      <c r="A196" s="573" t="s">
        <v>45</v>
      </c>
      <c r="B196" s="574"/>
      <c r="C196" s="574"/>
      <c r="D196" s="574"/>
      <c r="E196" s="574"/>
      <c r="F196" s="574"/>
      <c r="G196" s="574"/>
      <c r="H196" s="574"/>
      <c r="I196" s="575"/>
      <c r="J196" s="570">
        <f>SUMIF(I14:I188,"SB(F)",J14:J188)</f>
        <v>222.9</v>
      </c>
      <c r="K196" s="571"/>
      <c r="L196" s="571"/>
      <c r="M196" s="572"/>
      <c r="N196" s="570">
        <f>SUMIF(I14:I188,"SB(F)",N14:N188)</f>
        <v>454.5</v>
      </c>
      <c r="O196" s="571"/>
      <c r="P196" s="571"/>
      <c r="Q196" s="572"/>
      <c r="R196" s="570">
        <f>SUMIF(I14:I188,"SB(F)",R14:R188)</f>
        <v>454.5</v>
      </c>
      <c r="S196" s="571"/>
      <c r="T196" s="571"/>
      <c r="U196" s="572"/>
      <c r="V196" s="72">
        <f>SUMIF(I14:I188,"SB(F)",V14:V188)</f>
        <v>250</v>
      </c>
      <c r="W196" s="72">
        <f>SUMIF(I14:I188,"SB(F)",W14:W188)</f>
        <v>250</v>
      </c>
      <c r="X196" s="199"/>
      <c r="Y196" s="4"/>
      <c r="Z196" s="4"/>
      <c r="AA196" s="4"/>
      <c r="AB196" s="4"/>
      <c r="AC196" s="4"/>
      <c r="AD196" s="4"/>
    </row>
    <row r="197" spans="1:30" ht="14.25" customHeight="1">
      <c r="A197" s="573" t="s">
        <v>231</v>
      </c>
      <c r="B197" s="574"/>
      <c r="C197" s="574"/>
      <c r="D197" s="574"/>
      <c r="E197" s="574"/>
      <c r="F197" s="574"/>
      <c r="G197" s="574"/>
      <c r="H197" s="574"/>
      <c r="I197" s="575"/>
      <c r="J197" s="570"/>
      <c r="K197" s="571"/>
      <c r="L197" s="571"/>
      <c r="M197" s="572"/>
      <c r="N197" s="570">
        <f>SUMIF(I12:I184,"SB(L)",N12:N184)</f>
        <v>1594.2</v>
      </c>
      <c r="O197" s="571"/>
      <c r="P197" s="571"/>
      <c r="Q197" s="572"/>
      <c r="R197" s="570">
        <f>SUMIF(I12:I184,"SB(L)",R12:R184)</f>
        <v>1594.2</v>
      </c>
      <c r="S197" s="571"/>
      <c r="T197" s="571"/>
      <c r="U197" s="572"/>
      <c r="V197" s="72"/>
      <c r="W197" s="72"/>
      <c r="X197" s="199"/>
      <c r="Y197" s="4"/>
      <c r="Z197" s="4"/>
      <c r="AA197" s="4"/>
      <c r="AB197" s="4"/>
      <c r="AC197" s="4"/>
      <c r="AD197" s="4"/>
    </row>
    <row r="198" spans="1:30" ht="14.25" customHeight="1">
      <c r="A198" s="573" t="s">
        <v>46</v>
      </c>
      <c r="B198" s="574"/>
      <c r="C198" s="574"/>
      <c r="D198" s="574"/>
      <c r="E198" s="574"/>
      <c r="F198" s="574"/>
      <c r="G198" s="574"/>
      <c r="H198" s="574"/>
      <c r="I198" s="575"/>
      <c r="J198" s="570">
        <f>SUMIF(I14:I188,"SB(P)",J14:J188)</f>
        <v>2101.5</v>
      </c>
      <c r="K198" s="571"/>
      <c r="L198" s="571"/>
      <c r="M198" s="572"/>
      <c r="N198" s="570">
        <f>SUMIF(I14:I188,"SB(P)",N14:N188)</f>
        <v>1986.1</v>
      </c>
      <c r="O198" s="571"/>
      <c r="P198" s="571"/>
      <c r="Q198" s="572"/>
      <c r="R198" s="570">
        <f>SUMIF(I14:I188,"SB(P)",R14:R188)</f>
        <v>1986.1</v>
      </c>
      <c r="S198" s="571"/>
      <c r="T198" s="571"/>
      <c r="U198" s="572"/>
      <c r="V198" s="72">
        <f>SUMIF(I14:I188,"SB(P)",V14:V188)</f>
        <v>0</v>
      </c>
      <c r="W198" s="72">
        <f>SUMIF(I14:I188,"SB(P)",W14:W188)</f>
        <v>0</v>
      </c>
    </row>
    <row r="199" spans="1:30" ht="14.25" customHeight="1">
      <c r="A199" s="576" t="s">
        <v>20</v>
      </c>
      <c r="B199" s="577"/>
      <c r="C199" s="577"/>
      <c r="D199" s="577"/>
      <c r="E199" s="577"/>
      <c r="F199" s="577"/>
      <c r="G199" s="577"/>
      <c r="H199" s="577"/>
      <c r="I199" s="578"/>
      <c r="J199" s="579">
        <f>SUM(J200:M203)</f>
        <v>14011.1</v>
      </c>
      <c r="K199" s="580"/>
      <c r="L199" s="580"/>
      <c r="M199" s="581"/>
      <c r="N199" s="579">
        <f>SUM(N200:Q203)</f>
        <v>14168.7</v>
      </c>
      <c r="O199" s="580"/>
      <c r="P199" s="580"/>
      <c r="Q199" s="581"/>
      <c r="R199" s="579">
        <f>SUM(R200:U203)</f>
        <v>14123.8</v>
      </c>
      <c r="S199" s="580"/>
      <c r="T199" s="580"/>
      <c r="U199" s="581"/>
      <c r="V199" s="76">
        <f>SUM(V200:V203)</f>
        <v>51.6</v>
      </c>
      <c r="W199" s="76">
        <f>SUM(W200:W203)</f>
        <v>0</v>
      </c>
    </row>
    <row r="200" spans="1:30" ht="14.25" customHeight="1">
      <c r="A200" s="567" t="s">
        <v>47</v>
      </c>
      <c r="B200" s="568"/>
      <c r="C200" s="568"/>
      <c r="D200" s="568"/>
      <c r="E200" s="568"/>
      <c r="F200" s="568"/>
      <c r="G200" s="568"/>
      <c r="H200" s="568"/>
      <c r="I200" s="569"/>
      <c r="J200" s="570">
        <f>SUMIF(I14:I188,"ES",J14:J188)</f>
        <v>10220.700000000001</v>
      </c>
      <c r="K200" s="571"/>
      <c r="L200" s="571"/>
      <c r="M200" s="572"/>
      <c r="N200" s="570">
        <f>SUMIF(I14:I188,"ES",N14:N188)</f>
        <v>11432.7</v>
      </c>
      <c r="O200" s="571"/>
      <c r="P200" s="571"/>
      <c r="Q200" s="572"/>
      <c r="R200" s="570">
        <f>SUMIF(I14:I188,"ES",R14:R188)</f>
        <v>11387.8</v>
      </c>
      <c r="S200" s="571"/>
      <c r="T200" s="571"/>
      <c r="U200" s="572"/>
      <c r="V200" s="72">
        <f>SUMIF(I14:I188,"ES",V14:V188)</f>
        <v>42.1</v>
      </c>
      <c r="W200" s="72">
        <f>SUMIF(I14:I188,"ES",W14:W188)</f>
        <v>0</v>
      </c>
    </row>
    <row r="201" spans="1:30" ht="14.25" customHeight="1">
      <c r="A201" s="818" t="s">
        <v>48</v>
      </c>
      <c r="B201" s="819"/>
      <c r="C201" s="819"/>
      <c r="D201" s="819"/>
      <c r="E201" s="819"/>
      <c r="F201" s="819"/>
      <c r="G201" s="819"/>
      <c r="H201" s="819"/>
      <c r="I201" s="820"/>
      <c r="J201" s="570">
        <f>SUMIF(I14:I188,"KPP",J14:J188)</f>
        <v>1200</v>
      </c>
      <c r="K201" s="571"/>
      <c r="L201" s="571"/>
      <c r="M201" s="572"/>
      <c r="N201" s="570">
        <f>SUMIF(I14:I188,"KPP",N14:N188)</f>
        <v>0</v>
      </c>
      <c r="O201" s="571"/>
      <c r="P201" s="571"/>
      <c r="Q201" s="572"/>
      <c r="R201" s="570">
        <f>SUMIF(I14:I188,"KPP",R14:R188)</f>
        <v>0</v>
      </c>
      <c r="S201" s="571"/>
      <c r="T201" s="571"/>
      <c r="U201" s="572"/>
      <c r="V201" s="72">
        <f>SUMIF(I14:I188,"KPP",V14:V188)</f>
        <v>0</v>
      </c>
      <c r="W201" s="72">
        <f>SUMIF(I14:I188,"KPP",W14:W188)</f>
        <v>0</v>
      </c>
    </row>
    <row r="202" spans="1:30" ht="14.25" customHeight="1">
      <c r="A202" s="573" t="s">
        <v>49</v>
      </c>
      <c r="B202" s="574"/>
      <c r="C202" s="574"/>
      <c r="D202" s="574"/>
      <c r="E202" s="574"/>
      <c r="F202" s="574"/>
      <c r="G202" s="574"/>
      <c r="H202" s="574"/>
      <c r="I202" s="575"/>
      <c r="J202" s="570">
        <f>SUMIF(I14:I188,"LRVB",J14:J188)</f>
        <v>1197.3</v>
      </c>
      <c r="K202" s="571"/>
      <c r="L202" s="571"/>
      <c r="M202" s="572"/>
      <c r="N202" s="570">
        <f>SUMIF(I14:I188,"LRVB",N14:N188)</f>
        <v>1339.8000000000002</v>
      </c>
      <c r="O202" s="571"/>
      <c r="P202" s="571"/>
      <c r="Q202" s="572"/>
      <c r="R202" s="570">
        <f>SUMIF(I14:I188,"LRVB",R14:R188)</f>
        <v>1339.8000000000002</v>
      </c>
      <c r="S202" s="571"/>
      <c r="T202" s="571"/>
      <c r="U202" s="572"/>
      <c r="V202" s="72">
        <f>SUMIF(I14:I188,"LRVB",V14:V188)</f>
        <v>4.5999999999999996</v>
      </c>
      <c r="W202" s="72">
        <f>SUMIF(I14:I188,"LRVB",W14:W188)</f>
        <v>0</v>
      </c>
    </row>
    <row r="203" spans="1:30" ht="14.25" customHeight="1">
      <c r="A203" s="573" t="s">
        <v>50</v>
      </c>
      <c r="B203" s="574"/>
      <c r="C203" s="574"/>
      <c r="D203" s="574"/>
      <c r="E203" s="574"/>
      <c r="F203" s="574"/>
      <c r="G203" s="574"/>
      <c r="H203" s="574"/>
      <c r="I203" s="575"/>
      <c r="J203" s="570">
        <f>SUMIF(I14:I188,"Kt",J14:J188)</f>
        <v>1393.1</v>
      </c>
      <c r="K203" s="571"/>
      <c r="L203" s="571"/>
      <c r="M203" s="572"/>
      <c r="N203" s="570">
        <f>SUMIF(I14:I188,"Kt",N14:N188)</f>
        <v>1396.2</v>
      </c>
      <c r="O203" s="571"/>
      <c r="P203" s="571"/>
      <c r="Q203" s="572"/>
      <c r="R203" s="570">
        <f>SUMIF(I14:I188,"Kt",R14:R188)</f>
        <v>1396.2</v>
      </c>
      <c r="S203" s="571"/>
      <c r="T203" s="571"/>
      <c r="U203" s="572"/>
      <c r="V203" s="72">
        <f>SUMIF(I14:I188,"Kt",V14:V188)</f>
        <v>4.9000000000000004</v>
      </c>
      <c r="W203" s="72">
        <f>SUMIF(I14:I188,"Kt",W14:W188)</f>
        <v>0</v>
      </c>
    </row>
    <row r="204" spans="1:30" ht="14.25" customHeight="1" thickBot="1">
      <c r="A204" s="591" t="s">
        <v>21</v>
      </c>
      <c r="B204" s="592"/>
      <c r="C204" s="592"/>
      <c r="D204" s="592"/>
      <c r="E204" s="592"/>
      <c r="F204" s="592"/>
      <c r="G204" s="592"/>
      <c r="H204" s="592"/>
      <c r="I204" s="593"/>
      <c r="J204" s="594">
        <f>SUM(J193,J199)</f>
        <v>44892.700000000004</v>
      </c>
      <c r="K204" s="595"/>
      <c r="L204" s="595"/>
      <c r="M204" s="596"/>
      <c r="N204" s="594">
        <f>SUM(N193,N199)</f>
        <v>58368.700000000012</v>
      </c>
      <c r="O204" s="595"/>
      <c r="P204" s="595"/>
      <c r="Q204" s="596"/>
      <c r="R204" s="594">
        <f>SUM(R193,R199)</f>
        <v>48126.2</v>
      </c>
      <c r="S204" s="595"/>
      <c r="T204" s="595"/>
      <c r="U204" s="596"/>
      <c r="V204" s="74">
        <f>SUM(V193,V199)</f>
        <v>31772.399999999998</v>
      </c>
      <c r="W204" s="74">
        <f>SUM(W193,W199)</f>
        <v>31860.3</v>
      </c>
    </row>
    <row r="205" spans="1:30">
      <c r="X205" s="198"/>
    </row>
    <row r="206" spans="1:30">
      <c r="S206" s="374"/>
      <c r="T206" s="374"/>
      <c r="U206" s="374"/>
    </row>
    <row r="207" spans="1:30">
      <c r="S207" s="374"/>
      <c r="T207" s="374"/>
    </row>
  </sheetData>
  <mergeCells count="538">
    <mergeCell ref="X161:X162"/>
    <mergeCell ref="A197:I197"/>
    <mergeCell ref="J197:M197"/>
    <mergeCell ref="N197:Q197"/>
    <mergeCell ref="R197:U197"/>
    <mergeCell ref="B166:B169"/>
    <mergeCell ref="A166:A169"/>
    <mergeCell ref="A156:A160"/>
    <mergeCell ref="E153:E155"/>
    <mergeCell ref="X153:X154"/>
    <mergeCell ref="D156:D160"/>
    <mergeCell ref="C156:C160"/>
    <mergeCell ref="D161:D165"/>
    <mergeCell ref="F153:F155"/>
    <mergeCell ref="X156:X158"/>
    <mergeCell ref="G153:G155"/>
    <mergeCell ref="H156:H160"/>
    <mergeCell ref="G156:G160"/>
    <mergeCell ref="F156:F160"/>
    <mergeCell ref="A40:A43"/>
    <mergeCell ref="A170:A172"/>
    <mergeCell ref="H166:H169"/>
    <mergeCell ref="H153:H155"/>
    <mergeCell ref="D166:D169"/>
    <mergeCell ref="E166:E169"/>
    <mergeCell ref="C166:C169"/>
    <mergeCell ref="X147:X149"/>
    <mergeCell ref="A63:A65"/>
    <mergeCell ref="D70:D71"/>
    <mergeCell ref="C111:C115"/>
    <mergeCell ref="C147:C149"/>
    <mergeCell ref="C150:C152"/>
    <mergeCell ref="A161:A165"/>
    <mergeCell ref="B161:B165"/>
    <mergeCell ref="B150:B152"/>
    <mergeCell ref="A150:A152"/>
    <mergeCell ref="C161:C165"/>
    <mergeCell ref="D147:D149"/>
    <mergeCell ref="E147:E149"/>
    <mergeCell ref="A153:A155"/>
    <mergeCell ref="B153:B155"/>
    <mergeCell ref="C153:C155"/>
    <mergeCell ref="D153:D155"/>
    <mergeCell ref="B156:B160"/>
    <mergeCell ref="E156:E160"/>
    <mergeCell ref="F147:F149"/>
    <mergeCell ref="G147:G149"/>
    <mergeCell ref="A144:A146"/>
    <mergeCell ref="B144:B146"/>
    <mergeCell ref="C144:C146"/>
    <mergeCell ref="A147:A149"/>
    <mergeCell ref="B147:B149"/>
    <mergeCell ref="E144:E146"/>
    <mergeCell ref="F144:F146"/>
    <mergeCell ref="G144:G146"/>
    <mergeCell ref="A74:A75"/>
    <mergeCell ref="A66:A69"/>
    <mergeCell ref="G126:G128"/>
    <mergeCell ref="F123:F125"/>
    <mergeCell ref="G123:G125"/>
    <mergeCell ref="B86:B91"/>
    <mergeCell ref="C86:C91"/>
    <mergeCell ref="A86:A91"/>
    <mergeCell ref="B78:B80"/>
    <mergeCell ref="D78:D80"/>
    <mergeCell ref="E116:E118"/>
    <mergeCell ref="C82:C85"/>
    <mergeCell ref="B92:B95"/>
    <mergeCell ref="E78:E80"/>
    <mergeCell ref="C78:C80"/>
    <mergeCell ref="C76:C77"/>
    <mergeCell ref="E76:E77"/>
    <mergeCell ref="A76:A77"/>
    <mergeCell ref="B76:B77"/>
    <mergeCell ref="D126:D128"/>
    <mergeCell ref="D99:D101"/>
    <mergeCell ref="D123:D125"/>
    <mergeCell ref="D76:D77"/>
    <mergeCell ref="A72:A73"/>
    <mergeCell ref="AA63:AA64"/>
    <mergeCell ref="H40:H43"/>
    <mergeCell ref="Z12:Z13"/>
    <mergeCell ref="E34:E35"/>
    <mergeCell ref="Y63:Y64"/>
    <mergeCell ref="X17:X18"/>
    <mergeCell ref="Z66:Z68"/>
    <mergeCell ref="X66:X68"/>
    <mergeCell ref="Z63:Z64"/>
    <mergeCell ref="Y61:Y62"/>
    <mergeCell ref="X45:X46"/>
    <mergeCell ref="AA66:AA68"/>
    <mergeCell ref="Z61:Z62"/>
    <mergeCell ref="AA61:AA62"/>
    <mergeCell ref="X56:X57"/>
    <mergeCell ref="X58:X59"/>
    <mergeCell ref="X61:X62"/>
    <mergeCell ref="X60:AA60"/>
    <mergeCell ref="G66:G69"/>
    <mergeCell ref="X63:X64"/>
    <mergeCell ref="H66:H69"/>
    <mergeCell ref="H63:H65"/>
    <mergeCell ref="G63:G65"/>
    <mergeCell ref="Y66:Y68"/>
    <mergeCell ref="AA12:AA13"/>
    <mergeCell ref="X47:AA47"/>
    <mergeCell ref="X51:X52"/>
    <mergeCell ref="G53:G55"/>
    <mergeCell ref="H53:H55"/>
    <mergeCell ref="Y12:Y13"/>
    <mergeCell ref="G19:G24"/>
    <mergeCell ref="H36:H39"/>
    <mergeCell ref="G14:G15"/>
    <mergeCell ref="H34:H35"/>
    <mergeCell ref="H16:H18"/>
    <mergeCell ref="R5:U5"/>
    <mergeCell ref="S6:T6"/>
    <mergeCell ref="I5:I7"/>
    <mergeCell ref="C11:AA11"/>
    <mergeCell ref="Y6:AA6"/>
    <mergeCell ref="H5:H7"/>
    <mergeCell ref="V5:V7"/>
    <mergeCell ref="W5:W7"/>
    <mergeCell ref="X5:AA5"/>
    <mergeCell ref="F14:F15"/>
    <mergeCell ref="D14:D15"/>
    <mergeCell ref="X53:X54"/>
    <mergeCell ref="U6:U7"/>
    <mergeCell ref="G36:G39"/>
    <mergeCell ref="D5:D7"/>
    <mergeCell ref="R6:R7"/>
    <mergeCell ref="H50:H52"/>
    <mergeCell ref="E12:E13"/>
    <mergeCell ref="F36:F39"/>
    <mergeCell ref="A1:AA1"/>
    <mergeCell ref="A2:AA2"/>
    <mergeCell ref="A3:AA3"/>
    <mergeCell ref="Y4:AA4"/>
    <mergeCell ref="F16:F18"/>
    <mergeCell ref="C34:C35"/>
    <mergeCell ref="D34:D35"/>
    <mergeCell ref="A8:AA8"/>
    <mergeCell ref="A9:AA9"/>
    <mergeCell ref="B10:AA10"/>
    <mergeCell ref="Q6:Q7"/>
    <mergeCell ref="K6:L6"/>
    <mergeCell ref="M6:M7"/>
    <mergeCell ref="A5:A7"/>
    <mergeCell ref="B5:B7"/>
    <mergeCell ref="C5:C7"/>
    <mergeCell ref="E5:E7"/>
    <mergeCell ref="F5:F7"/>
    <mergeCell ref="H12:H13"/>
    <mergeCell ref="X12:X13"/>
    <mergeCell ref="H14:H15"/>
    <mergeCell ref="G5:G7"/>
    <mergeCell ref="X6:X7"/>
    <mergeCell ref="J6:J7"/>
    <mergeCell ref="J5:M5"/>
    <mergeCell ref="N5:Q5"/>
    <mergeCell ref="N6:N7"/>
    <mergeCell ref="O6:P6"/>
    <mergeCell ref="X40:X41"/>
    <mergeCell ref="X42:X43"/>
    <mergeCell ref="H19:H24"/>
    <mergeCell ref="F25:F30"/>
    <mergeCell ref="G25:G30"/>
    <mergeCell ref="H25:H30"/>
    <mergeCell ref="B40:B43"/>
    <mergeCell ref="E25:E30"/>
    <mergeCell ref="F34:F35"/>
    <mergeCell ref="G34:G35"/>
    <mergeCell ref="E36:E39"/>
    <mergeCell ref="E31:E32"/>
    <mergeCell ref="X19:X20"/>
    <mergeCell ref="B19:B24"/>
    <mergeCell ref="A19:A24"/>
    <mergeCell ref="B34:B35"/>
    <mergeCell ref="G40:G43"/>
    <mergeCell ref="B25:B30"/>
    <mergeCell ref="C25:C30"/>
    <mergeCell ref="D25:D30"/>
    <mergeCell ref="D40:D43"/>
    <mergeCell ref="C36:C39"/>
    <mergeCell ref="G50:G52"/>
    <mergeCell ref="B44:B46"/>
    <mergeCell ref="A47:H47"/>
    <mergeCell ref="H44:H46"/>
    <mergeCell ref="E44:E46"/>
    <mergeCell ref="B48:B49"/>
    <mergeCell ref="F50:F52"/>
    <mergeCell ref="A50:A52"/>
    <mergeCell ref="G12:G13"/>
    <mergeCell ref="D16:D18"/>
    <mergeCell ref="A16:A18"/>
    <mergeCell ref="B16:B18"/>
    <mergeCell ref="C40:C43"/>
    <mergeCell ref="C44:C46"/>
    <mergeCell ref="A34:A35"/>
    <mergeCell ref="C16:C18"/>
    <mergeCell ref="E40:E43"/>
    <mergeCell ref="F40:F43"/>
    <mergeCell ref="E19:E24"/>
    <mergeCell ref="F19:F24"/>
    <mergeCell ref="E16:E18"/>
    <mergeCell ref="D36:D39"/>
    <mergeCell ref="A12:A13"/>
    <mergeCell ref="F12:F13"/>
    <mergeCell ref="B14:B15"/>
    <mergeCell ref="A14:A15"/>
    <mergeCell ref="C14:C15"/>
    <mergeCell ref="E14:E15"/>
    <mergeCell ref="A36:A39"/>
    <mergeCell ref="B12:B13"/>
    <mergeCell ref="C12:C13"/>
    <mergeCell ref="D12:D13"/>
    <mergeCell ref="A33:H33"/>
    <mergeCell ref="C19:C24"/>
    <mergeCell ref="A25:A30"/>
    <mergeCell ref="B36:B39"/>
    <mergeCell ref="G16:G18"/>
    <mergeCell ref="D19:D24"/>
    <mergeCell ref="A70:A71"/>
    <mergeCell ref="E48:E49"/>
    <mergeCell ref="C56:C59"/>
    <mergeCell ref="D56:D59"/>
    <mergeCell ref="E50:E52"/>
    <mergeCell ref="B66:B69"/>
    <mergeCell ref="C66:C69"/>
    <mergeCell ref="E63:E65"/>
    <mergeCell ref="D63:D65"/>
    <mergeCell ref="D53:D55"/>
    <mergeCell ref="G44:G46"/>
    <mergeCell ref="D48:D49"/>
    <mergeCell ref="G48:G49"/>
    <mergeCell ref="H48:H49"/>
    <mergeCell ref="G56:G59"/>
    <mergeCell ref="G61:G62"/>
    <mergeCell ref="H61:H62"/>
    <mergeCell ref="E53:E55"/>
    <mergeCell ref="D50:D52"/>
    <mergeCell ref="H56:H59"/>
    <mergeCell ref="B63:B65"/>
    <mergeCell ref="C63:C65"/>
    <mergeCell ref="C48:C49"/>
    <mergeCell ref="A56:A59"/>
    <mergeCell ref="F48:F49"/>
    <mergeCell ref="D44:D46"/>
    <mergeCell ref="F44:F46"/>
    <mergeCell ref="B50:B52"/>
    <mergeCell ref="C50:C52"/>
    <mergeCell ref="A48:A49"/>
    <mergeCell ref="C53:C55"/>
    <mergeCell ref="B61:B62"/>
    <mergeCell ref="C61:C62"/>
    <mergeCell ref="B56:B59"/>
    <mergeCell ref="A44:A46"/>
    <mergeCell ref="B53:B55"/>
    <mergeCell ref="A53:A55"/>
    <mergeCell ref="A60:H60"/>
    <mergeCell ref="A61:A62"/>
    <mergeCell ref="D61:D62"/>
    <mergeCell ref="H70:H71"/>
    <mergeCell ref="E66:E69"/>
    <mergeCell ref="F66:F69"/>
    <mergeCell ref="F63:F65"/>
    <mergeCell ref="D66:D69"/>
    <mergeCell ref="F53:F55"/>
    <mergeCell ref="E61:E62"/>
    <mergeCell ref="F61:F62"/>
    <mergeCell ref="E56:E59"/>
    <mergeCell ref="F56:F59"/>
    <mergeCell ref="E108:E110"/>
    <mergeCell ref="B70:B71"/>
    <mergeCell ref="B72:B73"/>
    <mergeCell ref="D72:D73"/>
    <mergeCell ref="E70:E71"/>
    <mergeCell ref="F72:F73"/>
    <mergeCell ref="F70:F71"/>
    <mergeCell ref="B74:B75"/>
    <mergeCell ref="F76:F77"/>
    <mergeCell ref="G70:G71"/>
    <mergeCell ref="C72:C73"/>
    <mergeCell ref="D74:D75"/>
    <mergeCell ref="E72:E73"/>
    <mergeCell ref="C74:C75"/>
    <mergeCell ref="E74:E75"/>
    <mergeCell ref="C70:C71"/>
    <mergeCell ref="H78:H80"/>
    <mergeCell ref="H72:H73"/>
    <mergeCell ref="G74:G75"/>
    <mergeCell ref="H96:H98"/>
    <mergeCell ref="F74:F75"/>
    <mergeCell ref="G72:G73"/>
    <mergeCell ref="G78:G80"/>
    <mergeCell ref="H74:H75"/>
    <mergeCell ref="H76:H77"/>
    <mergeCell ref="G76:G77"/>
    <mergeCell ref="F78:F80"/>
    <mergeCell ref="X150:X152"/>
    <mergeCell ref="H92:H93"/>
    <mergeCell ref="X111:X112"/>
    <mergeCell ref="H138:H140"/>
    <mergeCell ref="X131:X134"/>
    <mergeCell ref="H104:H107"/>
    <mergeCell ref="H116:H118"/>
    <mergeCell ref="C142:AA142"/>
    <mergeCell ref="X119:X122"/>
    <mergeCell ref="D108:D110"/>
    <mergeCell ref="G138:G140"/>
    <mergeCell ref="X78:X79"/>
    <mergeCell ref="A81:H81"/>
    <mergeCell ref="X81:AA81"/>
    <mergeCell ref="G86:G91"/>
    <mergeCell ref="F92:F95"/>
    <mergeCell ref="A78:A80"/>
    <mergeCell ref="D82:D85"/>
    <mergeCell ref="H82:H85"/>
    <mergeCell ref="C92:C95"/>
    <mergeCell ref="G92:G95"/>
    <mergeCell ref="D92:D95"/>
    <mergeCell ref="H119:H122"/>
    <mergeCell ref="AA86:AA87"/>
    <mergeCell ref="AA88:AA89"/>
    <mergeCell ref="Z88:Z89"/>
    <mergeCell ref="G99:G101"/>
    <mergeCell ref="G108:G110"/>
    <mergeCell ref="C102:I102"/>
    <mergeCell ref="F104:F107"/>
    <mergeCell ref="E92:E95"/>
    <mergeCell ref="AA97:AA98"/>
    <mergeCell ref="X97:X98"/>
    <mergeCell ref="Z97:Z98"/>
    <mergeCell ref="X88:X89"/>
    <mergeCell ref="X90:X91"/>
    <mergeCell ref="F99:F101"/>
    <mergeCell ref="H99:H101"/>
    <mergeCell ref="D144:D146"/>
    <mergeCell ref="X141:AA141"/>
    <mergeCell ref="C119:C122"/>
    <mergeCell ref="D116:D118"/>
    <mergeCell ref="H126:H128"/>
    <mergeCell ref="X144:X146"/>
    <mergeCell ref="E123:E125"/>
    <mergeCell ref="E126:E128"/>
    <mergeCell ref="C138:C140"/>
    <mergeCell ref="G135:G137"/>
    <mergeCell ref="A123:A125"/>
    <mergeCell ref="A116:A118"/>
    <mergeCell ref="B126:B128"/>
    <mergeCell ref="A126:A128"/>
    <mergeCell ref="A119:A122"/>
    <mergeCell ref="B116:B118"/>
    <mergeCell ref="G82:G85"/>
    <mergeCell ref="C116:C118"/>
    <mergeCell ref="F135:F137"/>
    <mergeCell ref="Y86:Y87"/>
    <mergeCell ref="X82:X83"/>
    <mergeCell ref="F82:F85"/>
    <mergeCell ref="Y97:Y98"/>
    <mergeCell ref="F126:F128"/>
    <mergeCell ref="F108:F110"/>
    <mergeCell ref="F96:F98"/>
    <mergeCell ref="B108:B110"/>
    <mergeCell ref="B111:B115"/>
    <mergeCell ref="A108:A110"/>
    <mergeCell ref="A111:A115"/>
    <mergeCell ref="D111:D115"/>
    <mergeCell ref="Z86:Z87"/>
    <mergeCell ref="X86:X87"/>
    <mergeCell ref="Y88:Y89"/>
    <mergeCell ref="G96:G98"/>
    <mergeCell ref="C104:C107"/>
    <mergeCell ref="A96:A98"/>
    <mergeCell ref="B96:B98"/>
    <mergeCell ref="B104:B107"/>
    <mergeCell ref="A99:A101"/>
    <mergeCell ref="B99:B101"/>
    <mergeCell ref="A92:A95"/>
    <mergeCell ref="A104:A107"/>
    <mergeCell ref="D86:D91"/>
    <mergeCell ref="C108:C110"/>
    <mergeCell ref="E99:E101"/>
    <mergeCell ref="E96:E98"/>
    <mergeCell ref="E86:E91"/>
    <mergeCell ref="F111:F115"/>
    <mergeCell ref="F86:F87"/>
    <mergeCell ref="D104:D107"/>
    <mergeCell ref="C103:AA103"/>
    <mergeCell ref="G104:G107"/>
    <mergeCell ref="C96:C98"/>
    <mergeCell ref="C135:C137"/>
    <mergeCell ref="C123:C125"/>
    <mergeCell ref="G116:G118"/>
    <mergeCell ref="E131:E134"/>
    <mergeCell ref="C130:AA130"/>
    <mergeCell ref="C126:C128"/>
    <mergeCell ref="C129:I129"/>
    <mergeCell ref="E111:E115"/>
    <mergeCell ref="G131:G134"/>
    <mergeCell ref="X116:X117"/>
    <mergeCell ref="G111:G115"/>
    <mergeCell ref="F116:F118"/>
    <mergeCell ref="X113:X114"/>
    <mergeCell ref="H111:H115"/>
    <mergeCell ref="C99:C101"/>
    <mergeCell ref="X108:X109"/>
    <mergeCell ref="E104:E107"/>
    <mergeCell ref="H108:H110"/>
    <mergeCell ref="X104:X106"/>
    <mergeCell ref="D150:D152"/>
    <mergeCell ref="E150:E152"/>
    <mergeCell ref="F131:F134"/>
    <mergeCell ref="D138:D140"/>
    <mergeCell ref="E135:E137"/>
    <mergeCell ref="D131:D134"/>
    <mergeCell ref="C141:I141"/>
    <mergeCell ref="H135:H137"/>
    <mergeCell ref="E138:E140"/>
    <mergeCell ref="C131:C134"/>
    <mergeCell ref="X188:AA188"/>
    <mergeCell ref="B184:B185"/>
    <mergeCell ref="C184:C185"/>
    <mergeCell ref="D184:D185"/>
    <mergeCell ref="E184:E185"/>
    <mergeCell ref="B187:I187"/>
    <mergeCell ref="X187:AA187"/>
    <mergeCell ref="C186:I186"/>
    <mergeCell ref="X186:AA186"/>
    <mergeCell ref="H179:H185"/>
    <mergeCell ref="B119:B122"/>
    <mergeCell ref="B123:B125"/>
    <mergeCell ref="D119:D122"/>
    <mergeCell ref="C178:AA178"/>
    <mergeCell ref="A184:A185"/>
    <mergeCell ref="E119:E122"/>
    <mergeCell ref="F119:F122"/>
    <mergeCell ref="G119:G122"/>
    <mergeCell ref="H131:H134"/>
    <mergeCell ref="X129:AA129"/>
    <mergeCell ref="G179:G185"/>
    <mergeCell ref="G174:G176"/>
    <mergeCell ref="C177:I177"/>
    <mergeCell ref="D174:D176"/>
    <mergeCell ref="H123:H125"/>
    <mergeCell ref="Y119:Y120"/>
    <mergeCell ref="X135:X136"/>
    <mergeCell ref="X138:X139"/>
    <mergeCell ref="D135:D137"/>
    <mergeCell ref="H147:H149"/>
    <mergeCell ref="X166:X167"/>
    <mergeCell ref="X177:AA177"/>
    <mergeCell ref="E161:E165"/>
    <mergeCell ref="F161:F165"/>
    <mergeCell ref="H161:H165"/>
    <mergeCell ref="H170:H172"/>
    <mergeCell ref="E170:E172"/>
    <mergeCell ref="F170:F172"/>
    <mergeCell ref="E174:E176"/>
    <mergeCell ref="F174:F176"/>
    <mergeCell ref="A199:I199"/>
    <mergeCell ref="J199:M199"/>
    <mergeCell ref="H174:H176"/>
    <mergeCell ref="G170:G172"/>
    <mergeCell ref="G161:G165"/>
    <mergeCell ref="F166:F169"/>
    <mergeCell ref="G166:G169"/>
    <mergeCell ref="A174:A176"/>
    <mergeCell ref="B174:B176"/>
    <mergeCell ref="F179:F185"/>
    <mergeCell ref="A200:I200"/>
    <mergeCell ref="J200:M200"/>
    <mergeCell ref="N200:Q200"/>
    <mergeCell ref="R200:U200"/>
    <mergeCell ref="R204:U204"/>
    <mergeCell ref="A82:A85"/>
    <mergeCell ref="B82:B85"/>
    <mergeCell ref="J203:M203"/>
    <mergeCell ref="N203:Q203"/>
    <mergeCell ref="A202:I202"/>
    <mergeCell ref="B131:B134"/>
    <mergeCell ref="B138:B140"/>
    <mergeCell ref="A135:A137"/>
    <mergeCell ref="B135:B137"/>
    <mergeCell ref="R203:U203"/>
    <mergeCell ref="R201:U201"/>
    <mergeCell ref="A196:I196"/>
    <mergeCell ref="J196:M196"/>
    <mergeCell ref="N199:Q199"/>
    <mergeCell ref="R199:U199"/>
    <mergeCell ref="N194:Q194"/>
    <mergeCell ref="R194:U194"/>
    <mergeCell ref="A191:U191"/>
    <mergeCell ref="A192:I192"/>
    <mergeCell ref="E82:E85"/>
    <mergeCell ref="R202:U202"/>
    <mergeCell ref="R198:U198"/>
    <mergeCell ref="A198:I198"/>
    <mergeCell ref="R196:U196"/>
    <mergeCell ref="A131:A134"/>
    <mergeCell ref="R193:U193"/>
    <mergeCell ref="N196:Q196"/>
    <mergeCell ref="A195:I195"/>
    <mergeCell ref="J192:M192"/>
    <mergeCell ref="N192:Q192"/>
    <mergeCell ref="R192:U192"/>
    <mergeCell ref="A193:I193"/>
    <mergeCell ref="J195:M195"/>
    <mergeCell ref="N195:Q195"/>
    <mergeCell ref="R195:U195"/>
    <mergeCell ref="N204:Q204"/>
    <mergeCell ref="N202:Q202"/>
    <mergeCell ref="A201:I201"/>
    <mergeCell ref="J201:M201"/>
    <mergeCell ref="N201:Q201"/>
    <mergeCell ref="A204:I204"/>
    <mergeCell ref="J204:M204"/>
    <mergeCell ref="J202:M202"/>
    <mergeCell ref="A203:I203"/>
    <mergeCell ref="J198:M198"/>
    <mergeCell ref="N198:Q198"/>
    <mergeCell ref="B170:B172"/>
    <mergeCell ref="C170:C172"/>
    <mergeCell ref="D170:D172"/>
    <mergeCell ref="A173:H173"/>
    <mergeCell ref="N193:Q193"/>
    <mergeCell ref="C174:C176"/>
    <mergeCell ref="A194:I194"/>
    <mergeCell ref="J194:M194"/>
    <mergeCell ref="A138:A140"/>
    <mergeCell ref="J193:M193"/>
    <mergeCell ref="H144:H146"/>
    <mergeCell ref="F138:F140"/>
    <mergeCell ref="F150:F152"/>
    <mergeCell ref="G150:G152"/>
    <mergeCell ref="H150:H152"/>
    <mergeCell ref="A190:U190"/>
    <mergeCell ref="A189:AA189"/>
    <mergeCell ref="B188:I188"/>
  </mergeCells>
  <phoneticPr fontId="0" type="noConversion"/>
  <printOptions horizontalCentered="1"/>
  <pageMargins left="0" right="0" top="0.39370078740157483" bottom="0.39370078740157483" header="0" footer="0"/>
  <pageSetup paperSize="9" scale="73" orientation="landscape" r:id="rId1"/>
  <headerFooter alignWithMargins="0">
    <oddFooter>Puslapių &amp;P iš &amp;N</oddFooter>
  </headerFooter>
  <rowBreaks count="5" manualBreakCount="5">
    <brk id="33" max="26" man="1"/>
    <brk id="73" max="26" man="1"/>
    <brk id="110" max="26" man="1"/>
    <brk id="146" max="26" man="1"/>
    <brk id="187" max="2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A33" sqref="A33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876" t="s">
        <v>24</v>
      </c>
      <c r="B1" s="876"/>
    </row>
    <row r="2" spans="1:2" ht="31.5">
      <c r="A2" s="2" t="s">
        <v>4</v>
      </c>
      <c r="B2" s="1" t="s">
        <v>22</v>
      </c>
    </row>
    <row r="3" spans="1:2" ht="15.75" customHeight="1">
      <c r="A3" s="2" t="s">
        <v>25</v>
      </c>
      <c r="B3" s="1" t="s">
        <v>26</v>
      </c>
    </row>
    <row r="4" spans="1:2" ht="15.75" customHeight="1">
      <c r="A4" s="2" t="s">
        <v>27</v>
      </c>
      <c r="B4" s="1" t="s">
        <v>28</v>
      </c>
    </row>
    <row r="5" spans="1:2" ht="15.75" customHeight="1">
      <c r="A5" s="2" t="s">
        <v>29</v>
      </c>
      <c r="B5" s="1" t="s">
        <v>30</v>
      </c>
    </row>
    <row r="6" spans="1:2" ht="15.75" customHeight="1">
      <c r="A6" s="2" t="s">
        <v>31</v>
      </c>
      <c r="B6" s="1" t="s">
        <v>32</v>
      </c>
    </row>
    <row r="7" spans="1:2" ht="15.75" customHeight="1">
      <c r="A7" s="2" t="s">
        <v>33</v>
      </c>
      <c r="B7" s="1" t="s">
        <v>34</v>
      </c>
    </row>
    <row r="8" spans="1:2" ht="15.75" customHeight="1">
      <c r="A8" s="2" t="s">
        <v>35</v>
      </c>
      <c r="B8" s="1" t="s">
        <v>36</v>
      </c>
    </row>
    <row r="9" spans="1:2" ht="15.75" customHeight="1"/>
    <row r="10" spans="1:2" ht="15.75" customHeight="1">
      <c r="A10" s="877" t="s">
        <v>42</v>
      </c>
      <c r="B10" s="877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Tarybai</vt:lpstr>
      <vt:lpstr>Aiškinamoji lentelė</vt:lpstr>
      <vt:lpstr>Asignavimų valdytojų kodai</vt:lpstr>
      <vt:lpstr>'Aiškinamoji lentelė'!Spausdinimo_sritis</vt:lpstr>
      <vt:lpstr>Tarybai!Spausdinimo_sritis</vt:lpstr>
      <vt:lpstr>'Aiškinamoji lentelė'!Spausdinti_pavadinimus</vt:lpstr>
      <vt:lpstr>Tarybai!Spausdinti_pavadinimus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V.Palaimiene</cp:lastModifiedBy>
  <cp:lastPrinted>2013-02-15T10:57:49Z</cp:lastPrinted>
  <dcterms:created xsi:type="dcterms:W3CDTF">2007-07-27T10:32:34Z</dcterms:created>
  <dcterms:modified xsi:type="dcterms:W3CDTF">2013-02-15T12:15:03Z</dcterms:modified>
</cp:coreProperties>
</file>