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255" windowWidth="15480" windowHeight="11640"/>
  </bookViews>
  <sheets>
    <sheet name="SVP 2013-2015" sheetId="7" r:id="rId1"/>
    <sheet name="Asignavimų valdytojų kodai" sheetId="3" r:id="rId2"/>
  </sheets>
  <definedNames>
    <definedName name="_xlnm.Print_Area" localSheetId="0">'SVP 2013-2015'!$A$1:$R$150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M33" i="7" l="1"/>
  <c r="J12" i="7" l="1"/>
  <c r="J22" i="7"/>
  <c r="J133" i="7" l="1"/>
  <c r="I129" i="7"/>
  <c r="I144" i="7" s="1"/>
  <c r="L123" i="7" l="1"/>
  <c r="J63" i="7" l="1"/>
  <c r="J124" i="7" l="1"/>
  <c r="I124" i="7" s="1"/>
  <c r="J41" i="7"/>
  <c r="J53" i="7" s="1"/>
  <c r="N90" i="7"/>
  <c r="M90" i="7"/>
  <c r="L90" i="7"/>
  <c r="K90" i="7"/>
  <c r="J90" i="7"/>
  <c r="I89" i="7"/>
  <c r="I90" i="7" s="1"/>
  <c r="L125" i="7"/>
  <c r="K125" i="7"/>
  <c r="J125" i="7"/>
  <c r="M123" i="7"/>
  <c r="M126" i="7" s="1"/>
  <c r="J123" i="7"/>
  <c r="I122" i="7"/>
  <c r="K123" i="7"/>
  <c r="K126" i="7" s="1"/>
  <c r="L126" i="7"/>
  <c r="N123" i="7"/>
  <c r="N126" i="7" s="1"/>
  <c r="I107" i="7"/>
  <c r="I106" i="7"/>
  <c r="I105" i="7"/>
  <c r="N133" i="7"/>
  <c r="N134" i="7" s="1"/>
  <c r="M133" i="7"/>
  <c r="M134" i="7" s="1"/>
  <c r="L133" i="7"/>
  <c r="L134" i="7" s="1"/>
  <c r="K133" i="7"/>
  <c r="K134" i="7" s="1"/>
  <c r="J134" i="7"/>
  <c r="I128" i="7"/>
  <c r="K40" i="7"/>
  <c r="M53" i="7"/>
  <c r="K53" i="7"/>
  <c r="L53" i="7"/>
  <c r="N53" i="7"/>
  <c r="J40" i="7"/>
  <c r="L40" i="7"/>
  <c r="M40" i="7"/>
  <c r="N40" i="7"/>
  <c r="I35" i="7"/>
  <c r="I34" i="7"/>
  <c r="J33" i="7"/>
  <c r="K33" i="7"/>
  <c r="L33" i="7"/>
  <c r="N33" i="7"/>
  <c r="I23" i="7"/>
  <c r="I22" i="7"/>
  <c r="I33" i="7" s="1"/>
  <c r="J21" i="7"/>
  <c r="K21" i="7"/>
  <c r="L21" i="7"/>
  <c r="M21" i="7"/>
  <c r="N21" i="7"/>
  <c r="I12" i="7"/>
  <c r="I142" i="7"/>
  <c r="I21" i="7"/>
  <c r="I40" i="7"/>
  <c r="I58" i="7"/>
  <c r="I57" i="7"/>
  <c r="M67" i="7"/>
  <c r="N149" i="7"/>
  <c r="M149" i="7"/>
  <c r="N148" i="7"/>
  <c r="M148" i="7"/>
  <c r="N147" i="7"/>
  <c r="M147" i="7"/>
  <c r="N145" i="7"/>
  <c r="M145" i="7"/>
  <c r="N143" i="7"/>
  <c r="M143" i="7"/>
  <c r="N142" i="7"/>
  <c r="M142" i="7"/>
  <c r="I109" i="7"/>
  <c r="I108" i="7"/>
  <c r="I149" i="7"/>
  <c r="N102" i="7"/>
  <c r="M102" i="7"/>
  <c r="M103" i="7" s="1"/>
  <c r="L102" i="7"/>
  <c r="K102" i="7"/>
  <c r="K103" i="7" s="1"/>
  <c r="J102" i="7"/>
  <c r="I101" i="7"/>
  <c r="I100" i="7"/>
  <c r="N99" i="7"/>
  <c r="N103" i="7" s="1"/>
  <c r="M99" i="7"/>
  <c r="L99" i="7"/>
  <c r="K99" i="7"/>
  <c r="J99" i="7"/>
  <c r="I98" i="7"/>
  <c r="I143" i="7" s="1"/>
  <c r="I97" i="7"/>
  <c r="I99" i="7" s="1"/>
  <c r="N96" i="7"/>
  <c r="M96" i="7"/>
  <c r="L96" i="7"/>
  <c r="K96" i="7"/>
  <c r="J96" i="7"/>
  <c r="I95" i="7"/>
  <c r="I94" i="7"/>
  <c r="I93" i="7"/>
  <c r="N88" i="7"/>
  <c r="M88" i="7"/>
  <c r="L88" i="7"/>
  <c r="K88" i="7"/>
  <c r="J88" i="7"/>
  <c r="I87" i="7"/>
  <c r="I88" i="7" s="1"/>
  <c r="N86" i="7"/>
  <c r="M86" i="7"/>
  <c r="L86" i="7"/>
  <c r="K86" i="7"/>
  <c r="J86" i="7"/>
  <c r="I85" i="7"/>
  <c r="I84" i="7"/>
  <c r="I145" i="7" s="1"/>
  <c r="I83" i="7"/>
  <c r="N82" i="7"/>
  <c r="M82" i="7"/>
  <c r="L82" i="7"/>
  <c r="K82" i="7"/>
  <c r="J82" i="7"/>
  <c r="I81" i="7"/>
  <c r="I82" i="7" s="1"/>
  <c r="N80" i="7"/>
  <c r="M80" i="7"/>
  <c r="L80" i="7"/>
  <c r="K80" i="7"/>
  <c r="J80" i="7"/>
  <c r="I79" i="7"/>
  <c r="I78" i="7"/>
  <c r="I77" i="7"/>
  <c r="I76" i="7"/>
  <c r="N75" i="7"/>
  <c r="M75" i="7"/>
  <c r="L75" i="7"/>
  <c r="K75" i="7"/>
  <c r="J75" i="7"/>
  <c r="I74" i="7"/>
  <c r="I75" i="7" s="1"/>
  <c r="L73" i="7"/>
  <c r="K73" i="7"/>
  <c r="J73" i="7"/>
  <c r="I72" i="7"/>
  <c r="I71" i="7"/>
  <c r="N141" i="7"/>
  <c r="M141" i="7"/>
  <c r="I70" i="7"/>
  <c r="N67" i="7"/>
  <c r="L67" i="7"/>
  <c r="K67" i="7"/>
  <c r="J67" i="7"/>
  <c r="I65" i="7"/>
  <c r="I67" i="7" s="1"/>
  <c r="N64" i="7"/>
  <c r="M64" i="7"/>
  <c r="L64" i="7"/>
  <c r="K64" i="7"/>
  <c r="J64" i="7"/>
  <c r="I63" i="7"/>
  <c r="I64" i="7" s="1"/>
  <c r="N62" i="7"/>
  <c r="M62" i="7"/>
  <c r="L62" i="7"/>
  <c r="K62" i="7"/>
  <c r="J62" i="7"/>
  <c r="I60" i="7"/>
  <c r="I59" i="7"/>
  <c r="N56" i="7"/>
  <c r="M56" i="7"/>
  <c r="L56" i="7"/>
  <c r="K56" i="7"/>
  <c r="J56" i="7"/>
  <c r="I55" i="7"/>
  <c r="I54" i="7"/>
  <c r="J103" i="7"/>
  <c r="L103" i="7"/>
  <c r="M73" i="7"/>
  <c r="M91" i="7" s="1"/>
  <c r="I96" i="7"/>
  <c r="N73" i="7"/>
  <c r="I147" i="7"/>
  <c r="I86" i="7"/>
  <c r="I73" i="7" l="1"/>
  <c r="I123" i="7"/>
  <c r="I56" i="7"/>
  <c r="I62" i="7"/>
  <c r="K91" i="7"/>
  <c r="I80" i="7"/>
  <c r="L91" i="7"/>
  <c r="N91" i="7"/>
  <c r="N68" i="7"/>
  <c r="N135" i="7" s="1"/>
  <c r="N136" i="7" s="1"/>
  <c r="M146" i="7"/>
  <c r="N146" i="7"/>
  <c r="M140" i="7"/>
  <c r="N140" i="7"/>
  <c r="J91" i="7"/>
  <c r="I102" i="7"/>
  <c r="I103" i="7" s="1"/>
  <c r="M68" i="7"/>
  <c r="M135" i="7" s="1"/>
  <c r="M136" i="7" s="1"/>
  <c r="L68" i="7"/>
  <c r="L135" i="7" s="1"/>
  <c r="L136" i="7" s="1"/>
  <c r="I91" i="7"/>
  <c r="K68" i="7"/>
  <c r="K135" i="7" s="1"/>
  <c r="K136" i="7" s="1"/>
  <c r="J68" i="7"/>
  <c r="I148" i="7"/>
  <c r="I146" i="7" s="1"/>
  <c r="I41" i="7"/>
  <c r="I53" i="7" s="1"/>
  <c r="I68" i="7" s="1"/>
  <c r="J126" i="7"/>
  <c r="I125" i="7"/>
  <c r="I126" i="7" s="1"/>
  <c r="J135" i="7"/>
  <c r="J136" i="7" s="1"/>
  <c r="I133" i="7"/>
  <c r="I134" i="7" s="1"/>
  <c r="M150" i="7" l="1"/>
  <c r="N150" i="7"/>
  <c r="I141" i="7"/>
  <c r="I135" i="7"/>
  <c r="I136" i="7" s="1"/>
  <c r="I140" i="7" l="1"/>
  <c r="I150" i="7" s="1"/>
</calcChain>
</file>

<file path=xl/comments1.xml><?xml version="1.0" encoding="utf-8"?>
<comments xmlns="http://schemas.openxmlformats.org/spreadsheetml/2006/main">
  <authors>
    <author>Snieguole Kacerauskaite</author>
  </authors>
  <commentList>
    <comment ref="D63" authorId="0">
      <text>
        <r>
          <rPr>
            <sz val="9"/>
            <color indexed="81"/>
            <rFont val="Tahoma"/>
            <family val="2"/>
            <charset val="186"/>
          </rPr>
          <t xml:space="preserve">Daržovių saugykla Taikos pr. 68 (2012-04-26 Nr. T2-130) ir skalbykla Donelaičio g. 12A (2013-01-30 Nr. T2-23)
</t>
        </r>
      </text>
    </comment>
  </commentList>
</comments>
</file>

<file path=xl/sharedStrings.xml><?xml version="1.0" encoding="utf-8"?>
<sst xmlns="http://schemas.openxmlformats.org/spreadsheetml/2006/main" count="373" uniqueCount="193">
  <si>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</si>
  <si>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</si>
  <si>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</si>
  <si>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</si>
  <si>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</si>
  <si>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</si>
  <si>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</si>
  <si>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</si>
  <si>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</si>
  <si>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</si>
  <si>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</si>
  <si>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</si>
  <si>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</si>
  <si>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</si>
  <si>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</si>
  <si>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</si>
  <si>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</si>
  <si>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</si>
  <si>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</si>
  <si>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</si>
  <si>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</si>
  <si>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</si>
  <si>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</si>
  <si>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</si>
  <si>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</si>
  <si>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</si>
  <si>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</si>
  <si>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</si>
  <si>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</si>
  <si>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</si>
  <si>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</si>
  <si>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</si>
  <si>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</si>
  <si>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</si>
  <si>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</si>
  <si>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</si>
  <si>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</si>
  <si>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</si>
  <si>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</si>
  <si>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</si>
  <si>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</si>
  <si>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</si>
  <si>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</si>
  <si>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</si>
  <si>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</si>
  <si>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</si>
  <si>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</si>
  <si>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</si>
  <si>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</si>
  <si>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</si>
  <si>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</si>
  <si>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</si>
  <si>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</si>
  <si>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</si>
  <si>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Strateginis tikslas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</si>
  <si>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</si>
  <si>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</si>
  <si>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</si>
  <si>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</si>
  <si>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</si>
  <si>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SB(F)</t>
  </si>
  <si>
    <t>10</t>
  </si>
  <si>
    <t>Vaikų žaidimo aikštelių daugiabučių namų kiemuose atnaujinimas ir remontas</t>
  </si>
  <si>
    <t>08</t>
  </si>
  <si>
    <t>Atnaujinta vaikų žaidimo aikštelių, vnt.</t>
  </si>
  <si>
    <t>7</t>
  </si>
  <si>
    <t>Prižiūrima fontanų, vnt.</t>
  </si>
  <si>
    <t>04</t>
  </si>
  <si>
    <t>05</t>
  </si>
  <si>
    <t>07</t>
  </si>
  <si>
    <t>Savivaldybei priskirtų teritorijų sanitarinis valymas, bešeimininkių statinių ir nelegalių objektų nukėlimo bei nugriovimo darbai, parkų, skverų, žaliųjų plotų želdinimas ir aplinkotvarka</t>
  </si>
  <si>
    <t>Miesto viešųjų tualetų remontas, priežiūra ir nuoma</t>
  </si>
  <si>
    <t>Valoma teritorija, ha</t>
  </si>
  <si>
    <t>Nugriauta statinių, vnt.</t>
  </si>
  <si>
    <t>Prižiūrima automatinių konteinerinių tualetų, vnt.</t>
  </si>
  <si>
    <t>Prižiūrima viešųjų tualetų, vnt.</t>
  </si>
  <si>
    <t>Utilizuota gyvūnų, t</t>
  </si>
  <si>
    <t>Viešojo tualeto paslaugų teikimas Melnragės paplūdimyje</t>
  </si>
  <si>
    <t>SB(SP)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</si>
  <si>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</si>
  <si>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</si>
  <si>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Įrengta apšvietimo tinklų, km</t>
  </si>
  <si>
    <t>Gatvių apšvietimo tinklų ir jų valdymo sistemos modernizavimo, partnerystės galimybių studijos parengimas</t>
  </si>
  <si>
    <t>Parengta galimybių studija, vnt.</t>
  </si>
  <si>
    <t>Užtikrinti miesto viešų erdvių bei komunalinio ūkio tvarką, priežiūrą ir saugumą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</si>
  <si>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</si>
  <si>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</si>
  <si>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</si>
  <si>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</si>
  <si>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</si>
  <si>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</si>
  <si>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</si>
  <si>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</si>
  <si>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Palaidota mirusiųjų,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</si>
  <si>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</si>
  <si>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</si>
  <si>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</si>
  <si>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</si>
  <si>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</si>
  <si>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</si>
  <si>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</si>
  <si>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</si>
  <si>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</si>
  <si>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Švietimo įstaigų kiemų apšvietimo tinklų išplėtimas / įrengimas</t>
  </si>
  <si>
    <t>Viešųjų erdvių, gatvių ir kiemų apšvietimo tinklų išplėtimas / įrengimas</t>
  </si>
  <si>
    <t>SB(P)</t>
  </si>
  <si>
    <t>Lėbartų kapinių V-B, VI, VIII-A, VII-B eilės ir kolumbariumo statybos techninio projekto parengimas ir įgyvendinimas</t>
  </si>
  <si>
    <t>5</t>
  </si>
  <si>
    <t>I</t>
  </si>
  <si>
    <t>Projekto „Vandens tiekimo ir nuotekų tvarkymo infrastruktūros plėtra Klaipėdoje“ įgyvendinimas</t>
  </si>
  <si>
    <t>ES</t>
  </si>
  <si>
    <t>LRVB</t>
  </si>
  <si>
    <t>Kt</t>
  </si>
  <si>
    <t>Integruotos stebėjimo sistemos viešose vietose nuoma ir retransliuojamo vaizdo stebėjimo paslaugos pirkimas</t>
  </si>
  <si>
    <t>1</t>
  </si>
  <si>
    <t>Klaipėdos dumblo apdorojimo įrenginių statyba</t>
  </si>
  <si>
    <t>Lėbartų kapinių vandentiekio sistemos remontas</t>
  </si>
  <si>
    <t>2/200</t>
  </si>
  <si>
    <t>Pravesta mokymų/juose dalyvavusiųjų sk</t>
  </si>
  <si>
    <t>Apmokyta, priimta ir dirba asmeninių palydovų, sk.</t>
  </si>
  <si>
    <t>Prižiūrima gyvatvorės, ha</t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</si>
  <si>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</si>
  <si>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</si>
  <si>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</si>
  <si>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</si>
  <si>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Eksploatuojama šviestuvų, tūkst.vnt.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</si>
  <si>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</si>
  <si>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</si>
  <si>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</si>
  <si>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</si>
  <si>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</si>
  <si>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</si>
  <si>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>Parengta investicinių projektų, sk.</t>
  </si>
  <si>
    <t>Lietuvos regioninės politikos krypčių 2014-2020 m. įgyvendinimui pasirinktos probleminės teritorijos galimybių studijos su 2 investiciniais projektais parengimas</t>
  </si>
  <si>
    <t xml:space="preserve">05 </t>
  </si>
  <si>
    <t>Racionaliai ir taupiai naudoti energetinius išteklius savivaldybės biudžetinėse įstaigose</t>
  </si>
  <si>
    <t xml:space="preserve"> 2013–2015 M. KLAIPĖDOS MIESTO SAVIVALDYBĖS</t>
  </si>
  <si>
    <t>Produkto vertinimo kriterijus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</si>
  <si>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</si>
  <si>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Įsigyta viešųjų konteinerinių tualetų, vnt.</t>
  </si>
  <si>
    <t>2</t>
  </si>
  <si>
    <t>Pastatyta dumblo džiovinimo įrenginių, vnt.</t>
  </si>
  <si>
    <t>Miesto aikščių, skverų ir kitų bendro naudojimo teritorijų priežiūra:</t>
  </si>
  <si>
    <t>Įsigyta autobusų stotelių paviljonų, vnt.</t>
  </si>
  <si>
    <r>
      <t>Tvarkoma gėlynų, tūkst. m</t>
    </r>
    <r>
      <rPr>
        <vertAlign val="superscript"/>
        <sz val="10"/>
        <rFont val="Times New Roman"/>
        <family val="1"/>
        <charset val="186"/>
      </rPr>
      <t>2</t>
    </r>
  </si>
  <si>
    <t>Švaros ir tvarkos užtikrinimas bendro naudojimo teritorijose:</t>
  </si>
  <si>
    <t>Miesto paplūdimių priežiūros organizavimas:</t>
  </si>
  <si>
    <t>Valoma Danės upės pakrantė, ha</t>
  </si>
  <si>
    <t>Etatų skaičius tualeto priežiūrai</t>
  </si>
  <si>
    <t>Miesto viešųjų erdvių ir gatvių apšvietimo užtikrinimas:</t>
  </si>
  <si>
    <t>Apšviesta kiemų, sk.</t>
  </si>
  <si>
    <t>Biudžetinių įstaigų patalpų šildymas:</t>
  </si>
  <si>
    <t>Šildomų įstaigų sk.</t>
  </si>
  <si>
    <t>Kultūros įstaigų ;</t>
  </si>
  <si>
    <t>Sporto įstaigų;</t>
  </si>
  <si>
    <t>Socialinių įstaigų;</t>
  </si>
  <si>
    <t>Švietimo įstaigų;</t>
  </si>
  <si>
    <t xml:space="preserve">Klaipėdos skęstančiųjų gelbėjimo tarnybos </t>
  </si>
  <si>
    <t>Lietaus nuotekų tinklų tvarkymas:</t>
  </si>
  <si>
    <t>Nutiesta lietaus nuotekų tinklų, m</t>
  </si>
  <si>
    <t xml:space="preserve">Nutiesta lietaus nuotekų tinklų, m </t>
  </si>
  <si>
    <t>Rekonstruoti lietaus nuotekų tinklai, užbaigtumas, proc.</t>
  </si>
  <si>
    <t>Lietaus nuotekų tinklų įrengimas Dienovidžio ir Užlaukio gatvėse</t>
  </si>
  <si>
    <t xml:space="preserve">Vandentiekio ir nuotekų tinklų plėtra Klaipėdos rajone (Jakuose, Sudmantuose, Doviluose, Garžduose, Purmaliuose, Kalotėje, Ginduliose, Klaipėdoje) </t>
  </si>
  <si>
    <t>2014 m. poreikis</t>
  </si>
  <si>
    <t>2015 m. poreikis</t>
  </si>
  <si>
    <t>Paplūdimių sanitarinis ir mechanizuotas valymas, inventoriaus priežiūra ir remontas</t>
  </si>
  <si>
    <t>Skęstančiųjų gelbėjimo paslaugų teikimas (BĮ Klaipėdos skęstančiųjų gelbėjimo tarnybos (SGT) veiklos organizavimas)</t>
  </si>
  <si>
    <t>Paplūdimių elektrifikacijos ir radiofikacijos linijų eksploatacija ir remontas</t>
  </si>
  <si>
    <t>Sumontuota garsiakalbių, vnt.</t>
  </si>
  <si>
    <t xml:space="preserve">Iš viso  programai: </t>
  </si>
  <si>
    <t>Paklota vandentiekio ir buitinių nuotekų tinklų, km</t>
  </si>
  <si>
    <t>P2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</si>
  <si>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</si>
  <si>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Suremontuota suolų, m</t>
  </si>
  <si>
    <r>
      <t>Suremontuota šaligatvio plokščių, m</t>
    </r>
    <r>
      <rPr>
        <vertAlign val="superscript"/>
        <sz val="10"/>
        <rFont val="Times New Roman"/>
        <family val="1"/>
        <charset val="186"/>
      </rPr>
      <t>2</t>
    </r>
  </si>
  <si>
    <t xml:space="preserve">Lietaus nuotekų tinklų, prijungtų prie buitinių nuotekų tinklų, rekonstravimas ties Taikos pr. 9, 11, 13 namais 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</si>
  <si>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</si>
  <si>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</si>
  <si>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</si>
  <si>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Gėlynų atnaujinimas ir įrengimas;</t>
  </si>
  <si>
    <t>Fontanų priežiūra, remontas ir atnaujinimas;</t>
  </si>
  <si>
    <t>Miesto viešų teritorijų inventoriaus priežiūra, įrengimas ir įsigijimas;</t>
  </si>
  <si>
    <t>Parengta projektų, sk.</t>
  </si>
  <si>
    <t>Debreceno g. ir Pempininkų  g. fontanų aikštelių sutvarkymo techninio projekto parengimas</t>
  </si>
  <si>
    <t>Aikštės prie Meridiano sutvarkymas;</t>
  </si>
  <si>
    <t>Įrengta inventoriaus, vnt.</t>
  </si>
  <si>
    <t>Modernizuota vandens ruošykla Liepų g. 49A, Klaipėdoje</t>
  </si>
  <si>
    <t>Bendrojo naudojimo lietaus nuotekų tinklų statyba teritorijoje ties Bangų g. 5A, Klaipėdoje</t>
  </si>
  <si>
    <t>Prižiūrimi daugiabučių kiemų  plotai (3 rūšių sezoniniai darbai), ha</t>
  </si>
  <si>
    <t>Nuolatinių SGT darbuotojų sk.</t>
  </si>
  <si>
    <t>Sezoninių SGT darbuotojų sk.</t>
  </si>
  <si>
    <t>Parengtas 16,8 ha plotas laidojimui, 17405 laidojimo vietų, 9500 m2 automobilių stovėjimo aikštelės plotas,  įrengtos 173 stovėjimo vietos automobilių stovėjimo aikštelėje. 
Užbaigtumas,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</si>
</sst>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7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15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4" fillId="4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164" fontId="4" fillId="2" borderId="15" xfId="0" applyNumberFormat="1" applyFont="1" applyFill="1" applyBorder="1" applyAlignment="1">
      <alignment horizontal="right" vertical="top"/>
    </xf>
    <xf numFmtId="164" fontId="2" fillId="4" borderId="16" xfId="0" applyNumberFormat="1" applyFont="1" applyFill="1" applyBorder="1" applyAlignment="1">
      <alignment horizontal="right" vertical="top"/>
    </xf>
    <xf numFmtId="164" fontId="2" fillId="4" borderId="17" xfId="0" applyNumberFormat="1" applyFont="1" applyFill="1" applyBorder="1" applyAlignment="1">
      <alignment horizontal="right" vertical="top"/>
    </xf>
    <xf numFmtId="164" fontId="2" fillId="4" borderId="18" xfId="0" applyNumberFormat="1" applyFont="1" applyFill="1" applyBorder="1" applyAlignment="1">
      <alignment horizontal="right" vertical="top"/>
    </xf>
    <xf numFmtId="164" fontId="2" fillId="4" borderId="20" xfId="0" applyNumberFormat="1" applyFont="1" applyFill="1" applyBorder="1" applyAlignment="1">
      <alignment horizontal="right" vertical="top"/>
    </xf>
    <xf numFmtId="164" fontId="2" fillId="4" borderId="21" xfId="0" applyNumberFormat="1" applyFont="1" applyFill="1" applyBorder="1" applyAlignment="1">
      <alignment horizontal="right" vertical="top"/>
    </xf>
    <xf numFmtId="164" fontId="2" fillId="4" borderId="24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26" xfId="0" applyNumberFormat="1" applyFont="1" applyFill="1" applyBorder="1" applyAlignment="1">
      <alignment horizontal="right" vertical="top"/>
    </xf>
    <xf numFmtId="164" fontId="2" fillId="4" borderId="28" xfId="0" applyNumberFormat="1" applyFont="1" applyFill="1" applyBorder="1" applyAlignment="1">
      <alignment horizontal="right" vertical="top"/>
    </xf>
    <xf numFmtId="164" fontId="2" fillId="0" borderId="8" xfId="0" applyNumberFormat="1" applyFont="1" applyFill="1" applyBorder="1" applyAlignment="1">
      <alignment horizontal="right" vertical="top"/>
    </xf>
    <xf numFmtId="164" fontId="4" fillId="4" borderId="29" xfId="0" applyNumberFormat="1" applyFont="1" applyFill="1" applyBorder="1" applyAlignment="1">
      <alignment horizontal="right" vertical="top"/>
    </xf>
    <xf numFmtId="164" fontId="4" fillId="4" borderId="2" xfId="0" applyNumberFormat="1" applyFont="1" applyFill="1" applyBorder="1" applyAlignment="1">
      <alignment horizontal="right" vertical="top"/>
    </xf>
    <xf numFmtId="164" fontId="4" fillId="4" borderId="3" xfId="0" applyNumberFormat="1" applyFont="1" applyFill="1" applyBorder="1" applyAlignment="1">
      <alignment horizontal="right" vertical="top"/>
    </xf>
    <xf numFmtId="164" fontId="4" fillId="4" borderId="9" xfId="0" applyNumberFormat="1" applyFont="1" applyFill="1" applyBorder="1" applyAlignment="1">
      <alignment horizontal="right" vertical="top"/>
    </xf>
    <xf numFmtId="164" fontId="4" fillId="3" borderId="15" xfId="0" applyNumberFormat="1" applyFont="1" applyFill="1" applyBorder="1" applyAlignment="1">
      <alignment horizontal="right" vertical="top"/>
    </xf>
    <xf numFmtId="164" fontId="4" fillId="3" borderId="30" xfId="0" applyNumberFormat="1" applyFont="1" applyFill="1" applyBorder="1" applyAlignment="1">
      <alignment horizontal="right" vertical="top"/>
    </xf>
    <xf numFmtId="0" fontId="2" fillId="0" borderId="31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right" vertical="top"/>
    </xf>
    <xf numFmtId="0" fontId="2" fillId="0" borderId="32" xfId="0" applyFont="1" applyFill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right" vertical="top"/>
    </xf>
    <xf numFmtId="0" fontId="5" fillId="0" borderId="0" xfId="0" applyFont="1"/>
    <xf numFmtId="164" fontId="4" fillId="4" borderId="14" xfId="0" applyNumberFormat="1" applyFont="1" applyFill="1" applyBorder="1" applyAlignment="1">
      <alignment horizontal="right" vertical="top"/>
    </xf>
    <xf numFmtId="164" fontId="4" fillId="5" borderId="6" xfId="0" applyNumberFormat="1" applyFont="1" applyFill="1" applyBorder="1" applyAlignment="1">
      <alignment horizontal="right" vertical="top"/>
    </xf>
    <xf numFmtId="164" fontId="4" fillId="5" borderId="32" xfId="0" applyNumberFormat="1" applyFont="1" applyFill="1" applyBorder="1" applyAlignment="1">
      <alignment horizontal="right" vertical="top"/>
    </xf>
    <xf numFmtId="3" fontId="2" fillId="0" borderId="21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/>
    </xf>
    <xf numFmtId="3" fontId="2" fillId="0" borderId="35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2" fillId="0" borderId="34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164" fontId="2" fillId="4" borderId="39" xfId="0" applyNumberFormat="1" applyFont="1" applyFill="1" applyBorder="1" applyAlignment="1">
      <alignment horizontal="right" vertical="top"/>
    </xf>
    <xf numFmtId="164" fontId="2" fillId="0" borderId="7" xfId="0" applyNumberFormat="1" applyFont="1" applyFill="1" applyBorder="1" applyAlignment="1">
      <alignment horizontal="right" vertical="top"/>
    </xf>
    <xf numFmtId="164" fontId="2" fillId="4" borderId="42" xfId="0" applyNumberFormat="1" applyFont="1" applyFill="1" applyBorder="1" applyAlignment="1">
      <alignment horizontal="right" vertical="top"/>
    </xf>
    <xf numFmtId="164" fontId="2" fillId="4" borderId="40" xfId="0" applyNumberFormat="1" applyFont="1" applyFill="1" applyBorder="1" applyAlignment="1">
      <alignment horizontal="right" vertical="top"/>
    </xf>
    <xf numFmtId="164" fontId="2" fillId="6" borderId="32" xfId="0" applyNumberFormat="1" applyFont="1" applyFill="1" applyBorder="1" applyAlignment="1">
      <alignment horizontal="right" vertical="top" wrapText="1"/>
    </xf>
    <xf numFmtId="164" fontId="2" fillId="0" borderId="32" xfId="0" applyNumberFormat="1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165" fontId="2" fillId="0" borderId="21" xfId="0" applyNumberFormat="1" applyFont="1" applyFill="1" applyBorder="1" applyAlignment="1">
      <alignment horizontal="center" vertical="top" wrapText="1"/>
    </xf>
    <xf numFmtId="165" fontId="2" fillId="0" borderId="23" xfId="0" applyNumberFormat="1" applyFont="1" applyFill="1" applyBorder="1" applyAlignment="1">
      <alignment horizontal="center" vertical="top" wrapText="1"/>
    </xf>
    <xf numFmtId="165" fontId="2" fillId="0" borderId="37" xfId="0" applyNumberFormat="1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0" fontId="2" fillId="3" borderId="38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right" vertical="top" wrapText="1"/>
    </xf>
    <xf numFmtId="165" fontId="2" fillId="0" borderId="21" xfId="0" applyNumberFormat="1" applyFont="1" applyFill="1" applyBorder="1" applyAlignment="1">
      <alignment vertical="top" textRotation="90"/>
    </xf>
    <xf numFmtId="164" fontId="2" fillId="0" borderId="7" xfId="0" applyNumberFormat="1" applyFont="1" applyFill="1" applyBorder="1" applyAlignment="1">
      <alignment horizontal="right" vertical="top" wrapText="1"/>
    </xf>
    <xf numFmtId="164" fontId="2" fillId="6" borderId="6" xfId="0" applyNumberFormat="1" applyFont="1" applyFill="1" applyBorder="1" applyAlignment="1">
      <alignment horizontal="right" vertical="top" wrapText="1"/>
    </xf>
    <xf numFmtId="164" fontId="2" fillId="0" borderId="47" xfId="0" applyNumberFormat="1" applyFont="1" applyBorder="1" applyAlignment="1">
      <alignment horizontal="right" vertical="top"/>
    </xf>
    <xf numFmtId="164" fontId="2" fillId="4" borderId="47" xfId="0" applyNumberFormat="1" applyFont="1" applyFill="1" applyBorder="1" applyAlignment="1">
      <alignment horizontal="right" vertical="top"/>
    </xf>
    <xf numFmtId="3" fontId="2" fillId="6" borderId="2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4" borderId="36" xfId="0" applyNumberFormat="1" applyFont="1" applyFill="1" applyBorder="1" applyAlignment="1">
      <alignment horizontal="right" vertical="top"/>
    </xf>
    <xf numFmtId="164" fontId="2" fillId="4" borderId="50" xfId="0" applyNumberFormat="1" applyFont="1" applyFill="1" applyBorder="1" applyAlignment="1">
      <alignment horizontal="right" vertical="top"/>
    </xf>
    <xf numFmtId="0" fontId="2" fillId="0" borderId="11" xfId="0" applyFont="1" applyFill="1" applyBorder="1" applyAlignment="1">
      <alignment vertical="center" textRotation="90" wrapText="1"/>
    </xf>
    <xf numFmtId="0" fontId="2" fillId="0" borderId="12" xfId="0" applyFont="1" applyFill="1" applyBorder="1" applyAlignment="1">
      <alignment vertical="center" textRotation="90" wrapText="1"/>
    </xf>
    <xf numFmtId="164" fontId="2" fillId="6" borderId="31" xfId="0" applyNumberFormat="1" applyFont="1" applyFill="1" applyBorder="1" applyAlignment="1">
      <alignment horizontal="right" vertical="top" wrapText="1"/>
    </xf>
    <xf numFmtId="0" fontId="2" fillId="0" borderId="19" xfId="0" applyNumberFormat="1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164" fontId="2" fillId="0" borderId="52" xfId="0" applyNumberFormat="1" applyFont="1" applyFill="1" applyBorder="1" applyAlignment="1">
      <alignment vertical="top"/>
    </xf>
    <xf numFmtId="164" fontId="2" fillId="0" borderId="51" xfId="0" applyNumberFormat="1" applyFont="1" applyFill="1" applyBorder="1" applyAlignment="1">
      <alignment vertical="top"/>
    </xf>
    <xf numFmtId="49" fontId="2" fillId="0" borderId="51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 wrapText="1"/>
    </xf>
    <xf numFmtId="164" fontId="4" fillId="4" borderId="54" xfId="0" applyNumberFormat="1" applyFont="1" applyFill="1" applyBorder="1" applyAlignment="1">
      <alignment vertical="top"/>
    </xf>
    <xf numFmtId="164" fontId="4" fillId="4" borderId="26" xfId="0" applyNumberFormat="1" applyFont="1" applyFill="1" applyBorder="1" applyAlignment="1">
      <alignment vertical="top"/>
    </xf>
    <xf numFmtId="164" fontId="4" fillId="4" borderId="27" xfId="0" applyNumberFormat="1" applyFont="1" applyFill="1" applyBorder="1" applyAlignment="1">
      <alignment vertical="top"/>
    </xf>
    <xf numFmtId="164" fontId="4" fillId="4" borderId="9" xfId="0" applyNumberFormat="1" applyFont="1" applyFill="1" applyBorder="1" applyAlignment="1">
      <alignment vertical="top"/>
    </xf>
    <xf numFmtId="164" fontId="4" fillId="4" borderId="55" xfId="0" applyNumberFormat="1" applyFont="1" applyFill="1" applyBorder="1" applyAlignment="1">
      <alignment vertical="top"/>
    </xf>
    <xf numFmtId="164" fontId="2" fillId="4" borderId="36" xfId="0" applyNumberFormat="1" applyFont="1" applyFill="1" applyBorder="1" applyAlignment="1">
      <alignment vertical="top"/>
    </xf>
    <xf numFmtId="164" fontId="2" fillId="4" borderId="37" xfId="0" applyNumberFormat="1" applyFont="1" applyFill="1" applyBorder="1" applyAlignment="1">
      <alignment vertical="top"/>
    </xf>
    <xf numFmtId="49" fontId="2" fillId="0" borderId="7" xfId="0" applyNumberFormat="1" applyFont="1" applyFill="1" applyBorder="1" applyAlignment="1">
      <alignment horizontal="center" vertical="top"/>
    </xf>
    <xf numFmtId="164" fontId="2" fillId="4" borderId="11" xfId="0" applyNumberFormat="1" applyFont="1" applyFill="1" applyBorder="1" applyAlignment="1">
      <alignment vertical="top"/>
    </xf>
    <xf numFmtId="164" fontId="2" fillId="4" borderId="21" xfId="0" applyNumberFormat="1" applyFont="1" applyFill="1" applyBorder="1" applyAlignment="1">
      <alignment vertical="top"/>
    </xf>
    <xf numFmtId="164" fontId="2" fillId="4" borderId="23" xfId="0" applyNumberFormat="1" applyFont="1" applyFill="1" applyBorder="1" applyAlignment="1">
      <alignment vertical="top"/>
    </xf>
    <xf numFmtId="164" fontId="2" fillId="0" borderId="7" xfId="0" applyNumberFormat="1" applyFont="1" applyFill="1" applyBorder="1" applyAlignment="1">
      <alignment vertical="top"/>
    </xf>
    <xf numFmtId="164" fontId="2" fillId="0" borderId="49" xfId="0" applyNumberFormat="1" applyFont="1" applyFill="1" applyBorder="1" applyAlignment="1">
      <alignment vertical="top"/>
    </xf>
    <xf numFmtId="0" fontId="2" fillId="0" borderId="56" xfId="0" applyFont="1" applyBorder="1" applyAlignment="1">
      <alignment vertical="top" wrapText="1"/>
    </xf>
    <xf numFmtId="164" fontId="4" fillId="3" borderId="57" xfId="0" applyNumberFormat="1" applyFont="1" applyFill="1" applyBorder="1" applyAlignment="1">
      <alignment horizontal="right" vertical="top"/>
    </xf>
    <xf numFmtId="164" fontId="4" fillId="3" borderId="4" xfId="0" applyNumberFormat="1" applyFont="1" applyFill="1" applyBorder="1" applyAlignment="1">
      <alignment horizontal="right" vertical="top"/>
    </xf>
    <xf numFmtId="0" fontId="4" fillId="4" borderId="8" xfId="0" applyFont="1" applyFill="1" applyBorder="1" applyAlignment="1">
      <alignment horizontal="center" vertical="top"/>
    </xf>
    <xf numFmtId="164" fontId="4" fillId="4" borderId="48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right" vertical="top"/>
    </xf>
    <xf numFmtId="164" fontId="4" fillId="4" borderId="8" xfId="0" applyNumberFormat="1" applyFont="1" applyFill="1" applyBorder="1" applyAlignment="1">
      <alignment horizontal="right" vertical="top"/>
    </xf>
    <xf numFmtId="3" fontId="2" fillId="0" borderId="26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/>
    </xf>
    <xf numFmtId="164" fontId="2" fillId="0" borderId="7" xfId="0" applyNumberFormat="1" applyFont="1" applyBorder="1" applyAlignment="1">
      <alignment horizontal="right" vertical="top"/>
    </xf>
    <xf numFmtId="164" fontId="4" fillId="5" borderId="58" xfId="0" applyNumberFormat="1" applyFont="1" applyFill="1" applyBorder="1" applyAlignment="1">
      <alignment horizontal="right" vertical="top"/>
    </xf>
    <xf numFmtId="164" fontId="4" fillId="5" borderId="33" xfId="0" applyNumberFormat="1" applyFont="1" applyFill="1" applyBorder="1" applyAlignment="1">
      <alignment horizontal="right" vertical="top"/>
    </xf>
    <xf numFmtId="164" fontId="4" fillId="5" borderId="15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49" fontId="4" fillId="6" borderId="24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left" vertical="top"/>
    </xf>
    <xf numFmtId="164" fontId="2" fillId="4" borderId="48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vertical="top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41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right" vertical="top" wrapText="1"/>
    </xf>
    <xf numFmtId="164" fontId="4" fillId="3" borderId="33" xfId="0" applyNumberFormat="1" applyFont="1" applyFill="1" applyBorder="1" applyAlignment="1">
      <alignment horizontal="right" vertical="top"/>
    </xf>
    <xf numFmtId="164" fontId="4" fillId="2" borderId="57" xfId="0" applyNumberFormat="1" applyFont="1" applyFill="1" applyBorder="1" applyAlignment="1">
      <alignment horizontal="right" vertical="top"/>
    </xf>
    <xf numFmtId="164" fontId="4" fillId="2" borderId="33" xfId="0" applyNumberFormat="1" applyFont="1" applyFill="1" applyBorder="1" applyAlignment="1">
      <alignment horizontal="right" vertical="top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vertical="top"/>
    </xf>
    <xf numFmtId="49" fontId="4" fillId="0" borderId="37" xfId="0" applyNumberFormat="1" applyFont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/>
    </xf>
    <xf numFmtId="0" fontId="5" fillId="0" borderId="0" xfId="0" applyFont="1" applyBorder="1"/>
    <xf numFmtId="0" fontId="2" fillId="0" borderId="20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165" fontId="2" fillId="0" borderId="26" xfId="0" applyNumberFormat="1" applyFont="1" applyFill="1" applyBorder="1" applyAlignment="1">
      <alignment horizontal="center" vertical="top" wrapText="1"/>
    </xf>
    <xf numFmtId="165" fontId="2" fillId="0" borderId="27" xfId="0" applyNumberFormat="1" applyFont="1" applyFill="1" applyBorder="1" applyAlignment="1">
      <alignment horizontal="center" vertical="top" wrapText="1"/>
    </xf>
    <xf numFmtId="165" fontId="2" fillId="0" borderId="36" xfId="0" applyNumberFormat="1" applyFont="1" applyFill="1" applyBorder="1" applyAlignment="1">
      <alignment horizontal="center" vertical="top" wrapText="1"/>
    </xf>
    <xf numFmtId="164" fontId="2" fillId="4" borderId="11" xfId="0" applyNumberFormat="1" applyFont="1" applyFill="1" applyBorder="1" applyAlignment="1">
      <alignment horizontal="right" vertical="top"/>
    </xf>
    <xf numFmtId="164" fontId="2" fillId="6" borderId="7" xfId="0" applyNumberFormat="1" applyFont="1" applyFill="1" applyBorder="1" applyAlignment="1">
      <alignment horizontal="right" vertical="top" wrapText="1"/>
    </xf>
    <xf numFmtId="49" fontId="4" fillId="0" borderId="23" xfId="0" applyNumberFormat="1" applyFont="1" applyBorder="1" applyAlignment="1">
      <alignment vertical="top"/>
    </xf>
    <xf numFmtId="49" fontId="4" fillId="0" borderId="35" xfId="0" applyNumberFormat="1" applyFont="1" applyBorder="1" applyAlignment="1">
      <alignment vertical="top"/>
    </xf>
    <xf numFmtId="0" fontId="12" fillId="6" borderId="37" xfId="0" applyFont="1" applyFill="1" applyBorder="1" applyAlignment="1">
      <alignment horizontal="left" vertical="top" wrapText="1"/>
    </xf>
    <xf numFmtId="0" fontId="2" fillId="0" borderId="51" xfId="0" applyFont="1" applyBorder="1" applyAlignment="1">
      <alignment horizontal="center" vertical="top" wrapText="1"/>
    </xf>
    <xf numFmtId="164" fontId="2" fillId="4" borderId="62" xfId="0" applyNumberFormat="1" applyFont="1" applyFill="1" applyBorder="1" applyAlignment="1">
      <alignment horizontal="right" vertical="top"/>
    </xf>
    <xf numFmtId="164" fontId="2" fillId="0" borderId="51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 wrapText="1"/>
    </xf>
    <xf numFmtId="164" fontId="2" fillId="0" borderId="63" xfId="0" applyNumberFormat="1" applyFont="1" applyBorder="1" applyAlignment="1">
      <alignment horizontal="right" vertical="top"/>
    </xf>
    <xf numFmtId="0" fontId="2" fillId="0" borderId="63" xfId="0" applyFont="1" applyFill="1" applyBorder="1" applyAlignment="1">
      <alignment horizontal="center" vertical="top" wrapText="1"/>
    </xf>
    <xf numFmtId="164" fontId="2" fillId="4" borderId="0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24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49" xfId="0" applyNumberFormat="1" applyFont="1" applyFill="1" applyBorder="1" applyAlignment="1">
      <alignment horizontal="left" vertical="top" wrapText="1"/>
    </xf>
    <xf numFmtId="0" fontId="2" fillId="0" borderId="21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3" xfId="0" applyNumberFormat="1" applyFont="1" applyBorder="1" applyAlignment="1">
      <alignment horizontal="center" vertical="top"/>
    </xf>
    <xf numFmtId="0" fontId="2" fillId="6" borderId="35" xfId="0" applyFont="1" applyFill="1" applyBorder="1" applyAlignment="1">
      <alignment vertical="top" wrapText="1"/>
    </xf>
    <xf numFmtId="164" fontId="2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164" fontId="2" fillId="4" borderId="10" xfId="0" applyNumberFormat="1" applyFont="1" applyFill="1" applyBorder="1" applyAlignment="1">
      <alignment horizontal="right" vertical="top"/>
    </xf>
    <xf numFmtId="164" fontId="2" fillId="4" borderId="22" xfId="0" applyNumberFormat="1" applyFont="1" applyFill="1" applyBorder="1" applyAlignment="1">
      <alignment horizontal="right" vertical="top"/>
    </xf>
    <xf numFmtId="164" fontId="2" fillId="4" borderId="27" xfId="0" applyNumberFormat="1" applyFont="1" applyFill="1" applyBorder="1" applyAlignment="1">
      <alignment horizontal="right" vertical="top"/>
    </xf>
    <xf numFmtId="3" fontId="2" fillId="6" borderId="21" xfId="0" applyNumberFormat="1" applyFont="1" applyFill="1" applyBorder="1" applyAlignment="1">
      <alignment horizontal="center" vertical="top"/>
    </xf>
    <xf numFmtId="3" fontId="2" fillId="6" borderId="0" xfId="0" applyNumberFormat="1" applyFont="1" applyFill="1" applyBorder="1" applyAlignment="1">
      <alignment horizontal="center" vertical="top"/>
    </xf>
    <xf numFmtId="165" fontId="6" fillId="6" borderId="31" xfId="0" applyNumberFormat="1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/>
    </xf>
    <xf numFmtId="165" fontId="2" fillId="0" borderId="26" xfId="0" applyNumberFormat="1" applyFont="1" applyFill="1" applyBorder="1" applyAlignment="1">
      <alignment horizontal="center" vertical="top"/>
    </xf>
    <xf numFmtId="3" fontId="2" fillId="0" borderId="64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right" vertical="top"/>
    </xf>
    <xf numFmtId="164" fontId="4" fillId="4" borderId="65" xfId="0" applyNumberFormat="1" applyFont="1" applyFill="1" applyBorder="1" applyAlignment="1">
      <alignment horizontal="right" vertical="top"/>
    </xf>
    <xf numFmtId="0" fontId="2" fillId="6" borderId="21" xfId="0" applyNumberFormat="1" applyFont="1" applyFill="1" applyBorder="1" applyAlignment="1">
      <alignment horizontal="center" vertical="top"/>
    </xf>
    <xf numFmtId="164" fontId="2" fillId="6" borderId="31" xfId="0" applyNumberFormat="1" applyFont="1" applyFill="1" applyBorder="1" applyAlignment="1">
      <alignment horizontal="right" vertical="top"/>
    </xf>
    <xf numFmtId="0" fontId="6" fillId="6" borderId="21" xfId="0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32" xfId="0" applyFont="1" applyFill="1" applyBorder="1" applyAlignment="1">
      <alignment horizontal="center" vertical="top"/>
    </xf>
    <xf numFmtId="164" fontId="2" fillId="6" borderId="8" xfId="0" applyNumberFormat="1" applyFont="1" applyFill="1" applyBorder="1" applyAlignment="1">
      <alignment horizontal="right" vertical="top"/>
    </xf>
    <xf numFmtId="0" fontId="2" fillId="6" borderId="7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164" fontId="4" fillId="4" borderId="67" xfId="0" applyNumberFormat="1" applyFont="1" applyFill="1" applyBorder="1" applyAlignment="1">
      <alignment horizontal="right" vertical="top"/>
    </xf>
    <xf numFmtId="0" fontId="2" fillId="0" borderId="4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horizontal="center" vertical="top"/>
    </xf>
    <xf numFmtId="164" fontId="2" fillId="4" borderId="52" xfId="0" applyNumberFormat="1" applyFont="1" applyFill="1" applyBorder="1" applyAlignment="1">
      <alignment horizontal="right" vertical="top"/>
    </xf>
    <xf numFmtId="164" fontId="2" fillId="4" borderId="37" xfId="0" applyNumberFormat="1" applyFont="1" applyFill="1" applyBorder="1" applyAlignment="1">
      <alignment horizontal="right" vertical="top"/>
    </xf>
    <xf numFmtId="164" fontId="2" fillId="4" borderId="49" xfId="0" applyNumberFormat="1" applyFont="1" applyFill="1" applyBorder="1" applyAlignment="1">
      <alignment horizontal="right" vertical="top"/>
    </xf>
    <xf numFmtId="164" fontId="2" fillId="4" borderId="23" xfId="0" applyNumberFormat="1" applyFont="1" applyFill="1" applyBorder="1" applyAlignment="1">
      <alignment horizontal="right" vertical="top"/>
    </xf>
    <xf numFmtId="164" fontId="2" fillId="4" borderId="68" xfId="0" applyNumberFormat="1" applyFont="1" applyFill="1" applyBorder="1" applyAlignment="1">
      <alignment horizontal="right" vertical="top"/>
    </xf>
    <xf numFmtId="164" fontId="2" fillId="4" borderId="41" xfId="0" applyNumberFormat="1" applyFont="1" applyFill="1" applyBorder="1" applyAlignment="1">
      <alignment horizontal="right" vertical="top"/>
    </xf>
    <xf numFmtId="164" fontId="4" fillId="4" borderId="12" xfId="0" applyNumberFormat="1" applyFont="1" applyFill="1" applyBorder="1" applyAlignment="1">
      <alignment horizontal="right" vertical="top"/>
    </xf>
    <xf numFmtId="0" fontId="2" fillId="0" borderId="67" xfId="0" applyFont="1" applyFill="1" applyBorder="1" applyAlignment="1">
      <alignment vertical="top" wrapText="1"/>
    </xf>
    <xf numFmtId="164" fontId="2" fillId="0" borderId="51" xfId="0" applyNumberFormat="1" applyFont="1" applyFill="1" applyBorder="1" applyAlignment="1">
      <alignment horizontal="right" vertical="top" wrapText="1"/>
    </xf>
    <xf numFmtId="164" fontId="4" fillId="4" borderId="0" xfId="0" applyNumberFormat="1" applyFont="1" applyFill="1" applyBorder="1" applyAlignment="1">
      <alignment horizontal="right" vertical="top"/>
    </xf>
    <xf numFmtId="164" fontId="4" fillId="4" borderId="21" xfId="0" applyNumberFormat="1" applyFont="1" applyFill="1" applyBorder="1" applyAlignment="1">
      <alignment horizontal="right" vertical="top"/>
    </xf>
    <xf numFmtId="164" fontId="4" fillId="4" borderId="24" xfId="0" applyNumberFormat="1" applyFont="1" applyFill="1" applyBorder="1" applyAlignment="1">
      <alignment horizontal="right" vertical="top"/>
    </xf>
    <xf numFmtId="164" fontId="4" fillId="4" borderId="40" xfId="0" applyNumberFormat="1" applyFont="1" applyFill="1" applyBorder="1" applyAlignment="1">
      <alignment horizontal="right" vertical="top"/>
    </xf>
    <xf numFmtId="164" fontId="4" fillId="4" borderId="47" xfId="0" applyNumberFormat="1" applyFont="1" applyFill="1" applyBorder="1" applyAlignment="1">
      <alignment horizontal="right" vertical="top"/>
    </xf>
    <xf numFmtId="164" fontId="4" fillId="4" borderId="49" xfId="0" applyNumberFormat="1" applyFont="1" applyFill="1" applyBorder="1" applyAlignment="1">
      <alignment horizontal="right" vertical="top"/>
    </xf>
    <xf numFmtId="164" fontId="4" fillId="4" borderId="23" xfId="0" applyNumberFormat="1" applyFont="1" applyFill="1" applyBorder="1" applyAlignment="1">
      <alignment horizontal="right" vertical="top"/>
    </xf>
    <xf numFmtId="164" fontId="4" fillId="4" borderId="68" xfId="0" applyNumberFormat="1" applyFont="1" applyFill="1" applyBorder="1" applyAlignment="1">
      <alignment horizontal="right" vertical="top"/>
    </xf>
    <xf numFmtId="164" fontId="4" fillId="4" borderId="41" xfId="0" applyNumberFormat="1" applyFont="1" applyFill="1" applyBorder="1" applyAlignment="1">
      <alignment horizontal="right" vertical="top"/>
    </xf>
    <xf numFmtId="164" fontId="4" fillId="6" borderId="7" xfId="0" applyNumberFormat="1" applyFont="1" applyFill="1" applyBorder="1" applyAlignment="1">
      <alignment horizontal="right" vertical="top"/>
    </xf>
    <xf numFmtId="0" fontId="2" fillId="0" borderId="48" xfId="0" applyFont="1" applyFill="1" applyBorder="1" applyAlignment="1">
      <alignment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69" xfId="0" applyFont="1" applyFill="1" applyBorder="1" applyAlignment="1">
      <alignment horizontal="center" vertical="top" wrapText="1"/>
    </xf>
    <xf numFmtId="164" fontId="4" fillId="4" borderId="11" xfId="0" applyNumberFormat="1" applyFont="1" applyFill="1" applyBorder="1" applyAlignment="1">
      <alignment horizontal="right" vertical="top"/>
    </xf>
    <xf numFmtId="164" fontId="4" fillId="4" borderId="63" xfId="0" applyNumberFormat="1" applyFont="1" applyFill="1" applyBorder="1" applyAlignment="1">
      <alignment horizontal="right" vertical="top"/>
    </xf>
    <xf numFmtId="0" fontId="2" fillId="0" borderId="62" xfId="0" applyFont="1" applyFill="1" applyBorder="1" applyAlignment="1">
      <alignment vertical="top" wrapText="1"/>
    </xf>
    <xf numFmtId="164" fontId="4" fillId="4" borderId="7" xfId="0" applyNumberFormat="1" applyFont="1" applyFill="1" applyBorder="1" applyAlignment="1">
      <alignment horizontal="right" vertical="top"/>
    </xf>
    <xf numFmtId="164" fontId="2" fillId="4" borderId="69" xfId="0" applyNumberFormat="1" applyFont="1" applyFill="1" applyBorder="1" applyAlignment="1">
      <alignment horizontal="right" vertical="top"/>
    </xf>
    <xf numFmtId="164" fontId="4" fillId="4" borderId="34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68" xfId="0" applyFont="1" applyFill="1" applyBorder="1" applyAlignment="1">
      <alignment horizontal="center" vertical="top" wrapText="1"/>
    </xf>
    <xf numFmtId="0" fontId="4" fillId="4" borderId="49" xfId="0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 wrapText="1"/>
    </xf>
    <xf numFmtId="164" fontId="4" fillId="4" borderId="70" xfId="0" applyNumberFormat="1" applyFont="1" applyFill="1" applyBorder="1" applyAlignment="1">
      <alignment horizontal="right" vertical="top"/>
    </xf>
    <xf numFmtId="164" fontId="4" fillId="4" borderId="55" xfId="0" applyNumberFormat="1" applyFont="1" applyFill="1" applyBorder="1" applyAlignment="1">
      <alignment horizontal="right" vertical="top"/>
    </xf>
    <xf numFmtId="164" fontId="4" fillId="4" borderId="71" xfId="0" applyNumberFormat="1" applyFont="1" applyFill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/>
    </xf>
    <xf numFmtId="0" fontId="2" fillId="0" borderId="51" xfId="0" applyFont="1" applyFill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/>
    </xf>
    <xf numFmtId="164" fontId="4" fillId="4" borderId="35" xfId="0" applyNumberFormat="1" applyFont="1" applyFill="1" applyBorder="1" applyAlignment="1">
      <alignment horizontal="right" vertical="top"/>
    </xf>
    <xf numFmtId="164" fontId="2" fillId="4" borderId="53" xfId="0" applyNumberFormat="1" applyFont="1" applyFill="1" applyBorder="1" applyAlignment="1">
      <alignment horizontal="right" vertical="top"/>
    </xf>
    <xf numFmtId="0" fontId="2" fillId="0" borderId="68" xfId="0" applyFont="1" applyFill="1" applyBorder="1" applyAlignment="1">
      <alignment horizontal="center" vertical="top"/>
    </xf>
    <xf numFmtId="0" fontId="2" fillId="0" borderId="2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164" fontId="2" fillId="6" borderId="7" xfId="0" applyNumberFormat="1" applyFont="1" applyFill="1" applyBorder="1" applyAlignment="1">
      <alignment horizontal="right" vertical="top"/>
    </xf>
    <xf numFmtId="164" fontId="4" fillId="6" borderId="32" xfId="0" applyNumberFormat="1" applyFont="1" applyFill="1" applyBorder="1" applyAlignment="1">
      <alignment horizontal="right" vertical="top"/>
    </xf>
    <xf numFmtId="164" fontId="4" fillId="0" borderId="51" xfId="0" applyNumberFormat="1" applyFont="1" applyFill="1" applyBorder="1" applyAlignment="1">
      <alignment horizontal="right" vertical="top"/>
    </xf>
    <xf numFmtId="164" fontId="4" fillId="4" borderId="28" xfId="0" applyNumberFormat="1" applyFont="1" applyFill="1" applyBorder="1" applyAlignment="1">
      <alignment horizontal="right" vertical="top"/>
    </xf>
    <xf numFmtId="0" fontId="2" fillId="6" borderId="51" xfId="0" applyFont="1" applyFill="1" applyBorder="1" applyAlignment="1">
      <alignment horizontal="center" vertical="top" wrapText="1"/>
    </xf>
    <xf numFmtId="164" fontId="2" fillId="6" borderId="51" xfId="0" applyNumberFormat="1" applyFont="1" applyFill="1" applyBorder="1" applyAlignment="1">
      <alignment horizontal="right" vertical="top" wrapText="1"/>
    </xf>
    <xf numFmtId="4" fontId="2" fillId="6" borderId="27" xfId="0" applyNumberFormat="1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center" vertical="top"/>
    </xf>
    <xf numFmtId="0" fontId="2" fillId="6" borderId="54" xfId="0" applyFont="1" applyFill="1" applyBorder="1" applyAlignment="1">
      <alignment horizontal="left" vertical="top" wrapText="1"/>
    </xf>
    <xf numFmtId="164" fontId="2" fillId="4" borderId="19" xfId="0" applyNumberFormat="1" applyFont="1" applyFill="1" applyBorder="1" applyAlignment="1">
      <alignment horizontal="right" vertical="top"/>
    </xf>
    <xf numFmtId="0" fontId="2" fillId="6" borderId="49" xfId="0" applyFont="1" applyFill="1" applyBorder="1" applyAlignment="1">
      <alignment horizontal="center" vertical="top" wrapText="1"/>
    </xf>
    <xf numFmtId="0" fontId="4" fillId="6" borderId="68" xfId="0" applyFont="1" applyFill="1" applyBorder="1" applyAlignment="1">
      <alignment horizontal="center" vertical="top"/>
    </xf>
    <xf numFmtId="164" fontId="4" fillId="4" borderId="45" xfId="0" applyNumberFormat="1" applyFont="1" applyFill="1" applyBorder="1" applyAlignment="1">
      <alignment horizontal="right" vertical="top"/>
    </xf>
    <xf numFmtId="164" fontId="2" fillId="0" borderId="0" xfId="0" applyNumberFormat="1" applyFont="1" applyAlignment="1">
      <alignment vertical="top"/>
    </xf>
    <xf numFmtId="164" fontId="2" fillId="0" borderId="63" xfId="0" applyNumberFormat="1" applyFont="1" applyFill="1" applyBorder="1" applyAlignment="1">
      <alignment horizontal="right" vertical="top"/>
    </xf>
    <xf numFmtId="164" fontId="4" fillId="4" borderId="58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center" textRotation="90" wrapText="1"/>
    </xf>
    <xf numFmtId="49" fontId="4" fillId="0" borderId="21" xfId="0" applyNumberFormat="1" applyFont="1" applyBorder="1" applyAlignment="1">
      <alignment horizontal="center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center" vertical="top" wrapText="1"/>
    </xf>
    <xf numFmtId="49" fontId="4" fillId="3" borderId="21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 wrapText="1"/>
    </xf>
    <xf numFmtId="49" fontId="4" fillId="3" borderId="34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49" fontId="2" fillId="0" borderId="50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49" fontId="4" fillId="0" borderId="24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4" fillId="3" borderId="21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0" fontId="2" fillId="0" borderId="23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49" fontId="4" fillId="0" borderId="37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5" xfId="0" applyNumberFormat="1" applyFont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 wrapText="1"/>
    </xf>
    <xf numFmtId="0" fontId="2" fillId="0" borderId="52" xfId="0" applyFont="1" applyFill="1" applyBorder="1" applyAlignment="1">
      <alignment horizontal="center" vertical="top" textRotation="90" wrapText="1"/>
    </xf>
    <xf numFmtId="0" fontId="2" fillId="0" borderId="44" xfId="0" applyFont="1" applyFill="1" applyBorder="1" applyAlignment="1">
      <alignment horizontal="center" vertical="top" textRotation="90" wrapText="1"/>
    </xf>
    <xf numFmtId="0" fontId="2" fillId="0" borderId="62" xfId="0" applyFont="1" applyFill="1" applyBorder="1" applyAlignment="1">
      <alignment horizontal="left" vertical="top" wrapText="1"/>
    </xf>
    <xf numFmtId="49" fontId="4" fillId="0" borderId="50" xfId="0" applyNumberFormat="1" applyFont="1" applyBorder="1" applyAlignment="1">
      <alignment horizontal="center" vertical="top"/>
    </xf>
    <xf numFmtId="49" fontId="4" fillId="0" borderId="72" xfId="0" applyNumberFormat="1" applyFont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 textRotation="90" wrapText="1"/>
    </xf>
    <xf numFmtId="49" fontId="2" fillId="0" borderId="36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Fill="1" applyBorder="1" applyAlignment="1">
      <alignment horizontal="center" vertical="top" wrapText="1"/>
    </xf>
    <xf numFmtId="3" fontId="2" fillId="0" borderId="37" xfId="0" applyNumberFormat="1" applyFont="1" applyFill="1" applyBorder="1" applyAlignment="1">
      <alignment horizontal="center" vertical="top" wrapText="1"/>
    </xf>
    <xf numFmtId="3" fontId="2" fillId="0" borderId="41" xfId="0" applyNumberFormat="1" applyFont="1" applyFill="1" applyBorder="1" applyAlignment="1">
      <alignment horizontal="center" vertical="top" wrapText="1"/>
    </xf>
    <xf numFmtId="3" fontId="2" fillId="0" borderId="26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9" fontId="2" fillId="0" borderId="36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10" fillId="0" borderId="23" xfId="0" applyFont="1" applyFill="1" applyBorder="1" applyAlignment="1">
      <alignment horizontal="left" vertical="top" wrapText="1"/>
    </xf>
    <xf numFmtId="49" fontId="4" fillId="0" borderId="27" xfId="0" applyNumberFormat="1" applyFont="1" applyBorder="1" applyAlignment="1">
      <alignment horizontal="center" vertical="top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top" wrapText="1"/>
    </xf>
    <xf numFmtId="0" fontId="2" fillId="8" borderId="49" xfId="0" applyFont="1" applyFill="1" applyBorder="1" applyAlignment="1">
      <alignment vertical="top"/>
    </xf>
    <xf numFmtId="0" fontId="2" fillId="8" borderId="24" xfId="0" applyFont="1" applyFill="1" applyBorder="1" applyAlignment="1">
      <alignment vertical="top"/>
    </xf>
    <xf numFmtId="0" fontId="2" fillId="8" borderId="23" xfId="0" applyFont="1" applyFill="1" applyBorder="1" applyAlignment="1">
      <alignment vertical="top"/>
    </xf>
    <xf numFmtId="0" fontId="2" fillId="0" borderId="20" xfId="1" applyFont="1" applyFill="1" applyBorder="1" applyAlignment="1">
      <alignment horizontal="left" vertical="top" wrapText="1"/>
    </xf>
    <xf numFmtId="164" fontId="2" fillId="4" borderId="63" xfId="0" applyNumberFormat="1" applyFont="1" applyFill="1" applyBorder="1" applyAlignment="1">
      <alignment horizontal="right" vertical="top"/>
    </xf>
    <xf numFmtId="164" fontId="2" fillId="6" borderId="49" xfId="0" applyNumberFormat="1" applyFont="1" applyFill="1" applyBorder="1" applyAlignment="1">
      <alignment horizontal="right" vertical="top" wrapText="1"/>
    </xf>
    <xf numFmtId="164" fontId="2" fillId="0" borderId="49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3" fontId="2" fillId="0" borderId="1" xfId="1" applyNumberFormat="1" applyFont="1" applyFill="1" applyBorder="1" applyAlignment="1">
      <alignment horizontal="center" vertical="top"/>
    </xf>
    <xf numFmtId="164" fontId="2" fillId="6" borderId="77" xfId="0" applyNumberFormat="1" applyFont="1" applyFill="1" applyBorder="1" applyAlignment="1">
      <alignment horizontal="right" vertical="top" wrapText="1"/>
    </xf>
    <xf numFmtId="49" fontId="4" fillId="2" borderId="11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left" vertical="top" wrapText="1"/>
    </xf>
    <xf numFmtId="49" fontId="4" fillId="3" borderId="21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3" fontId="2" fillId="0" borderId="26" xfId="1" applyNumberFormat="1" applyFont="1" applyFill="1" applyBorder="1" applyAlignment="1">
      <alignment horizontal="center" vertical="top"/>
    </xf>
    <xf numFmtId="0" fontId="2" fillId="0" borderId="54" xfId="1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164" fontId="2" fillId="0" borderId="69" xfId="0" applyNumberFormat="1" applyFont="1" applyFill="1" applyBorder="1" applyAlignment="1">
      <alignment horizontal="right" vertical="top" wrapText="1"/>
    </xf>
    <xf numFmtId="0" fontId="2" fillId="0" borderId="55" xfId="0" applyFont="1" applyBorder="1" applyAlignment="1">
      <alignment vertical="top"/>
    </xf>
    <xf numFmtId="0" fontId="2" fillId="0" borderId="2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164" fontId="13" fillId="6" borderId="7" xfId="0" applyNumberFormat="1" applyFont="1" applyFill="1" applyBorder="1" applyAlignment="1">
      <alignment horizontal="right" vertical="top" wrapText="1"/>
    </xf>
    <xf numFmtId="0" fontId="2" fillId="0" borderId="47" xfId="0" applyFont="1" applyFill="1" applyBorder="1" applyAlignment="1">
      <alignment horizontal="left" vertical="top" wrapText="1"/>
    </xf>
    <xf numFmtId="3" fontId="2" fillId="0" borderId="42" xfId="0" applyNumberFormat="1" applyFont="1" applyFill="1" applyBorder="1" applyAlignment="1">
      <alignment horizontal="center" vertical="top" wrapText="1"/>
    </xf>
    <xf numFmtId="3" fontId="2" fillId="0" borderId="41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49" fontId="2" fillId="0" borderId="36" xfId="0" applyNumberFormat="1" applyFont="1" applyBorder="1" applyAlignment="1">
      <alignment vertical="top"/>
    </xf>
    <xf numFmtId="49" fontId="2" fillId="0" borderId="21" xfId="0" applyNumberFormat="1" applyFont="1" applyBorder="1" applyAlignment="1">
      <alignment vertical="top"/>
    </xf>
    <xf numFmtId="49" fontId="2" fillId="0" borderId="34" xfId="0" applyNumberFormat="1" applyFont="1" applyBorder="1" applyAlignment="1">
      <alignment vertical="top"/>
    </xf>
    <xf numFmtId="49" fontId="4" fillId="0" borderId="37" xfId="0" applyNumberFormat="1" applyFont="1" applyBorder="1" applyAlignment="1">
      <alignment vertical="top"/>
    </xf>
    <xf numFmtId="0" fontId="4" fillId="6" borderId="44" xfId="0" applyFont="1" applyFill="1" applyBorder="1" applyAlignment="1">
      <alignment horizontal="center" vertical="top"/>
    </xf>
    <xf numFmtId="164" fontId="4" fillId="4" borderId="44" xfId="0" applyNumberFormat="1" applyFont="1" applyFill="1" applyBorder="1" applyAlignment="1">
      <alignment horizontal="right" vertical="top"/>
    </xf>
    <xf numFmtId="164" fontId="4" fillId="4" borderId="72" xfId="0" applyNumberFormat="1" applyFont="1" applyFill="1" applyBorder="1" applyAlignment="1">
      <alignment horizontal="right" vertical="top"/>
    </xf>
    <xf numFmtId="164" fontId="4" fillId="6" borderId="14" xfId="0" applyNumberFormat="1" applyFont="1" applyFill="1" applyBorder="1" applyAlignment="1">
      <alignment horizontal="right" vertical="top"/>
    </xf>
    <xf numFmtId="165" fontId="2" fillId="0" borderId="36" xfId="0" applyNumberFormat="1" applyFont="1" applyFill="1" applyBorder="1" applyAlignment="1">
      <alignment horizontal="center" vertical="top"/>
    </xf>
    <xf numFmtId="165" fontId="2" fillId="0" borderId="37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left" vertical="top" wrapText="1"/>
    </xf>
    <xf numFmtId="0" fontId="2" fillId="0" borderId="67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 textRotation="90" wrapText="1"/>
    </xf>
    <xf numFmtId="49" fontId="4" fillId="2" borderId="12" xfId="0" applyNumberFormat="1" applyFont="1" applyFill="1" applyBorder="1" applyAlignment="1">
      <alignment horizontal="center" vertical="top"/>
    </xf>
    <xf numFmtId="49" fontId="4" fillId="0" borderId="34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textRotation="90" wrapText="1"/>
    </xf>
    <xf numFmtId="49" fontId="4" fillId="0" borderId="50" xfId="0" applyNumberFormat="1" applyFont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/>
    </xf>
    <xf numFmtId="49" fontId="4" fillId="0" borderId="72" xfId="0" applyNumberFormat="1" applyFont="1" applyBorder="1" applyAlignment="1">
      <alignment horizontal="center" vertical="top"/>
    </xf>
    <xf numFmtId="49" fontId="4" fillId="3" borderId="34" xfId="0" applyNumberFormat="1" applyFont="1" applyFill="1" applyBorder="1" applyAlignment="1">
      <alignment horizontal="center" vertical="top"/>
    </xf>
    <xf numFmtId="49" fontId="4" fillId="3" borderId="26" xfId="0" applyNumberFormat="1" applyFont="1" applyFill="1" applyBorder="1" applyAlignment="1">
      <alignment horizontal="center" vertical="top"/>
    </xf>
    <xf numFmtId="49" fontId="4" fillId="0" borderId="26" xfId="0" applyNumberFormat="1" applyFont="1" applyBorder="1" applyAlignment="1">
      <alignment horizontal="center" vertical="top"/>
    </xf>
    <xf numFmtId="0" fontId="10" fillId="0" borderId="27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0" fontId="2" fillId="0" borderId="4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77" xfId="0" applyNumberFormat="1" applyFont="1" applyBorder="1" applyAlignment="1">
      <alignment horizontal="center" vertical="center" textRotation="90" wrapText="1"/>
    </xf>
    <xf numFmtId="0" fontId="2" fillId="0" borderId="63" xfId="0" applyNumberFormat="1" applyFont="1" applyBorder="1" applyAlignment="1">
      <alignment horizontal="center" vertical="center" textRotation="90" wrapText="1"/>
    </xf>
    <xf numFmtId="0" fontId="2" fillId="0" borderId="45" xfId="0" applyNumberFormat="1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4" fillId="7" borderId="56" xfId="0" applyNumberFormat="1" applyFont="1" applyFill="1" applyBorder="1" applyAlignment="1">
      <alignment horizontal="left" vertical="top" wrapText="1"/>
    </xf>
    <xf numFmtId="49" fontId="4" fillId="7" borderId="74" xfId="0" applyNumberFormat="1" applyFont="1" applyFill="1" applyBorder="1" applyAlignment="1">
      <alignment horizontal="left" vertical="top" wrapText="1"/>
    </xf>
    <xf numFmtId="49" fontId="4" fillId="7" borderId="75" xfId="0" applyNumberFormat="1" applyFont="1" applyFill="1" applyBorder="1" applyAlignment="1">
      <alignment horizontal="left" vertical="top" wrapText="1"/>
    </xf>
    <xf numFmtId="49" fontId="4" fillId="2" borderId="54" xfId="0" applyNumberFormat="1" applyFont="1" applyFill="1" applyBorder="1" applyAlignment="1">
      <alignment horizontal="center" vertical="top"/>
    </xf>
    <xf numFmtId="0" fontId="4" fillId="3" borderId="50" xfId="0" applyFont="1" applyFill="1" applyBorder="1" applyAlignment="1">
      <alignment horizontal="left" vertical="top" wrapText="1"/>
    </xf>
    <xf numFmtId="0" fontId="4" fillId="3" borderId="53" xfId="0" applyFont="1" applyFill="1" applyBorder="1" applyAlignment="1">
      <alignment horizontal="left" vertical="top" wrapText="1"/>
    </xf>
    <xf numFmtId="0" fontId="4" fillId="3" borderId="77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4" fontId="2" fillId="6" borderId="27" xfId="0" applyNumberFormat="1" applyFont="1" applyFill="1" applyBorder="1" applyAlignment="1">
      <alignment horizontal="center" vertical="top"/>
    </xf>
    <xf numFmtId="4" fontId="2" fillId="6" borderId="23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59" xfId="0" applyFont="1" applyFill="1" applyBorder="1" applyAlignment="1">
      <alignment horizontal="left" vertical="top" wrapText="1"/>
    </xf>
    <xf numFmtId="0" fontId="4" fillId="5" borderId="61" xfId="0" applyFont="1" applyFill="1" applyBorder="1" applyAlignment="1">
      <alignment horizontal="left" vertical="top" wrapText="1"/>
    </xf>
    <xf numFmtId="0" fontId="4" fillId="2" borderId="72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4" fontId="2" fillId="6" borderId="26" xfId="0" applyNumberFormat="1" applyFont="1" applyFill="1" applyBorder="1" applyAlignment="1">
      <alignment horizontal="center" vertical="top"/>
    </xf>
    <xf numFmtId="4" fontId="2" fillId="6" borderId="21" xfId="0" applyNumberFormat="1" applyFont="1" applyFill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2" fillId="6" borderId="54" xfId="0" applyFont="1" applyFill="1" applyBorder="1" applyAlignment="1">
      <alignment horizontal="left" vertical="top" wrapText="1"/>
    </xf>
    <xf numFmtId="0" fontId="2" fillId="6" borderId="11" xfId="0" applyFont="1" applyFill="1" applyBorder="1" applyAlignment="1">
      <alignment horizontal="left" vertical="top" wrapText="1"/>
    </xf>
    <xf numFmtId="49" fontId="4" fillId="0" borderId="28" xfId="0" applyNumberFormat="1" applyFont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center" textRotation="90" wrapText="1"/>
    </xf>
    <xf numFmtId="49" fontId="4" fillId="2" borderId="10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10" fillId="0" borderId="37" xfId="0" applyFont="1" applyFill="1" applyBorder="1" applyAlignment="1">
      <alignment horizontal="left" vertical="top" wrapText="1"/>
    </xf>
    <xf numFmtId="3" fontId="2" fillId="0" borderId="37" xfId="0" applyNumberFormat="1" applyFont="1" applyFill="1" applyBorder="1" applyAlignment="1">
      <alignment horizontal="center" vertical="top" wrapText="1"/>
    </xf>
    <xf numFmtId="3" fontId="2" fillId="0" borderId="41" xfId="0" applyNumberFormat="1" applyFont="1" applyFill="1" applyBorder="1" applyAlignment="1">
      <alignment horizontal="center" vertical="top" wrapText="1"/>
    </xf>
    <xf numFmtId="164" fontId="2" fillId="0" borderId="54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49" fontId="2" fillId="0" borderId="26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39" xfId="0" applyFont="1" applyFill="1" applyBorder="1" applyAlignment="1">
      <alignment horizontal="left" vertical="top" wrapText="1"/>
    </xf>
    <xf numFmtId="3" fontId="2" fillId="6" borderId="36" xfId="0" applyNumberFormat="1" applyFont="1" applyFill="1" applyBorder="1" applyAlignment="1">
      <alignment horizontal="center" vertical="top" wrapText="1"/>
    </xf>
    <xf numFmtId="3" fontId="2" fillId="6" borderId="42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2" fillId="0" borderId="62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10" fillId="0" borderId="41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49" fontId="4" fillId="0" borderId="77" xfId="0" applyNumberFormat="1" applyFont="1" applyFill="1" applyBorder="1" applyAlignment="1">
      <alignment horizontal="center" vertical="top"/>
    </xf>
    <xf numFmtId="49" fontId="4" fillId="0" borderId="63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36" xfId="0" applyNumberFormat="1" applyFont="1" applyFill="1" applyBorder="1" applyAlignment="1">
      <alignment horizontal="center" vertical="top"/>
    </xf>
    <xf numFmtId="49" fontId="4" fillId="0" borderId="21" xfId="0" applyNumberFormat="1" applyFont="1" applyFill="1" applyBorder="1" applyAlignment="1">
      <alignment horizontal="center" vertical="top"/>
    </xf>
    <xf numFmtId="49" fontId="4" fillId="0" borderId="34" xfId="0" applyNumberFormat="1" applyFont="1" applyFill="1" applyBorder="1" applyAlignment="1">
      <alignment horizontal="center" vertical="top"/>
    </xf>
    <xf numFmtId="49" fontId="2" fillId="0" borderId="37" xfId="0" applyNumberFormat="1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left" vertical="top" wrapText="1"/>
    </xf>
    <xf numFmtId="49" fontId="2" fillId="0" borderId="35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right" vertical="center" textRotation="90"/>
    </xf>
    <xf numFmtId="49" fontId="11" fillId="0" borderId="11" xfId="0" applyNumberFormat="1" applyFont="1" applyFill="1" applyBorder="1" applyAlignment="1">
      <alignment horizontal="right" vertical="center" textRotation="90"/>
    </xf>
    <xf numFmtId="49" fontId="11" fillId="0" borderId="12" xfId="0" applyNumberFormat="1" applyFont="1" applyFill="1" applyBorder="1" applyAlignment="1">
      <alignment horizontal="right" vertical="center" textRotation="90"/>
    </xf>
    <xf numFmtId="0" fontId="2" fillId="0" borderId="26" xfId="0" applyNumberFormat="1" applyFont="1" applyBorder="1" applyAlignment="1">
      <alignment horizontal="center" vertical="top"/>
    </xf>
    <xf numFmtId="0" fontId="2" fillId="0" borderId="34" xfId="0" applyNumberFormat="1" applyFont="1" applyBorder="1" applyAlignment="1">
      <alignment horizontal="center" vertical="top"/>
    </xf>
    <xf numFmtId="0" fontId="2" fillId="0" borderId="52" xfId="0" applyFont="1" applyFill="1" applyBorder="1" applyAlignment="1">
      <alignment horizontal="center" vertical="top" textRotation="90" wrapText="1"/>
    </xf>
    <xf numFmtId="0" fontId="2" fillId="0" borderId="49" xfId="0" applyFont="1" applyFill="1" applyBorder="1" applyAlignment="1">
      <alignment horizontal="center" vertical="top" textRotation="90" wrapText="1"/>
    </xf>
    <xf numFmtId="0" fontId="2" fillId="0" borderId="44" xfId="0" applyFont="1" applyFill="1" applyBorder="1" applyAlignment="1">
      <alignment horizontal="center" vertical="top" textRotation="90" wrapText="1"/>
    </xf>
    <xf numFmtId="49" fontId="2" fillId="0" borderId="50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0" fontId="2" fillId="0" borderId="37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49" fontId="4" fillId="3" borderId="57" xfId="0" applyNumberFormat="1" applyFont="1" applyFill="1" applyBorder="1" applyAlignment="1">
      <alignment horizontal="right" vertical="top"/>
    </xf>
    <xf numFmtId="49" fontId="4" fillId="3" borderId="73" xfId="0" applyNumberFormat="1" applyFont="1" applyFill="1" applyBorder="1" applyAlignment="1">
      <alignment horizontal="left" vertical="top"/>
    </xf>
    <xf numFmtId="49" fontId="4" fillId="3" borderId="57" xfId="0" applyNumberFormat="1" applyFont="1" applyFill="1" applyBorder="1" applyAlignment="1">
      <alignment horizontal="left" vertical="top"/>
    </xf>
    <xf numFmtId="49" fontId="4" fillId="3" borderId="53" xfId="0" applyNumberFormat="1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left" vertical="top"/>
    </xf>
    <xf numFmtId="49" fontId="4" fillId="3" borderId="66" xfId="0" applyNumberFormat="1" applyFont="1" applyFill="1" applyBorder="1" applyAlignment="1">
      <alignment horizontal="left" vertical="top"/>
    </xf>
    <xf numFmtId="0" fontId="2" fillId="0" borderId="27" xfId="0" applyNumberFormat="1" applyFont="1" applyBorder="1" applyAlignment="1">
      <alignment horizontal="center" vertical="top"/>
    </xf>
    <xf numFmtId="0" fontId="2" fillId="0" borderId="35" xfId="0" applyNumberFormat="1" applyFont="1" applyBorder="1" applyAlignment="1">
      <alignment horizontal="center" vertical="top"/>
    </xf>
    <xf numFmtId="0" fontId="2" fillId="0" borderId="69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49" fontId="4" fillId="0" borderId="37" xfId="0" applyNumberFormat="1" applyFont="1" applyBorder="1" applyAlignment="1">
      <alignment horizontal="center" vertical="top"/>
    </xf>
    <xf numFmtId="49" fontId="4" fillId="0" borderId="35" xfId="0" applyNumberFormat="1" applyFont="1" applyBorder="1" applyAlignment="1">
      <alignment horizontal="center" vertical="top"/>
    </xf>
    <xf numFmtId="165" fontId="2" fillId="0" borderId="36" xfId="0" applyNumberFormat="1" applyFont="1" applyFill="1" applyBorder="1" applyAlignment="1">
      <alignment horizontal="center" vertical="top"/>
    </xf>
    <xf numFmtId="165" fontId="2" fillId="0" borderId="21" xfId="0" applyNumberFormat="1" applyFont="1" applyFill="1" applyBorder="1" applyAlignment="1">
      <alignment horizontal="center" vertical="top"/>
    </xf>
    <xf numFmtId="0" fontId="4" fillId="0" borderId="37" xfId="0" applyFont="1" applyFill="1" applyBorder="1" applyAlignment="1">
      <alignment vertical="top" wrapText="1"/>
    </xf>
    <xf numFmtId="0" fontId="4" fillId="0" borderId="23" xfId="0" applyFont="1" applyFill="1" applyBorder="1" applyAlignment="1">
      <alignment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3" borderId="66" xfId="0" applyNumberFormat="1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top" wrapText="1"/>
    </xf>
    <xf numFmtId="0" fontId="2" fillId="3" borderId="66" xfId="0" applyFont="1" applyFill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49" fontId="4" fillId="3" borderId="72" xfId="0" applyNumberFormat="1" applyFont="1" applyFill="1" applyBorder="1" applyAlignment="1">
      <alignment horizontal="left" vertical="top"/>
    </xf>
    <xf numFmtId="49" fontId="4" fillId="3" borderId="38" xfId="0" applyNumberFormat="1" applyFont="1" applyFill="1" applyBorder="1" applyAlignment="1">
      <alignment horizontal="left" vertical="top"/>
    </xf>
    <xf numFmtId="49" fontId="4" fillId="3" borderId="45" xfId="0" applyNumberFormat="1" applyFont="1" applyFill="1" applyBorder="1" applyAlignment="1">
      <alignment horizontal="left" vertical="top"/>
    </xf>
    <xf numFmtId="0" fontId="2" fillId="0" borderId="52" xfId="0" applyFont="1" applyFill="1" applyBorder="1" applyAlignment="1">
      <alignment horizontal="center" vertical="center" textRotation="90" wrapText="1"/>
    </xf>
    <xf numFmtId="0" fontId="2" fillId="0" borderId="49" xfId="0" applyFont="1" applyFill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center" textRotation="90" wrapText="1"/>
    </xf>
    <xf numFmtId="0" fontId="4" fillId="3" borderId="73" xfId="0" applyFont="1" applyFill="1" applyBorder="1" applyAlignment="1">
      <alignment horizontal="left" vertical="top" wrapText="1"/>
    </xf>
    <xf numFmtId="0" fontId="4" fillId="3" borderId="57" xfId="0" applyFont="1" applyFill="1" applyBorder="1" applyAlignment="1">
      <alignment horizontal="left" vertical="top" wrapText="1"/>
    </xf>
    <xf numFmtId="0" fontId="4" fillId="3" borderId="66" xfId="0" applyFont="1" applyFill="1" applyBorder="1" applyAlignment="1">
      <alignment horizontal="left" vertical="top" wrapText="1"/>
    </xf>
    <xf numFmtId="49" fontId="2" fillId="0" borderId="42" xfId="0" applyNumberFormat="1" applyFont="1" applyBorder="1" applyAlignment="1">
      <alignment horizontal="center" vertical="top" wrapText="1"/>
    </xf>
    <xf numFmtId="0" fontId="2" fillId="9" borderId="27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left" vertical="top" wrapText="1"/>
    </xf>
    <xf numFmtId="0" fontId="2" fillId="9" borderId="41" xfId="0" applyFont="1" applyFill="1" applyBorder="1" applyAlignment="1">
      <alignment horizontal="left" vertical="top" wrapText="1"/>
    </xf>
    <xf numFmtId="49" fontId="4" fillId="2" borderId="73" xfId="0" applyNumberFormat="1" applyFont="1" applyFill="1" applyBorder="1" applyAlignment="1">
      <alignment horizontal="right" vertical="top"/>
    </xf>
    <xf numFmtId="49" fontId="4" fillId="2" borderId="57" xfId="0" applyNumberFormat="1" applyFont="1" applyFill="1" applyBorder="1" applyAlignment="1">
      <alignment horizontal="right" vertical="top"/>
    </xf>
    <xf numFmtId="49" fontId="4" fillId="2" borderId="66" xfId="0" applyNumberFormat="1" applyFont="1" applyFill="1" applyBorder="1" applyAlignment="1">
      <alignment horizontal="right" vertical="top"/>
    </xf>
    <xf numFmtId="0" fontId="2" fillId="2" borderId="13" xfId="0" applyFont="1" applyFill="1" applyBorder="1" applyAlignment="1">
      <alignment horizontal="center" vertical="top"/>
    </xf>
    <xf numFmtId="0" fontId="2" fillId="2" borderId="57" xfId="0" applyFont="1" applyFill="1" applyBorder="1" applyAlignment="1">
      <alignment horizontal="center" vertical="top"/>
    </xf>
    <xf numFmtId="0" fontId="2" fillId="2" borderId="66" xfId="0" applyFont="1" applyFill="1" applyBorder="1" applyAlignment="1">
      <alignment horizontal="center" vertical="top"/>
    </xf>
    <xf numFmtId="49" fontId="4" fillId="0" borderId="24" xfId="0" applyNumberFormat="1" applyFont="1" applyBorder="1" applyAlignment="1">
      <alignment horizontal="center" vertical="top" wrapText="1"/>
    </xf>
    <xf numFmtId="49" fontId="4" fillId="3" borderId="21" xfId="0" applyNumberFormat="1" applyFont="1" applyFill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 wrapText="1"/>
    </xf>
    <xf numFmtId="49" fontId="4" fillId="3" borderId="34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0" fontId="2" fillId="6" borderId="37" xfId="0" applyFont="1" applyFill="1" applyBorder="1" applyAlignment="1">
      <alignment horizontal="left" vertical="top" wrapText="1"/>
    </xf>
    <xf numFmtId="0" fontId="2" fillId="6" borderId="35" xfId="0" applyFont="1" applyFill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center" textRotation="90" wrapText="1"/>
    </xf>
    <xf numFmtId="49" fontId="4" fillId="0" borderId="5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2" fillId="6" borderId="27" xfId="0" applyFont="1" applyFill="1" applyBorder="1" applyAlignment="1">
      <alignment horizontal="left" vertical="top" wrapText="1"/>
    </xf>
    <xf numFmtId="0" fontId="2" fillId="6" borderId="23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49" fontId="4" fillId="3" borderId="72" xfId="0" applyNumberFormat="1" applyFont="1" applyFill="1" applyBorder="1" applyAlignment="1">
      <alignment horizontal="right" vertical="top"/>
    </xf>
    <xf numFmtId="49" fontId="4" fillId="5" borderId="73" xfId="0" applyNumberFormat="1" applyFont="1" applyFill="1" applyBorder="1" applyAlignment="1">
      <alignment horizontal="right" vertical="top"/>
    </xf>
    <xf numFmtId="49" fontId="4" fillId="5" borderId="57" xfId="0" applyNumberFormat="1" applyFont="1" applyFill="1" applyBorder="1" applyAlignment="1">
      <alignment horizontal="right" vertical="top"/>
    </xf>
    <xf numFmtId="49" fontId="4" fillId="5" borderId="66" xfId="0" applyNumberFormat="1" applyFont="1" applyFill="1" applyBorder="1" applyAlignment="1">
      <alignment horizontal="right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66" xfId="0" applyFont="1" applyFill="1" applyBorder="1" applyAlignment="1">
      <alignment horizontal="center" vertical="top"/>
    </xf>
    <xf numFmtId="0" fontId="2" fillId="0" borderId="53" xfId="0" applyNumberFormat="1" applyFont="1" applyFill="1" applyBorder="1" applyAlignment="1">
      <alignment horizontal="left" vertical="top" wrapText="1"/>
    </xf>
    <xf numFmtId="49" fontId="4" fillId="3" borderId="73" xfId="0" applyNumberFormat="1" applyFont="1" applyFill="1" applyBorder="1" applyAlignment="1">
      <alignment horizontal="right" vertical="top"/>
    </xf>
    <xf numFmtId="49" fontId="4" fillId="2" borderId="10" xfId="0" applyNumberFormat="1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right" vertical="top" wrapText="1"/>
    </xf>
    <xf numFmtId="0" fontId="4" fillId="4" borderId="38" xfId="0" applyFont="1" applyFill="1" applyBorder="1" applyAlignment="1">
      <alignment horizontal="right" vertical="top" wrapText="1"/>
    </xf>
    <xf numFmtId="0" fontId="4" fillId="4" borderId="45" xfId="0" applyFont="1" applyFill="1" applyBorder="1" applyAlignment="1">
      <alignment horizontal="right" vertical="top" wrapText="1"/>
    </xf>
    <xf numFmtId="165" fontId="4" fillId="4" borderId="44" xfId="0" applyNumberFormat="1" applyFont="1" applyFill="1" applyBorder="1" applyAlignment="1">
      <alignment horizontal="center" vertical="top" wrapText="1"/>
    </xf>
    <xf numFmtId="165" fontId="4" fillId="4" borderId="38" xfId="0" applyNumberFormat="1" applyFont="1" applyFill="1" applyBorder="1" applyAlignment="1">
      <alignment horizontal="center" vertical="top" wrapText="1"/>
    </xf>
    <xf numFmtId="165" fontId="4" fillId="4" borderId="45" xfId="0" applyNumberFormat="1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165" fontId="2" fillId="0" borderId="60" xfId="0" applyNumberFormat="1" applyFont="1" applyBorder="1" applyAlignment="1">
      <alignment horizontal="center" vertical="top" wrapText="1"/>
    </xf>
    <xf numFmtId="165" fontId="2" fillId="0" borderId="59" xfId="0" applyNumberFormat="1" applyFont="1" applyBorder="1" applyAlignment="1">
      <alignment horizontal="center" vertical="top" wrapText="1"/>
    </xf>
    <xf numFmtId="165" fontId="2" fillId="0" borderId="61" xfId="0" applyNumberFormat="1" applyFont="1" applyBorder="1" applyAlignment="1">
      <alignment horizontal="center" vertical="top" wrapText="1"/>
    </xf>
    <xf numFmtId="165" fontId="4" fillId="5" borderId="56" xfId="0" applyNumberFormat="1" applyFont="1" applyFill="1" applyBorder="1" applyAlignment="1">
      <alignment horizontal="center" vertical="top" wrapText="1"/>
    </xf>
    <xf numFmtId="165" fontId="4" fillId="5" borderId="74" xfId="0" applyNumberFormat="1" applyFont="1" applyFill="1" applyBorder="1" applyAlignment="1">
      <alignment horizontal="center" vertical="top" wrapText="1"/>
    </xf>
    <xf numFmtId="165" fontId="4" fillId="5" borderId="75" xfId="0" applyNumberFormat="1" applyFont="1" applyFill="1" applyBorder="1" applyAlignment="1">
      <alignment horizontal="center" vertical="top" wrapText="1"/>
    </xf>
    <xf numFmtId="0" fontId="2" fillId="0" borderId="68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left" vertical="top" wrapText="1"/>
    </xf>
    <xf numFmtId="0" fontId="2" fillId="0" borderId="76" xfId="0" applyFont="1" applyBorder="1" applyAlignment="1">
      <alignment horizontal="left" vertical="top" wrapText="1"/>
    </xf>
    <xf numFmtId="0" fontId="4" fillId="5" borderId="56" xfId="0" applyFont="1" applyFill="1" applyBorder="1" applyAlignment="1">
      <alignment horizontal="right" vertical="top" wrapText="1"/>
    </xf>
    <xf numFmtId="0" fontId="4" fillId="5" borderId="74" xfId="0" applyFont="1" applyFill="1" applyBorder="1" applyAlignment="1">
      <alignment horizontal="right" vertical="top" wrapText="1"/>
    </xf>
    <xf numFmtId="0" fontId="4" fillId="5" borderId="75" xfId="0" applyFont="1" applyFill="1" applyBorder="1" applyAlignment="1">
      <alignment horizontal="right" vertical="top" wrapText="1"/>
    </xf>
    <xf numFmtId="0" fontId="2" fillId="6" borderId="68" xfId="0" applyFont="1" applyFill="1" applyBorder="1" applyAlignment="1">
      <alignment horizontal="left" vertical="top" wrapText="1"/>
    </xf>
    <xf numFmtId="0" fontId="2" fillId="6" borderId="64" xfId="0" applyFont="1" applyFill="1" applyBorder="1" applyAlignment="1">
      <alignment horizontal="left" vertical="top" wrapText="1"/>
    </xf>
    <xf numFmtId="0" fontId="2" fillId="6" borderId="76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right" vertical="top" wrapText="1"/>
    </xf>
    <xf numFmtId="0" fontId="4" fillId="5" borderId="59" xfId="0" applyFont="1" applyFill="1" applyBorder="1" applyAlignment="1">
      <alignment horizontal="right" vertical="top" wrapText="1"/>
    </xf>
    <xf numFmtId="0" fontId="4" fillId="5" borderId="61" xfId="0" applyFont="1" applyFill="1" applyBorder="1" applyAlignment="1">
      <alignment horizontal="right" vertical="top" wrapText="1"/>
    </xf>
    <xf numFmtId="165" fontId="4" fillId="5" borderId="60" xfId="0" applyNumberFormat="1" applyFont="1" applyFill="1" applyBorder="1" applyAlignment="1">
      <alignment horizontal="center" vertical="top" wrapText="1"/>
    </xf>
    <xf numFmtId="165" fontId="4" fillId="5" borderId="59" xfId="0" applyNumberFormat="1" applyFont="1" applyFill="1" applyBorder="1" applyAlignment="1">
      <alignment horizontal="center" vertical="top" wrapText="1"/>
    </xf>
    <xf numFmtId="165" fontId="4" fillId="5" borderId="6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53"/>
  <sheetViews>
    <sheetView tabSelected="1" zoomScaleNormal="100" zoomScaleSheetLayoutView="70" workbookViewId="0">
      <selection sqref="A1:R1"/>
    </sheetView>
  </sheetViews>
  <sheetFormatPr defaultRowHeight="12.75" x14ac:dyDescent="0.2"/>
  <cols>
    <col min="1" max="3" width="2.7109375" style="11" customWidth="1"/>
    <col min="4" max="4" width="36.42578125" style="11" customWidth="1"/>
    <col min="5" max="5" width="2.7109375" style="87" customWidth="1"/>
    <col min="6" max="6" width="2.7109375" style="11" customWidth="1"/>
    <col min="7" max="7" width="2.7109375" style="139" customWidth="1"/>
    <col min="8" max="8" width="7.7109375" style="314" customWidth="1"/>
    <col min="9" max="14" width="7.7109375" style="11" customWidth="1"/>
    <col min="15" max="15" width="25.5703125" style="11" customWidth="1"/>
    <col min="16" max="16" width="4.5703125" style="11" customWidth="1"/>
    <col min="17" max="17" width="4.28515625" style="11" customWidth="1"/>
    <col min="18" max="18" width="5" style="11" customWidth="1"/>
    <col min="19" max="16384" width="9.140625" style="6"/>
  </cols>
  <sheetData>
    <row r="1" spans="1:22" x14ac:dyDescent="0.2">
      <c r="A1" s="393" t="s">
        <v>136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22" x14ac:dyDescent="0.2">
      <c r="A2" s="394" t="s">
        <v>55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</row>
    <row r="3" spans="1:22" x14ac:dyDescent="0.2">
      <c r="A3" s="395" t="s">
        <v>36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4"/>
      <c r="T3" s="4"/>
      <c r="U3" s="4"/>
      <c r="V3" s="4"/>
    </row>
    <row r="4" spans="1:22" ht="13.5" thickBot="1" x14ac:dyDescent="0.25">
      <c r="P4" s="396" t="s">
        <v>0</v>
      </c>
      <c r="Q4" s="396"/>
      <c r="R4" s="396"/>
    </row>
    <row r="5" spans="1:22" ht="12.75" customHeight="1" x14ac:dyDescent="0.2">
      <c r="A5" s="397" t="s">
        <v>37</v>
      </c>
      <c r="B5" s="400" t="s">
        <v>1</v>
      </c>
      <c r="C5" s="400" t="s">
        <v>2</v>
      </c>
      <c r="D5" s="406" t="s">
        <v>15</v>
      </c>
      <c r="E5" s="411" t="s">
        <v>3</v>
      </c>
      <c r="F5" s="400" t="s">
        <v>49</v>
      </c>
      <c r="G5" s="403" t="s">
        <v>4</v>
      </c>
      <c r="H5" s="419" t="s">
        <v>5</v>
      </c>
      <c r="I5" s="422" t="s">
        <v>38</v>
      </c>
      <c r="J5" s="423"/>
      <c r="K5" s="423"/>
      <c r="L5" s="424"/>
      <c r="M5" s="419" t="s">
        <v>47</v>
      </c>
      <c r="N5" s="419" t="s">
        <v>48</v>
      </c>
      <c r="O5" s="425" t="s">
        <v>137</v>
      </c>
      <c r="P5" s="426"/>
      <c r="Q5" s="426"/>
      <c r="R5" s="427"/>
    </row>
    <row r="6" spans="1:22" ht="12.75" customHeight="1" x14ac:dyDescent="0.2">
      <c r="A6" s="398"/>
      <c r="B6" s="401"/>
      <c r="C6" s="401"/>
      <c r="D6" s="407"/>
      <c r="E6" s="412"/>
      <c r="F6" s="401"/>
      <c r="G6" s="404"/>
      <c r="H6" s="420"/>
      <c r="I6" s="414" t="s">
        <v>6</v>
      </c>
      <c r="J6" s="415" t="s">
        <v>7</v>
      </c>
      <c r="K6" s="416"/>
      <c r="L6" s="417" t="s">
        <v>22</v>
      </c>
      <c r="M6" s="420"/>
      <c r="N6" s="420"/>
      <c r="O6" s="409" t="s">
        <v>15</v>
      </c>
      <c r="P6" s="415" t="s">
        <v>8</v>
      </c>
      <c r="Q6" s="428"/>
      <c r="R6" s="429"/>
    </row>
    <row r="7" spans="1:22" ht="114" customHeight="1" thickBot="1" x14ac:dyDescent="0.25">
      <c r="A7" s="399"/>
      <c r="B7" s="402"/>
      <c r="C7" s="402"/>
      <c r="D7" s="408"/>
      <c r="E7" s="413"/>
      <c r="F7" s="402"/>
      <c r="G7" s="405"/>
      <c r="H7" s="421"/>
      <c r="I7" s="399"/>
      <c r="J7" s="8" t="s">
        <v>6</v>
      </c>
      <c r="K7" s="7" t="s">
        <v>16</v>
      </c>
      <c r="L7" s="418"/>
      <c r="M7" s="421"/>
      <c r="N7" s="421"/>
      <c r="O7" s="410"/>
      <c r="P7" s="9" t="s">
        <v>50</v>
      </c>
      <c r="Q7" s="9" t="s">
        <v>51</v>
      </c>
      <c r="R7" s="10" t="s">
        <v>52</v>
      </c>
    </row>
    <row r="8" spans="1:22" s="53" customFormat="1" x14ac:dyDescent="0.2">
      <c r="A8" s="430" t="s">
        <v>54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2"/>
      <c r="T8" s="143"/>
    </row>
    <row r="9" spans="1:22" s="53" customFormat="1" x14ac:dyDescent="0.2">
      <c r="A9" s="441" t="s">
        <v>101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3"/>
    </row>
    <row r="10" spans="1:22" ht="15" customHeight="1" thickBot="1" x14ac:dyDescent="0.25">
      <c r="A10" s="265" t="s">
        <v>9</v>
      </c>
      <c r="B10" s="444" t="s">
        <v>84</v>
      </c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6"/>
    </row>
    <row r="11" spans="1:22" x14ac:dyDescent="0.2">
      <c r="A11" s="338" t="s">
        <v>9</v>
      </c>
      <c r="B11" s="337" t="s">
        <v>9</v>
      </c>
      <c r="C11" s="434" t="s">
        <v>85</v>
      </c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/>
      <c r="Q11" s="435"/>
      <c r="R11" s="436"/>
    </row>
    <row r="12" spans="1:22" ht="12.75" customHeight="1" x14ac:dyDescent="0.2">
      <c r="A12" s="433" t="s">
        <v>9</v>
      </c>
      <c r="B12" s="388" t="s">
        <v>9</v>
      </c>
      <c r="C12" s="389" t="s">
        <v>9</v>
      </c>
      <c r="D12" s="390" t="s">
        <v>142</v>
      </c>
      <c r="E12" s="455"/>
      <c r="F12" s="449" t="s">
        <v>63</v>
      </c>
      <c r="G12" s="454" t="s">
        <v>58</v>
      </c>
      <c r="H12" s="345" t="s">
        <v>53</v>
      </c>
      <c r="I12" s="222">
        <f>J12+L12</f>
        <v>649.9</v>
      </c>
      <c r="J12" s="39">
        <f>629.9+20</f>
        <v>649.9</v>
      </c>
      <c r="K12" s="39"/>
      <c r="L12" s="175"/>
      <c r="M12" s="134">
        <v>650</v>
      </c>
      <c r="N12" s="346">
        <v>650</v>
      </c>
      <c r="O12" s="452"/>
      <c r="P12" s="447"/>
      <c r="Q12" s="447"/>
      <c r="R12" s="439"/>
    </row>
    <row r="13" spans="1:22" x14ac:dyDescent="0.2">
      <c r="A13" s="368"/>
      <c r="B13" s="375"/>
      <c r="C13" s="376"/>
      <c r="D13" s="391"/>
      <c r="E13" s="377"/>
      <c r="F13" s="450"/>
      <c r="G13" s="385"/>
      <c r="H13" s="14"/>
      <c r="I13" s="198"/>
      <c r="J13" s="36"/>
      <c r="K13" s="36"/>
      <c r="L13" s="199"/>
      <c r="M13" s="151"/>
      <c r="N13" s="327"/>
      <c r="O13" s="453"/>
      <c r="P13" s="448"/>
      <c r="Q13" s="448"/>
      <c r="R13" s="440"/>
    </row>
    <row r="14" spans="1:22" ht="15.75" customHeight="1" x14ac:dyDescent="0.2">
      <c r="A14" s="333"/>
      <c r="B14" s="335"/>
      <c r="C14" s="336"/>
      <c r="D14" s="334" t="s">
        <v>180</v>
      </c>
      <c r="E14" s="377"/>
      <c r="F14" s="450"/>
      <c r="G14" s="385"/>
      <c r="H14" s="14"/>
      <c r="I14" s="198"/>
      <c r="J14" s="36"/>
      <c r="K14" s="36"/>
      <c r="L14" s="199"/>
      <c r="M14" s="82"/>
      <c r="N14" s="328"/>
      <c r="O14" s="248" t="s">
        <v>144</v>
      </c>
      <c r="P14" s="247">
        <v>2.23</v>
      </c>
      <c r="Q14" s="247">
        <v>2.23</v>
      </c>
      <c r="R14" s="246">
        <v>2.23</v>
      </c>
    </row>
    <row r="15" spans="1:22" ht="12.75" customHeight="1" x14ac:dyDescent="0.2">
      <c r="A15" s="333"/>
      <c r="B15" s="335"/>
      <c r="C15" s="336"/>
      <c r="D15" s="348" t="s">
        <v>181</v>
      </c>
      <c r="E15" s="377"/>
      <c r="F15" s="450"/>
      <c r="G15" s="385"/>
      <c r="H15" s="20"/>
      <c r="I15" s="198"/>
      <c r="J15" s="36"/>
      <c r="K15" s="36"/>
      <c r="L15" s="199"/>
      <c r="M15" s="82"/>
      <c r="N15" s="328"/>
      <c r="O15" s="144" t="s">
        <v>66</v>
      </c>
      <c r="P15" s="145">
        <v>17</v>
      </c>
      <c r="Q15" s="145">
        <v>17</v>
      </c>
      <c r="R15" s="146">
        <v>17</v>
      </c>
    </row>
    <row r="16" spans="1:22" ht="12.75" customHeight="1" x14ac:dyDescent="0.2">
      <c r="A16" s="368"/>
      <c r="B16" s="375"/>
      <c r="C16" s="376"/>
      <c r="D16" s="369" t="s">
        <v>182</v>
      </c>
      <c r="E16" s="377"/>
      <c r="F16" s="450"/>
      <c r="G16" s="385"/>
      <c r="H16" s="20"/>
      <c r="I16" s="198"/>
      <c r="J16" s="36"/>
      <c r="K16" s="36"/>
      <c r="L16" s="199"/>
      <c r="M16" s="82"/>
      <c r="N16" s="328"/>
      <c r="O16" s="437" t="s">
        <v>143</v>
      </c>
      <c r="P16" s="339">
        <v>5</v>
      </c>
      <c r="Q16" s="339">
        <v>5</v>
      </c>
      <c r="R16" s="341"/>
    </row>
    <row r="17" spans="1:18" x14ac:dyDescent="0.2">
      <c r="A17" s="368"/>
      <c r="B17" s="375"/>
      <c r="C17" s="376"/>
      <c r="D17" s="370"/>
      <c r="E17" s="377"/>
      <c r="F17" s="450"/>
      <c r="G17" s="385"/>
      <c r="H17" s="20"/>
      <c r="I17" s="198"/>
      <c r="J17" s="36"/>
      <c r="K17" s="36"/>
      <c r="L17" s="199"/>
      <c r="M17" s="151"/>
      <c r="N17" s="327"/>
      <c r="O17" s="438"/>
      <c r="P17" s="340"/>
      <c r="Q17" s="340"/>
      <c r="R17" s="342"/>
    </row>
    <row r="18" spans="1:18" x14ac:dyDescent="0.2">
      <c r="A18" s="368"/>
      <c r="B18" s="375"/>
      <c r="C18" s="376"/>
      <c r="D18" s="392"/>
      <c r="E18" s="377"/>
      <c r="F18" s="450"/>
      <c r="G18" s="385"/>
      <c r="H18" s="20"/>
      <c r="I18" s="198"/>
      <c r="J18" s="35"/>
      <c r="K18" s="35"/>
      <c r="L18" s="326"/>
      <c r="M18" s="151"/>
      <c r="N18" s="327"/>
      <c r="O18" s="21" t="s">
        <v>186</v>
      </c>
      <c r="P18" s="340">
        <v>90</v>
      </c>
      <c r="Q18" s="340">
        <v>80</v>
      </c>
      <c r="R18" s="342">
        <v>50</v>
      </c>
    </row>
    <row r="19" spans="1:18" x14ac:dyDescent="0.2">
      <c r="A19" s="368"/>
      <c r="B19" s="375"/>
      <c r="C19" s="376"/>
      <c r="D19" s="369" t="s">
        <v>185</v>
      </c>
      <c r="E19" s="377"/>
      <c r="F19" s="450"/>
      <c r="G19" s="385"/>
      <c r="H19" s="20"/>
      <c r="I19" s="198"/>
      <c r="J19" s="35"/>
      <c r="K19" s="35"/>
      <c r="L19" s="326"/>
      <c r="M19" s="151"/>
      <c r="N19" s="327"/>
      <c r="O19" s="325" t="s">
        <v>174</v>
      </c>
      <c r="P19" s="331">
        <v>274.08</v>
      </c>
      <c r="Q19" s="145"/>
      <c r="R19" s="146"/>
    </row>
    <row r="20" spans="1:18" ht="30.75" customHeight="1" x14ac:dyDescent="0.2">
      <c r="A20" s="368"/>
      <c r="B20" s="375"/>
      <c r="C20" s="376"/>
      <c r="D20" s="392"/>
      <c r="E20" s="377"/>
      <c r="F20" s="450"/>
      <c r="G20" s="385"/>
      <c r="H20" s="20"/>
      <c r="I20" s="198"/>
      <c r="J20" s="35"/>
      <c r="K20" s="85"/>
      <c r="L20" s="326"/>
      <c r="M20" s="151"/>
      <c r="N20" s="327"/>
      <c r="O20" s="344" t="s">
        <v>175</v>
      </c>
      <c r="P20" s="343">
        <v>70</v>
      </c>
      <c r="Q20" s="339"/>
      <c r="R20" s="341"/>
    </row>
    <row r="21" spans="1:18" ht="41.25" customHeight="1" thickBot="1" x14ac:dyDescent="0.25">
      <c r="A21" s="378"/>
      <c r="B21" s="387"/>
      <c r="C21" s="379"/>
      <c r="D21" s="349" t="s">
        <v>184</v>
      </c>
      <c r="E21" s="383"/>
      <c r="F21" s="451"/>
      <c r="G21" s="386"/>
      <c r="H21" s="17" t="s">
        <v>10</v>
      </c>
      <c r="I21" s="230">
        <f t="shared" ref="I21:N21" si="0">SUM(I12:I17)</f>
        <v>649.9</v>
      </c>
      <c r="J21" s="42">
        <f t="shared" si="0"/>
        <v>649.9</v>
      </c>
      <c r="K21" s="41">
        <f t="shared" si="0"/>
        <v>0</v>
      </c>
      <c r="L21" s="229">
        <f t="shared" si="0"/>
        <v>0</v>
      </c>
      <c r="M21" s="44">
        <f t="shared" si="0"/>
        <v>650</v>
      </c>
      <c r="N21" s="230">
        <f t="shared" si="0"/>
        <v>650</v>
      </c>
      <c r="O21" s="347" t="s">
        <v>183</v>
      </c>
      <c r="P21" s="329">
        <v>1</v>
      </c>
      <c r="Q21" s="329"/>
      <c r="R21" s="330"/>
    </row>
    <row r="22" spans="1:18" ht="14.25" customHeight="1" x14ac:dyDescent="0.2">
      <c r="A22" s="456" t="s">
        <v>9</v>
      </c>
      <c r="B22" s="457" t="s">
        <v>9</v>
      </c>
      <c r="C22" s="458" t="s">
        <v>11</v>
      </c>
      <c r="D22" s="459" t="s">
        <v>145</v>
      </c>
      <c r="E22" s="382"/>
      <c r="F22" s="356" t="s">
        <v>68</v>
      </c>
      <c r="G22" s="359" t="s">
        <v>58</v>
      </c>
      <c r="H22" s="224" t="s">
        <v>53</v>
      </c>
      <c r="I22" s="31">
        <f>J22+L22</f>
        <v>6268.4</v>
      </c>
      <c r="J22" s="32">
        <f>6349.3-20-13.6-50.2+25-2.1-20</f>
        <v>6268.4</v>
      </c>
      <c r="K22" s="32"/>
      <c r="L22" s="249"/>
      <c r="M22" s="80">
        <v>6300.4</v>
      </c>
      <c r="N22" s="80">
        <v>6300.4</v>
      </c>
      <c r="O22" s="220"/>
      <c r="P22" s="149"/>
      <c r="Q22" s="149"/>
      <c r="R22" s="75"/>
    </row>
    <row r="23" spans="1:18" ht="14.25" customHeight="1" x14ac:dyDescent="0.2">
      <c r="A23" s="368"/>
      <c r="B23" s="375"/>
      <c r="C23" s="376"/>
      <c r="D23" s="391"/>
      <c r="E23" s="377"/>
      <c r="F23" s="357"/>
      <c r="G23" s="152"/>
      <c r="H23" s="217" t="s">
        <v>78</v>
      </c>
      <c r="I23" s="198">
        <f>J23+L23</f>
        <v>2</v>
      </c>
      <c r="J23" s="36">
        <v>2</v>
      </c>
      <c r="K23" s="36"/>
      <c r="L23" s="199"/>
      <c r="M23" s="151"/>
      <c r="N23" s="151"/>
      <c r="O23" s="194"/>
      <c r="P23" s="73"/>
      <c r="Q23" s="73"/>
      <c r="R23" s="74"/>
    </row>
    <row r="24" spans="1:18" ht="17.25" customHeight="1" x14ac:dyDescent="0.2">
      <c r="A24" s="368"/>
      <c r="B24" s="375"/>
      <c r="C24" s="376"/>
      <c r="D24" s="369" t="s">
        <v>70</v>
      </c>
      <c r="E24" s="377"/>
      <c r="F24" s="357"/>
      <c r="G24" s="152"/>
      <c r="H24" s="225"/>
      <c r="I24" s="198"/>
      <c r="J24" s="36"/>
      <c r="K24" s="36"/>
      <c r="L24" s="199"/>
      <c r="M24" s="82"/>
      <c r="N24" s="82"/>
      <c r="O24" s="215" t="s">
        <v>72</v>
      </c>
      <c r="P24" s="147">
        <v>0.73</v>
      </c>
      <c r="Q24" s="147">
        <v>0.73</v>
      </c>
      <c r="R24" s="148">
        <v>0.73</v>
      </c>
    </row>
    <row r="25" spans="1:18" ht="14.25" customHeight="1" x14ac:dyDescent="0.2">
      <c r="A25" s="368"/>
      <c r="B25" s="375"/>
      <c r="C25" s="376"/>
      <c r="D25" s="370"/>
      <c r="E25" s="377"/>
      <c r="F25" s="357"/>
      <c r="G25" s="152"/>
      <c r="H25" s="225"/>
      <c r="I25" s="198"/>
      <c r="J25" s="36"/>
      <c r="K25" s="36"/>
      <c r="L25" s="199"/>
      <c r="M25" s="151"/>
      <c r="N25" s="151"/>
      <c r="O25" s="194" t="s">
        <v>120</v>
      </c>
      <c r="P25" s="73">
        <v>2.2547000000000001</v>
      </c>
      <c r="Q25" s="73">
        <v>2.2547000000000001</v>
      </c>
      <c r="R25" s="74">
        <v>2.2547000000000001</v>
      </c>
    </row>
    <row r="26" spans="1:18" ht="25.5" x14ac:dyDescent="0.2">
      <c r="A26" s="368"/>
      <c r="B26" s="375"/>
      <c r="C26" s="376"/>
      <c r="D26" s="392"/>
      <c r="E26" s="377"/>
      <c r="F26" s="357"/>
      <c r="G26" s="152"/>
      <c r="H26" s="225"/>
      <c r="I26" s="198"/>
      <c r="J26" s="36"/>
      <c r="K26" s="36"/>
      <c r="L26" s="199"/>
      <c r="M26" s="67"/>
      <c r="N26" s="67"/>
      <c r="O26" s="216" t="s">
        <v>121</v>
      </c>
      <c r="P26" s="352">
        <v>20</v>
      </c>
      <c r="Q26" s="352">
        <v>20</v>
      </c>
      <c r="R26" s="353">
        <v>20</v>
      </c>
    </row>
    <row r="27" spans="1:18" ht="12.75" customHeight="1" x14ac:dyDescent="0.2">
      <c r="A27" s="368"/>
      <c r="B27" s="375"/>
      <c r="C27" s="376"/>
      <c r="D27" s="370" t="s">
        <v>71</v>
      </c>
      <c r="E27" s="377"/>
      <c r="F27" s="357"/>
      <c r="G27" s="152"/>
      <c r="H27" s="225"/>
      <c r="I27" s="198"/>
      <c r="J27" s="36"/>
      <c r="K27" s="36"/>
      <c r="L27" s="199"/>
      <c r="M27" s="82"/>
      <c r="N27" s="82"/>
      <c r="O27" s="351" t="s">
        <v>75</v>
      </c>
      <c r="P27" s="354">
        <v>46</v>
      </c>
      <c r="Q27" s="354">
        <v>46</v>
      </c>
      <c r="R27" s="355">
        <v>46</v>
      </c>
    </row>
    <row r="28" spans="1:18" x14ac:dyDescent="0.2">
      <c r="A28" s="368"/>
      <c r="B28" s="375"/>
      <c r="C28" s="376"/>
      <c r="D28" s="370"/>
      <c r="E28" s="377"/>
      <c r="F28" s="357"/>
      <c r="G28" s="152"/>
      <c r="H28" s="225"/>
      <c r="I28" s="198"/>
      <c r="J28" s="36"/>
      <c r="K28" s="36"/>
      <c r="L28" s="199"/>
      <c r="M28" s="67"/>
      <c r="N28" s="67"/>
      <c r="O28" s="366" t="s">
        <v>74</v>
      </c>
      <c r="P28" s="354">
        <v>2</v>
      </c>
      <c r="Q28" s="354">
        <v>2</v>
      </c>
      <c r="R28" s="355">
        <v>2</v>
      </c>
    </row>
    <row r="29" spans="1:18" ht="13.5" thickBot="1" x14ac:dyDescent="0.25">
      <c r="A29" s="378"/>
      <c r="B29" s="387"/>
      <c r="C29" s="379"/>
      <c r="D29" s="371"/>
      <c r="E29" s="383"/>
      <c r="F29" s="358"/>
      <c r="G29" s="153"/>
      <c r="H29" s="360"/>
      <c r="I29" s="361"/>
      <c r="J29" s="362"/>
      <c r="K29" s="362"/>
      <c r="L29" s="235"/>
      <c r="M29" s="363"/>
      <c r="N29" s="363"/>
      <c r="O29" s="367"/>
      <c r="P29" s="64"/>
      <c r="Q29" s="64"/>
      <c r="R29" s="65"/>
    </row>
    <row r="30" spans="1:18" ht="12.75" customHeight="1" x14ac:dyDescent="0.2">
      <c r="A30" s="368"/>
      <c r="B30" s="375"/>
      <c r="C30" s="376"/>
      <c r="D30" s="370" t="s">
        <v>122</v>
      </c>
      <c r="E30" s="377"/>
      <c r="F30" s="357"/>
      <c r="G30" s="152"/>
      <c r="H30" s="250"/>
      <c r="I30" s="198"/>
      <c r="J30" s="36"/>
      <c r="K30" s="36"/>
      <c r="L30" s="199"/>
      <c r="M30" s="151"/>
      <c r="N30" s="151"/>
      <c r="O30" s="194" t="s">
        <v>76</v>
      </c>
      <c r="P30" s="73">
        <v>2.5</v>
      </c>
      <c r="Q30" s="354">
        <v>3</v>
      </c>
      <c r="R30" s="355">
        <v>3</v>
      </c>
    </row>
    <row r="31" spans="1:18" ht="12.75" customHeight="1" x14ac:dyDescent="0.2">
      <c r="A31" s="368"/>
      <c r="B31" s="375"/>
      <c r="C31" s="376"/>
      <c r="D31" s="370"/>
      <c r="E31" s="377"/>
      <c r="F31" s="357"/>
      <c r="G31" s="152"/>
      <c r="H31" s="250"/>
      <c r="I31" s="198"/>
      <c r="J31" s="36"/>
      <c r="K31" s="36"/>
      <c r="L31" s="199"/>
      <c r="M31" s="151"/>
      <c r="N31" s="151"/>
      <c r="O31" s="366" t="s">
        <v>124</v>
      </c>
      <c r="P31" s="86">
        <v>1</v>
      </c>
      <c r="Q31" s="311">
        <v>1</v>
      </c>
      <c r="R31" s="313">
        <v>1</v>
      </c>
    </row>
    <row r="32" spans="1:18" ht="13.5" customHeight="1" x14ac:dyDescent="0.2">
      <c r="A32" s="368"/>
      <c r="B32" s="375"/>
      <c r="C32" s="376"/>
      <c r="D32" s="370"/>
      <c r="E32" s="377"/>
      <c r="F32" s="357"/>
      <c r="G32" s="152"/>
      <c r="H32" s="251"/>
      <c r="I32" s="212"/>
      <c r="J32" s="208"/>
      <c r="K32" s="208"/>
      <c r="L32" s="213"/>
      <c r="M32" s="214"/>
      <c r="N32" s="214"/>
      <c r="O32" s="366"/>
      <c r="P32" s="311"/>
      <c r="Q32" s="311"/>
      <c r="R32" s="313"/>
    </row>
    <row r="33" spans="1:18" ht="13.5" thickBot="1" x14ac:dyDescent="0.25">
      <c r="A33" s="283"/>
      <c r="B33" s="285"/>
      <c r="C33" s="287"/>
      <c r="D33" s="371"/>
      <c r="E33" s="271"/>
      <c r="F33" s="358"/>
      <c r="G33" s="153"/>
      <c r="H33" s="195" t="s">
        <v>10</v>
      </c>
      <c r="I33" s="202">
        <f t="shared" ref="I33:N33" si="1">SUM(I22:I32)</f>
        <v>6270.4</v>
      </c>
      <c r="J33" s="193">
        <f t="shared" si="1"/>
        <v>6270.4</v>
      </c>
      <c r="K33" s="193">
        <f t="shared" si="1"/>
        <v>0</v>
      </c>
      <c r="L33" s="252">
        <f t="shared" si="1"/>
        <v>0</v>
      </c>
      <c r="M33" s="44">
        <f>SUM(M22:M32)</f>
        <v>6300.4</v>
      </c>
      <c r="N33" s="44">
        <f t="shared" si="1"/>
        <v>6300.4</v>
      </c>
      <c r="O33" s="367"/>
      <c r="P33" s="64"/>
      <c r="Q33" s="64"/>
      <c r="R33" s="65"/>
    </row>
    <row r="34" spans="1:18" ht="16.5" customHeight="1" x14ac:dyDescent="0.2">
      <c r="A34" s="282" t="s">
        <v>9</v>
      </c>
      <c r="B34" s="284" t="s">
        <v>9</v>
      </c>
      <c r="C34" s="286" t="s">
        <v>56</v>
      </c>
      <c r="D34" s="317" t="s">
        <v>146</v>
      </c>
      <c r="E34" s="382"/>
      <c r="F34" s="380" t="s">
        <v>68</v>
      </c>
      <c r="G34" s="384" t="s">
        <v>58</v>
      </c>
      <c r="H34" s="224" t="s">
        <v>53</v>
      </c>
      <c r="I34" s="173">
        <f>J34+L34</f>
        <v>1524.6</v>
      </c>
      <c r="J34" s="88">
        <v>1524.6</v>
      </c>
      <c r="K34" s="88">
        <v>840.8</v>
      </c>
      <c r="L34" s="197"/>
      <c r="M34" s="204">
        <v>1531.7</v>
      </c>
      <c r="N34" s="204">
        <v>1531.7</v>
      </c>
      <c r="O34" s="194"/>
      <c r="P34" s="73"/>
      <c r="Q34" s="73"/>
      <c r="R34" s="74"/>
    </row>
    <row r="35" spans="1:18" ht="15" customHeight="1" x14ac:dyDescent="0.2">
      <c r="A35" s="368"/>
      <c r="B35" s="375"/>
      <c r="C35" s="376"/>
      <c r="D35" s="369" t="s">
        <v>166</v>
      </c>
      <c r="E35" s="377"/>
      <c r="F35" s="373"/>
      <c r="G35" s="385"/>
      <c r="H35" s="217" t="s">
        <v>78</v>
      </c>
      <c r="I35" s="222">
        <f>J35+L35</f>
        <v>57.4</v>
      </c>
      <c r="J35" s="39">
        <v>57.4</v>
      </c>
      <c r="K35" s="39">
        <v>6.9</v>
      </c>
      <c r="L35" s="175"/>
      <c r="M35" s="134">
        <v>57.4</v>
      </c>
      <c r="N35" s="134">
        <v>57.4</v>
      </c>
      <c r="O35" s="215" t="s">
        <v>102</v>
      </c>
      <c r="P35" s="147">
        <v>0.17649999999999999</v>
      </c>
      <c r="Q35" s="147">
        <v>0.17649999999999999</v>
      </c>
      <c r="R35" s="148">
        <v>0.17649999999999999</v>
      </c>
    </row>
    <row r="36" spans="1:18" ht="18" customHeight="1" x14ac:dyDescent="0.2">
      <c r="A36" s="368"/>
      <c r="B36" s="375"/>
      <c r="C36" s="376"/>
      <c r="D36" s="370"/>
      <c r="E36" s="377"/>
      <c r="F36" s="373"/>
      <c r="G36" s="385"/>
      <c r="H36" s="225"/>
      <c r="I36" s="198"/>
      <c r="J36" s="36"/>
      <c r="K36" s="36"/>
      <c r="L36" s="199"/>
      <c r="M36" s="82"/>
      <c r="N36" s="82"/>
      <c r="O36" s="279" t="s">
        <v>147</v>
      </c>
      <c r="P36" s="73">
        <v>5.0299999999999997E-2</v>
      </c>
      <c r="Q36" s="73">
        <v>5.0299999999999997E-2</v>
      </c>
      <c r="R36" s="74">
        <v>5.0299999999999997E-2</v>
      </c>
    </row>
    <row r="37" spans="1:18" ht="31.5" customHeight="1" x14ac:dyDescent="0.2">
      <c r="A37" s="280"/>
      <c r="B37" s="276"/>
      <c r="C37" s="281"/>
      <c r="D37" s="260" t="s">
        <v>77</v>
      </c>
      <c r="E37" s="377"/>
      <c r="F37" s="381"/>
      <c r="G37" s="385"/>
      <c r="H37" s="225"/>
      <c r="I37" s="198"/>
      <c r="J37" s="36"/>
      <c r="K37" s="36"/>
      <c r="L37" s="199"/>
      <c r="M37" s="82"/>
      <c r="N37" s="82"/>
      <c r="O37" s="278" t="s">
        <v>148</v>
      </c>
      <c r="P37" s="310">
        <v>3</v>
      </c>
      <c r="Q37" s="310">
        <v>3</v>
      </c>
      <c r="R37" s="312">
        <v>3</v>
      </c>
    </row>
    <row r="38" spans="1:18" ht="16.5" customHeight="1" x14ac:dyDescent="0.2">
      <c r="A38" s="368"/>
      <c r="B38" s="375"/>
      <c r="C38" s="376"/>
      <c r="D38" s="369" t="s">
        <v>167</v>
      </c>
      <c r="E38" s="377"/>
      <c r="F38" s="372" t="s">
        <v>56</v>
      </c>
      <c r="G38" s="385"/>
      <c r="H38" s="225"/>
      <c r="I38" s="198"/>
      <c r="J38" s="36"/>
      <c r="K38" s="36"/>
      <c r="L38" s="199"/>
      <c r="M38" s="82"/>
      <c r="N38" s="82"/>
      <c r="O38" s="278" t="s">
        <v>190</v>
      </c>
      <c r="P38" s="310">
        <v>25</v>
      </c>
      <c r="Q38" s="310">
        <v>25</v>
      </c>
      <c r="R38" s="312">
        <v>25</v>
      </c>
    </row>
    <row r="39" spans="1:18" x14ac:dyDescent="0.2">
      <c r="A39" s="368"/>
      <c r="B39" s="375"/>
      <c r="C39" s="376"/>
      <c r="D39" s="370"/>
      <c r="E39" s="377"/>
      <c r="F39" s="373"/>
      <c r="G39" s="385"/>
      <c r="H39" s="226"/>
      <c r="I39" s="198"/>
      <c r="J39" s="36"/>
      <c r="K39" s="69"/>
      <c r="L39" s="201"/>
      <c r="M39" s="71"/>
      <c r="N39" s="71"/>
      <c r="O39" s="366" t="s">
        <v>191</v>
      </c>
      <c r="P39" s="311">
        <v>109</v>
      </c>
      <c r="Q39" s="311">
        <v>109</v>
      </c>
      <c r="R39" s="313">
        <v>109</v>
      </c>
    </row>
    <row r="40" spans="1:18" ht="13.5" thickBot="1" x14ac:dyDescent="0.25">
      <c r="A40" s="378"/>
      <c r="B40" s="387"/>
      <c r="C40" s="379"/>
      <c r="D40" s="371"/>
      <c r="E40" s="383"/>
      <c r="F40" s="374"/>
      <c r="G40" s="386"/>
      <c r="H40" s="227" t="s">
        <v>10</v>
      </c>
      <c r="I40" s="182">
        <f t="shared" ref="I40:N40" si="2">SUM(I34:I39)</f>
        <v>1582</v>
      </c>
      <c r="J40" s="116">
        <f t="shared" si="2"/>
        <v>1582</v>
      </c>
      <c r="K40" s="206">
        <f t="shared" si="2"/>
        <v>847.69999999999993</v>
      </c>
      <c r="L40" s="219">
        <f t="shared" si="2"/>
        <v>0</v>
      </c>
      <c r="M40" s="221">
        <f t="shared" si="2"/>
        <v>1589.1000000000001</v>
      </c>
      <c r="N40" s="221">
        <f t="shared" si="2"/>
        <v>1589.1000000000001</v>
      </c>
      <c r="O40" s="367"/>
      <c r="P40" s="64"/>
      <c r="Q40" s="64"/>
      <c r="R40" s="65"/>
    </row>
    <row r="41" spans="1:18" ht="12.75" customHeight="1" x14ac:dyDescent="0.2">
      <c r="A41" s="282" t="s">
        <v>9</v>
      </c>
      <c r="B41" s="284" t="s">
        <v>9</v>
      </c>
      <c r="C41" s="286" t="s">
        <v>67</v>
      </c>
      <c r="D41" s="459" t="s">
        <v>149</v>
      </c>
      <c r="E41" s="256" t="s">
        <v>172</v>
      </c>
      <c r="F41" s="303" t="s">
        <v>59</v>
      </c>
      <c r="G41" s="300" t="s">
        <v>58</v>
      </c>
      <c r="H41" s="228" t="s">
        <v>53</v>
      </c>
      <c r="I41" s="196">
        <f>J41+L41</f>
        <v>5121.8</v>
      </c>
      <c r="J41" s="89">
        <f>5136.8-15</f>
        <v>5121.8</v>
      </c>
      <c r="K41" s="89"/>
      <c r="L41" s="89"/>
      <c r="M41" s="204">
        <v>5333.7</v>
      </c>
      <c r="N41" s="204">
        <v>5933.7</v>
      </c>
      <c r="O41" s="299"/>
      <c r="P41" s="306"/>
      <c r="Q41" s="306"/>
      <c r="R41" s="308"/>
    </row>
    <row r="42" spans="1:18" x14ac:dyDescent="0.2">
      <c r="A42" s="280"/>
      <c r="B42" s="276"/>
      <c r="C42" s="281"/>
      <c r="D42" s="484"/>
      <c r="E42" s="258"/>
      <c r="F42" s="304"/>
      <c r="G42" s="274"/>
      <c r="H42" s="20"/>
      <c r="I42" s="198"/>
      <c r="J42" s="36"/>
      <c r="K42" s="36"/>
      <c r="L42" s="36"/>
      <c r="M42" s="350"/>
      <c r="N42" s="350"/>
      <c r="O42" s="279"/>
      <c r="P42" s="311"/>
      <c r="Q42" s="311"/>
      <c r="R42" s="313"/>
    </row>
    <row r="43" spans="1:18" ht="14.25" customHeight="1" x14ac:dyDescent="0.2">
      <c r="A43" s="280"/>
      <c r="B43" s="276"/>
      <c r="C43" s="281"/>
      <c r="D43" s="369" t="s">
        <v>80</v>
      </c>
      <c r="E43" s="258"/>
      <c r="F43" s="304"/>
      <c r="G43" s="274"/>
      <c r="H43" s="20"/>
      <c r="I43" s="198"/>
      <c r="J43" s="36"/>
      <c r="K43" s="36"/>
      <c r="L43" s="36"/>
      <c r="M43" s="82"/>
      <c r="N43" s="82"/>
      <c r="O43" s="437" t="s">
        <v>123</v>
      </c>
      <c r="P43" s="310">
        <v>6</v>
      </c>
      <c r="Q43" s="310">
        <v>6.8</v>
      </c>
      <c r="R43" s="312">
        <v>7</v>
      </c>
    </row>
    <row r="44" spans="1:18" ht="14.25" customHeight="1" x14ac:dyDescent="0.2">
      <c r="A44" s="280"/>
      <c r="B44" s="276"/>
      <c r="C44" s="281"/>
      <c r="D44" s="392"/>
      <c r="E44" s="258"/>
      <c r="F44" s="304"/>
      <c r="G44" s="274"/>
      <c r="H44" s="188"/>
      <c r="I44" s="210"/>
      <c r="J44" s="207"/>
      <c r="K44" s="207"/>
      <c r="L44" s="207"/>
      <c r="M44" s="214"/>
      <c r="N44" s="214"/>
      <c r="O44" s="471"/>
      <c r="P44" s="307"/>
      <c r="Q44" s="307"/>
      <c r="R44" s="309"/>
    </row>
    <row r="45" spans="1:18" ht="12.75" customHeight="1" x14ac:dyDescent="0.2">
      <c r="A45" s="280"/>
      <c r="B45" s="276"/>
      <c r="C45" s="281"/>
      <c r="D45" s="369" t="s">
        <v>79</v>
      </c>
      <c r="E45" s="258"/>
      <c r="F45" s="304"/>
      <c r="G45" s="274"/>
      <c r="H45" s="191"/>
      <c r="I45" s="198"/>
      <c r="J45" s="36"/>
      <c r="K45" s="36"/>
      <c r="L45" s="36"/>
      <c r="M45" s="151"/>
      <c r="N45" s="151"/>
      <c r="O45" s="437" t="s">
        <v>125</v>
      </c>
      <c r="P45" s="319">
        <v>13.7</v>
      </c>
      <c r="Q45" s="319">
        <v>13.7</v>
      </c>
      <c r="R45" s="320">
        <v>13.7</v>
      </c>
    </row>
    <row r="46" spans="1:18" x14ac:dyDescent="0.2">
      <c r="A46" s="280"/>
      <c r="B46" s="276"/>
      <c r="C46" s="281"/>
      <c r="D46" s="370"/>
      <c r="E46" s="258"/>
      <c r="F46" s="304"/>
      <c r="G46" s="274"/>
      <c r="H46" s="191"/>
      <c r="I46" s="198"/>
      <c r="J46" s="36"/>
      <c r="K46" s="36"/>
      <c r="L46" s="36"/>
      <c r="M46" s="151"/>
      <c r="N46" s="151"/>
      <c r="O46" s="438"/>
      <c r="P46" s="319"/>
      <c r="Q46" s="319"/>
      <c r="R46" s="320"/>
    </row>
    <row r="47" spans="1:18" x14ac:dyDescent="0.2">
      <c r="A47" s="280"/>
      <c r="B47" s="276"/>
      <c r="C47" s="281"/>
      <c r="D47" s="392"/>
      <c r="E47" s="258"/>
      <c r="F47" s="304"/>
      <c r="G47" s="274"/>
      <c r="H47" s="188"/>
      <c r="I47" s="210"/>
      <c r="J47" s="207"/>
      <c r="K47" s="207"/>
      <c r="L47" s="207"/>
      <c r="M47" s="214"/>
      <c r="N47" s="214"/>
      <c r="O47" s="194"/>
      <c r="P47" s="311"/>
      <c r="Q47" s="311"/>
      <c r="R47" s="313"/>
    </row>
    <row r="48" spans="1:18" ht="12.75" customHeight="1" x14ac:dyDescent="0.2">
      <c r="A48" s="280"/>
      <c r="B48" s="276"/>
      <c r="C48" s="281"/>
      <c r="D48" s="369" t="s">
        <v>103</v>
      </c>
      <c r="E48" s="258"/>
      <c r="F48" s="304"/>
      <c r="G48" s="274"/>
      <c r="H48" s="191"/>
      <c r="I48" s="198"/>
      <c r="J48" s="36"/>
      <c r="K48" s="36"/>
      <c r="L48" s="36"/>
      <c r="M48" s="151"/>
      <c r="N48" s="151"/>
      <c r="O48" s="215" t="s">
        <v>150</v>
      </c>
      <c r="P48" s="310">
        <v>34</v>
      </c>
      <c r="Q48" s="310">
        <v>33</v>
      </c>
      <c r="R48" s="312">
        <v>33</v>
      </c>
    </row>
    <row r="49" spans="1:18" x14ac:dyDescent="0.2">
      <c r="A49" s="280"/>
      <c r="B49" s="276"/>
      <c r="C49" s="281"/>
      <c r="D49" s="392"/>
      <c r="E49" s="258"/>
      <c r="F49" s="304"/>
      <c r="G49" s="274"/>
      <c r="H49" s="188"/>
      <c r="I49" s="210"/>
      <c r="J49" s="207"/>
      <c r="K49" s="207"/>
      <c r="L49" s="207"/>
      <c r="M49" s="214"/>
      <c r="N49" s="214"/>
      <c r="O49" s="216"/>
      <c r="P49" s="307"/>
      <c r="Q49" s="307"/>
      <c r="R49" s="309"/>
    </row>
    <row r="50" spans="1:18" ht="29.25" customHeight="1" x14ac:dyDescent="0.2">
      <c r="A50" s="280"/>
      <c r="B50" s="276"/>
      <c r="C50" s="281"/>
      <c r="D50" s="261" t="s">
        <v>104</v>
      </c>
      <c r="E50" s="258"/>
      <c r="F50" s="304"/>
      <c r="G50" s="292"/>
      <c r="H50" s="20"/>
      <c r="I50" s="198"/>
      <c r="J50" s="36"/>
      <c r="K50" s="36"/>
      <c r="L50" s="36"/>
      <c r="M50" s="151"/>
      <c r="N50" s="151"/>
      <c r="O50" s="279" t="s">
        <v>81</v>
      </c>
      <c r="P50" s="311">
        <v>4</v>
      </c>
      <c r="Q50" s="311">
        <v>9</v>
      </c>
      <c r="R50" s="313">
        <v>7</v>
      </c>
    </row>
    <row r="51" spans="1:18" ht="14.25" customHeight="1" x14ac:dyDescent="0.2">
      <c r="A51" s="368"/>
      <c r="B51" s="375"/>
      <c r="C51" s="376"/>
      <c r="D51" s="369" t="s">
        <v>82</v>
      </c>
      <c r="E51" s="377"/>
      <c r="F51" s="373"/>
      <c r="G51" s="385"/>
      <c r="H51" s="20"/>
      <c r="I51" s="198"/>
      <c r="J51" s="36"/>
      <c r="K51" s="36"/>
      <c r="L51" s="36"/>
      <c r="M51" s="151"/>
      <c r="N51" s="151"/>
      <c r="O51" s="477" t="s">
        <v>83</v>
      </c>
      <c r="P51" s="310">
        <v>1</v>
      </c>
      <c r="Q51" s="310"/>
      <c r="R51" s="312"/>
    </row>
    <row r="52" spans="1:18" ht="14.25" customHeight="1" x14ac:dyDescent="0.2">
      <c r="A52" s="368"/>
      <c r="B52" s="375"/>
      <c r="C52" s="376"/>
      <c r="D52" s="370"/>
      <c r="E52" s="377"/>
      <c r="F52" s="373"/>
      <c r="G52" s="385"/>
      <c r="H52" s="51"/>
      <c r="I52" s="200"/>
      <c r="J52" s="69"/>
      <c r="K52" s="69"/>
      <c r="L52" s="69"/>
      <c r="M52" s="70"/>
      <c r="N52" s="70"/>
      <c r="O52" s="366"/>
      <c r="P52" s="311"/>
      <c r="Q52" s="311"/>
      <c r="R52" s="313"/>
    </row>
    <row r="53" spans="1:18" ht="13.5" thickBot="1" x14ac:dyDescent="0.25">
      <c r="A53" s="283"/>
      <c r="B53" s="285"/>
      <c r="C53" s="287"/>
      <c r="D53" s="371"/>
      <c r="E53" s="271"/>
      <c r="F53" s="305"/>
      <c r="G53" s="301"/>
      <c r="H53" s="179" t="s">
        <v>10</v>
      </c>
      <c r="I53" s="218">
        <f t="shared" ref="I53:N53" si="3">SUM(I41:I50)</f>
        <v>5121.8</v>
      </c>
      <c r="J53" s="209">
        <f t="shared" si="3"/>
        <v>5121.8</v>
      </c>
      <c r="K53" s="209">
        <f t="shared" si="3"/>
        <v>0</v>
      </c>
      <c r="L53" s="205">
        <f t="shared" si="3"/>
        <v>0</v>
      </c>
      <c r="M53" s="221">
        <f>SUM(M41:M52)</f>
        <v>5333.7</v>
      </c>
      <c r="N53" s="221">
        <f t="shared" si="3"/>
        <v>5933.7</v>
      </c>
      <c r="O53" s="203"/>
      <c r="P53" s="64"/>
      <c r="Q53" s="64"/>
      <c r="R53" s="65"/>
    </row>
    <row r="54" spans="1:18" ht="12.75" customHeight="1" x14ac:dyDescent="0.2">
      <c r="A54" s="456" t="s">
        <v>9</v>
      </c>
      <c r="B54" s="457" t="s">
        <v>9</v>
      </c>
      <c r="C54" s="458" t="s">
        <v>68</v>
      </c>
      <c r="D54" s="485" t="s">
        <v>113</v>
      </c>
      <c r="E54" s="382"/>
      <c r="F54" s="380" t="s">
        <v>56</v>
      </c>
      <c r="G54" s="384" t="s">
        <v>114</v>
      </c>
      <c r="H54" s="228" t="s">
        <v>53</v>
      </c>
      <c r="I54" s="196">
        <f>J54+L54</f>
        <v>605.9</v>
      </c>
      <c r="J54" s="89">
        <v>605.9</v>
      </c>
      <c r="K54" s="89"/>
      <c r="L54" s="197"/>
      <c r="M54" s="245">
        <v>605.9</v>
      </c>
      <c r="N54" s="245">
        <v>605.9</v>
      </c>
      <c r="O54" s="476" t="s">
        <v>126</v>
      </c>
      <c r="P54" s="311">
        <v>57</v>
      </c>
      <c r="Q54" s="311">
        <v>57</v>
      </c>
      <c r="R54" s="313">
        <v>57</v>
      </c>
    </row>
    <row r="55" spans="1:18" x14ac:dyDescent="0.2">
      <c r="A55" s="368"/>
      <c r="B55" s="375"/>
      <c r="C55" s="376"/>
      <c r="D55" s="370"/>
      <c r="E55" s="377"/>
      <c r="F55" s="373"/>
      <c r="G55" s="385"/>
      <c r="H55" s="20"/>
      <c r="I55" s="198">
        <f>J55+L55</f>
        <v>0</v>
      </c>
      <c r="J55" s="36"/>
      <c r="K55" s="36"/>
      <c r="L55" s="199"/>
      <c r="M55" s="151"/>
      <c r="N55" s="151"/>
      <c r="O55" s="366"/>
      <c r="P55" s="311"/>
      <c r="Q55" s="311"/>
      <c r="R55" s="313"/>
    </row>
    <row r="56" spans="1:18" ht="13.5" thickBot="1" x14ac:dyDescent="0.25">
      <c r="A56" s="378"/>
      <c r="B56" s="387"/>
      <c r="C56" s="379"/>
      <c r="D56" s="371"/>
      <c r="E56" s="383"/>
      <c r="F56" s="374"/>
      <c r="G56" s="386"/>
      <c r="H56" s="17" t="s">
        <v>10</v>
      </c>
      <c r="I56" s="230">
        <f t="shared" ref="I56:N56" si="4">SUM(I54:I55)</f>
        <v>605.9</v>
      </c>
      <c r="J56" s="231">
        <f t="shared" si="4"/>
        <v>605.9</v>
      </c>
      <c r="K56" s="231">
        <f t="shared" si="4"/>
        <v>0</v>
      </c>
      <c r="L56" s="43">
        <f t="shared" si="4"/>
        <v>0</v>
      </c>
      <c r="M56" s="44">
        <f t="shared" si="4"/>
        <v>605.9</v>
      </c>
      <c r="N56" s="44">
        <f t="shared" si="4"/>
        <v>605.9</v>
      </c>
      <c r="O56" s="203"/>
      <c r="P56" s="64"/>
      <c r="Q56" s="64"/>
      <c r="R56" s="65"/>
    </row>
    <row r="57" spans="1:18" ht="13.5" customHeight="1" x14ac:dyDescent="0.2">
      <c r="A57" s="456" t="s">
        <v>9</v>
      </c>
      <c r="B57" s="457" t="s">
        <v>9</v>
      </c>
      <c r="C57" s="458" t="s">
        <v>59</v>
      </c>
      <c r="D57" s="478" t="s">
        <v>173</v>
      </c>
      <c r="E57" s="474" t="s">
        <v>108</v>
      </c>
      <c r="F57" s="380" t="s">
        <v>68</v>
      </c>
      <c r="G57" s="291" t="s">
        <v>107</v>
      </c>
      <c r="H57" s="18" t="s">
        <v>53</v>
      </c>
      <c r="I57" s="66">
        <f>J57+L57</f>
        <v>6.6</v>
      </c>
      <c r="J57" s="68">
        <v>6.6</v>
      </c>
      <c r="K57" s="68"/>
      <c r="L57" s="69"/>
      <c r="M57" s="83"/>
      <c r="N57" s="83"/>
      <c r="O57" s="470" t="s">
        <v>139</v>
      </c>
      <c r="P57" s="472">
        <v>12</v>
      </c>
      <c r="Q57" s="481"/>
      <c r="R57" s="460"/>
    </row>
    <row r="58" spans="1:18" ht="13.5" customHeight="1" x14ac:dyDescent="0.2">
      <c r="A58" s="368"/>
      <c r="B58" s="375"/>
      <c r="C58" s="376"/>
      <c r="D58" s="479"/>
      <c r="E58" s="475"/>
      <c r="F58" s="373"/>
      <c r="G58" s="292"/>
      <c r="H58" s="47" t="s">
        <v>105</v>
      </c>
      <c r="I58" s="34">
        <f>J58+L58</f>
        <v>598.79999999999995</v>
      </c>
      <c r="J58" s="35"/>
      <c r="K58" s="35"/>
      <c r="L58" s="36">
        <v>598.79999999999995</v>
      </c>
      <c r="M58" s="151"/>
      <c r="N58" s="151"/>
      <c r="O58" s="471"/>
      <c r="P58" s="473"/>
      <c r="Q58" s="482"/>
      <c r="R58" s="461"/>
    </row>
    <row r="59" spans="1:18" ht="13.5" customHeight="1" x14ac:dyDescent="0.2">
      <c r="A59" s="368"/>
      <c r="B59" s="375"/>
      <c r="C59" s="376"/>
      <c r="D59" s="479"/>
      <c r="E59" s="90"/>
      <c r="F59" s="373"/>
      <c r="G59" s="318" t="s">
        <v>140</v>
      </c>
      <c r="H59" s="47" t="s">
        <v>110</v>
      </c>
      <c r="I59" s="37">
        <f>J59+L59</f>
        <v>0</v>
      </c>
      <c r="J59" s="38"/>
      <c r="K59" s="38"/>
      <c r="L59" s="39"/>
      <c r="M59" s="40">
        <v>3</v>
      </c>
      <c r="N59" s="40"/>
      <c r="O59" s="462" t="s">
        <v>118</v>
      </c>
      <c r="P59" s="464" t="s">
        <v>117</v>
      </c>
      <c r="Q59" s="466"/>
      <c r="R59" s="468"/>
    </row>
    <row r="60" spans="1:18" ht="13.5" customHeight="1" x14ac:dyDescent="0.2">
      <c r="A60" s="368"/>
      <c r="B60" s="375"/>
      <c r="C60" s="376"/>
      <c r="D60" s="479"/>
      <c r="E60" s="90"/>
      <c r="F60" s="373"/>
      <c r="G60" s="292"/>
      <c r="H60" s="15" t="s">
        <v>53</v>
      </c>
      <c r="I60" s="130">
        <f>J60+L60</f>
        <v>7.9</v>
      </c>
      <c r="J60" s="38">
        <v>7.9</v>
      </c>
      <c r="K60" s="38">
        <v>0.9</v>
      </c>
      <c r="L60" s="39"/>
      <c r="M60" s="40">
        <v>0.5</v>
      </c>
      <c r="N60" s="40"/>
      <c r="O60" s="463"/>
      <c r="P60" s="465"/>
      <c r="Q60" s="467"/>
      <c r="R60" s="469"/>
    </row>
    <row r="61" spans="1:18" ht="13.5" customHeight="1" x14ac:dyDescent="0.2">
      <c r="A61" s="368"/>
      <c r="B61" s="375"/>
      <c r="C61" s="376"/>
      <c r="D61" s="479"/>
      <c r="E61" s="90"/>
      <c r="F61" s="373"/>
      <c r="G61" s="152"/>
      <c r="H61" s="20"/>
      <c r="I61" s="85"/>
      <c r="J61" s="35"/>
      <c r="K61" s="35"/>
      <c r="L61" s="36"/>
      <c r="M61" s="67"/>
      <c r="N61" s="67"/>
      <c r="O61" s="438" t="s">
        <v>119</v>
      </c>
      <c r="P61" s="142"/>
      <c r="Q61" s="142">
        <v>5</v>
      </c>
      <c r="R61" s="313"/>
    </row>
    <row r="62" spans="1:18" ht="13.5" customHeight="1" thickBot="1" x14ac:dyDescent="0.25">
      <c r="A62" s="378"/>
      <c r="B62" s="387"/>
      <c r="C62" s="379"/>
      <c r="D62" s="480"/>
      <c r="E62" s="91"/>
      <c r="F62" s="374"/>
      <c r="G62" s="153"/>
      <c r="H62" s="17" t="s">
        <v>10</v>
      </c>
      <c r="I62" s="41">
        <f t="shared" ref="I62:N62" si="5">SUM(I57:I61)</f>
        <v>613.29999999999995</v>
      </c>
      <c r="J62" s="42">
        <f t="shared" si="5"/>
        <v>14.5</v>
      </c>
      <c r="K62" s="42">
        <f t="shared" si="5"/>
        <v>0.9</v>
      </c>
      <c r="L62" s="42">
        <f t="shared" si="5"/>
        <v>598.79999999999995</v>
      </c>
      <c r="M62" s="44">
        <f t="shared" si="5"/>
        <v>3.5</v>
      </c>
      <c r="N62" s="44">
        <f t="shared" si="5"/>
        <v>0</v>
      </c>
      <c r="O62" s="483"/>
      <c r="P62" s="64"/>
      <c r="Q62" s="64"/>
      <c r="R62" s="65"/>
    </row>
    <row r="63" spans="1:18" ht="16.5" customHeight="1" x14ac:dyDescent="0.2">
      <c r="A63" s="456" t="s">
        <v>9</v>
      </c>
      <c r="B63" s="457" t="s">
        <v>9</v>
      </c>
      <c r="C63" s="458" t="s">
        <v>69</v>
      </c>
      <c r="D63" s="485" t="s">
        <v>177</v>
      </c>
      <c r="E63" s="382"/>
      <c r="F63" s="380" t="s">
        <v>68</v>
      </c>
      <c r="G63" s="291" t="s">
        <v>58</v>
      </c>
      <c r="H63" s="18" t="s">
        <v>53</v>
      </c>
      <c r="I63" s="31">
        <f>J63+L63</f>
        <v>35</v>
      </c>
      <c r="J63" s="32">
        <f>32.9+2.1</f>
        <v>35</v>
      </c>
      <c r="K63" s="32"/>
      <c r="L63" s="33"/>
      <c r="M63" s="83"/>
      <c r="N63" s="83"/>
      <c r="O63" s="19" t="s">
        <v>73</v>
      </c>
      <c r="P63" s="311">
        <v>1</v>
      </c>
      <c r="Q63" s="311"/>
      <c r="R63" s="313"/>
    </row>
    <row r="64" spans="1:18" ht="14.25" customHeight="1" thickBot="1" x14ac:dyDescent="0.25">
      <c r="A64" s="378"/>
      <c r="B64" s="387"/>
      <c r="C64" s="379"/>
      <c r="D64" s="371"/>
      <c r="E64" s="383"/>
      <c r="F64" s="374"/>
      <c r="G64" s="293"/>
      <c r="H64" s="17" t="s">
        <v>10</v>
      </c>
      <c r="I64" s="41">
        <f t="shared" ref="I64:N64" si="6">SUM(I63:I63)</f>
        <v>35</v>
      </c>
      <c r="J64" s="42">
        <f t="shared" si="6"/>
        <v>35</v>
      </c>
      <c r="K64" s="42">
        <f t="shared" si="6"/>
        <v>0</v>
      </c>
      <c r="L64" s="42">
        <f t="shared" si="6"/>
        <v>0</v>
      </c>
      <c r="M64" s="44">
        <f t="shared" si="6"/>
        <v>0</v>
      </c>
      <c r="N64" s="44">
        <f t="shared" si="6"/>
        <v>0</v>
      </c>
      <c r="O64" s="22"/>
      <c r="P64" s="64"/>
      <c r="Q64" s="64"/>
      <c r="R64" s="65"/>
    </row>
    <row r="65" spans="1:21" ht="22.5" customHeight="1" x14ac:dyDescent="0.2">
      <c r="A65" s="456" t="s">
        <v>9</v>
      </c>
      <c r="B65" s="457" t="s">
        <v>9</v>
      </c>
      <c r="C65" s="491" t="s">
        <v>63</v>
      </c>
      <c r="D65" s="494" t="s">
        <v>133</v>
      </c>
      <c r="E65" s="497"/>
      <c r="F65" s="486" t="s">
        <v>67</v>
      </c>
      <c r="G65" s="488" t="s">
        <v>107</v>
      </c>
      <c r="H65" s="97" t="s">
        <v>53</v>
      </c>
      <c r="I65" s="131">
        <f>J65+L65</f>
        <v>20</v>
      </c>
      <c r="J65" s="104">
        <v>20</v>
      </c>
      <c r="K65" s="104"/>
      <c r="L65" s="105"/>
      <c r="M65" s="96">
        <v>80</v>
      </c>
      <c r="N65" s="95"/>
      <c r="O65" s="112" t="s">
        <v>83</v>
      </c>
      <c r="P65" s="94">
        <v>1</v>
      </c>
      <c r="Q65" s="94"/>
      <c r="R65" s="93"/>
    </row>
    <row r="66" spans="1:21" ht="17.25" customHeight="1" x14ac:dyDescent="0.2">
      <c r="A66" s="368"/>
      <c r="B66" s="375"/>
      <c r="C66" s="492"/>
      <c r="D66" s="495"/>
      <c r="E66" s="498"/>
      <c r="F66" s="465"/>
      <c r="G66" s="489"/>
      <c r="H66" s="106"/>
      <c r="I66" s="107"/>
      <c r="J66" s="108"/>
      <c r="K66" s="108"/>
      <c r="L66" s="109"/>
      <c r="M66" s="110"/>
      <c r="N66" s="111"/>
      <c r="O66" s="519" t="s">
        <v>132</v>
      </c>
      <c r="P66" s="500"/>
      <c r="Q66" s="500">
        <v>2</v>
      </c>
      <c r="R66" s="517"/>
    </row>
    <row r="67" spans="1:21" ht="17.25" customHeight="1" thickBot="1" x14ac:dyDescent="0.25">
      <c r="A67" s="378"/>
      <c r="B67" s="387"/>
      <c r="C67" s="493"/>
      <c r="D67" s="496"/>
      <c r="E67" s="499"/>
      <c r="F67" s="487"/>
      <c r="G67" s="490"/>
      <c r="H67" s="98" t="s">
        <v>10</v>
      </c>
      <c r="I67" s="99">
        <f t="shared" ref="I67:N67" si="7">SUM(I65:I65)</f>
        <v>20</v>
      </c>
      <c r="J67" s="100">
        <f t="shared" si="7"/>
        <v>20</v>
      </c>
      <c r="K67" s="100">
        <f t="shared" si="7"/>
        <v>0</v>
      </c>
      <c r="L67" s="101">
        <f t="shared" si="7"/>
        <v>0</v>
      </c>
      <c r="M67" s="102">
        <f t="shared" si="7"/>
        <v>80</v>
      </c>
      <c r="N67" s="103">
        <f t="shared" si="7"/>
        <v>0</v>
      </c>
      <c r="O67" s="520"/>
      <c r="P67" s="501"/>
      <c r="Q67" s="501"/>
      <c r="R67" s="518"/>
    </row>
    <row r="68" spans="1:21" ht="13.5" thickBot="1" x14ac:dyDescent="0.25">
      <c r="A68" s="12" t="s">
        <v>9</v>
      </c>
      <c r="B68" s="13" t="s">
        <v>9</v>
      </c>
      <c r="C68" s="511" t="s">
        <v>12</v>
      </c>
      <c r="D68" s="511"/>
      <c r="E68" s="511"/>
      <c r="F68" s="511"/>
      <c r="G68" s="511"/>
      <c r="H68" s="511"/>
      <c r="I68" s="114">
        <f t="shared" ref="I68:N68" si="8">I67+I64+I62+I56+I53+I40+I33+I21</f>
        <v>14898.3</v>
      </c>
      <c r="J68" s="232">
        <f t="shared" si="8"/>
        <v>14299.499999999998</v>
      </c>
      <c r="K68" s="232">
        <f t="shared" si="8"/>
        <v>848.59999999999991</v>
      </c>
      <c r="L68" s="46">
        <f t="shared" si="8"/>
        <v>598.79999999999995</v>
      </c>
      <c r="M68" s="45">
        <f t="shared" si="8"/>
        <v>14562.599999999999</v>
      </c>
      <c r="N68" s="114">
        <f t="shared" si="8"/>
        <v>15079.099999999999</v>
      </c>
      <c r="O68" s="76"/>
      <c r="P68" s="77"/>
      <c r="Q68" s="77"/>
      <c r="R68" s="78"/>
    </row>
    <row r="69" spans="1:21" ht="13.5" thickBot="1" x14ac:dyDescent="0.25">
      <c r="A69" s="12" t="s">
        <v>9</v>
      </c>
      <c r="B69" s="13" t="s">
        <v>11</v>
      </c>
      <c r="C69" s="512" t="s">
        <v>86</v>
      </c>
      <c r="D69" s="513"/>
      <c r="E69" s="513"/>
      <c r="F69" s="513"/>
      <c r="G69" s="513"/>
      <c r="H69" s="514"/>
      <c r="I69" s="515"/>
      <c r="J69" s="515"/>
      <c r="K69" s="515"/>
      <c r="L69" s="515"/>
      <c r="M69" s="514"/>
      <c r="N69" s="514"/>
      <c r="O69" s="513"/>
      <c r="P69" s="513"/>
      <c r="Q69" s="513"/>
      <c r="R69" s="516"/>
    </row>
    <row r="70" spans="1:21" ht="12.75" customHeight="1" x14ac:dyDescent="0.2">
      <c r="A70" s="456" t="s">
        <v>9</v>
      </c>
      <c r="B70" s="457" t="s">
        <v>11</v>
      </c>
      <c r="C70" s="458" t="s">
        <v>9</v>
      </c>
      <c r="D70" s="508" t="s">
        <v>131</v>
      </c>
      <c r="E70" s="502"/>
      <c r="F70" s="505" t="s">
        <v>68</v>
      </c>
      <c r="G70" s="384" t="s">
        <v>58</v>
      </c>
      <c r="H70" s="233" t="s">
        <v>53</v>
      </c>
      <c r="I70" s="156">
        <f>J70+L70</f>
        <v>582</v>
      </c>
      <c r="J70" s="89">
        <v>582</v>
      </c>
      <c r="K70" s="89"/>
      <c r="L70" s="89"/>
      <c r="M70" s="204">
        <v>600</v>
      </c>
      <c r="N70" s="204">
        <v>600</v>
      </c>
      <c r="O70" s="476" t="s">
        <v>89</v>
      </c>
      <c r="P70" s="61">
        <v>18</v>
      </c>
      <c r="Q70" s="61">
        <v>18</v>
      </c>
      <c r="R70" s="62">
        <v>18</v>
      </c>
      <c r="U70" s="16"/>
    </row>
    <row r="71" spans="1:21" x14ac:dyDescent="0.2">
      <c r="A71" s="368"/>
      <c r="B71" s="375"/>
      <c r="C71" s="376"/>
      <c r="D71" s="510"/>
      <c r="E71" s="503"/>
      <c r="F71" s="506"/>
      <c r="G71" s="385"/>
      <c r="H71" s="24"/>
      <c r="I71" s="85">
        <f>J71+L71</f>
        <v>0</v>
      </c>
      <c r="J71" s="36"/>
      <c r="K71" s="36"/>
      <c r="L71" s="36"/>
      <c r="M71" s="151"/>
      <c r="N71" s="151"/>
      <c r="O71" s="366"/>
      <c r="P71" s="57"/>
      <c r="Q71" s="57"/>
      <c r="R71" s="58"/>
      <c r="U71" s="16"/>
    </row>
    <row r="72" spans="1:21" x14ac:dyDescent="0.2">
      <c r="A72" s="368"/>
      <c r="B72" s="375"/>
      <c r="C72" s="376"/>
      <c r="D72" s="510"/>
      <c r="E72" s="503"/>
      <c r="F72" s="506"/>
      <c r="G72" s="385"/>
      <c r="H72" s="79"/>
      <c r="I72" s="37">
        <f>J72+L72</f>
        <v>0</v>
      </c>
      <c r="J72" s="69"/>
      <c r="K72" s="69"/>
      <c r="L72" s="69"/>
      <c r="M72" s="71"/>
      <c r="N72" s="71"/>
      <c r="O72" s="366"/>
      <c r="P72" s="57"/>
      <c r="Q72" s="57"/>
      <c r="R72" s="58"/>
      <c r="U72" s="16"/>
    </row>
    <row r="73" spans="1:21" ht="15" customHeight="1" thickBot="1" x14ac:dyDescent="0.25">
      <c r="A73" s="378"/>
      <c r="B73" s="387"/>
      <c r="C73" s="379"/>
      <c r="D73" s="509"/>
      <c r="E73" s="504"/>
      <c r="F73" s="507"/>
      <c r="G73" s="386"/>
      <c r="H73" s="26" t="s">
        <v>10</v>
      </c>
      <c r="I73" s="209">
        <f t="shared" ref="I73:N73" si="9">SUM(I70:I72)</f>
        <v>582</v>
      </c>
      <c r="J73" s="206">
        <f t="shared" si="9"/>
        <v>582</v>
      </c>
      <c r="K73" s="206">
        <f t="shared" si="9"/>
        <v>0</v>
      </c>
      <c r="L73" s="207">
        <f t="shared" si="9"/>
        <v>0</v>
      </c>
      <c r="M73" s="221">
        <f t="shared" si="9"/>
        <v>600</v>
      </c>
      <c r="N73" s="221">
        <f t="shared" si="9"/>
        <v>600</v>
      </c>
      <c r="O73" s="203"/>
      <c r="P73" s="59"/>
      <c r="Q73" s="59"/>
      <c r="R73" s="60"/>
      <c r="U73" s="16"/>
    </row>
    <row r="74" spans="1:21" ht="12.75" customHeight="1" x14ac:dyDescent="0.2">
      <c r="A74" s="456" t="s">
        <v>9</v>
      </c>
      <c r="B74" s="457" t="s">
        <v>11</v>
      </c>
      <c r="C74" s="458" t="s">
        <v>11</v>
      </c>
      <c r="D74" s="508" t="s">
        <v>90</v>
      </c>
      <c r="E74" s="502"/>
      <c r="F74" s="505" t="s">
        <v>68</v>
      </c>
      <c r="G74" s="384" t="s">
        <v>58</v>
      </c>
      <c r="H74" s="24" t="s">
        <v>53</v>
      </c>
      <c r="I74" s="236">
        <f>J74+L74</f>
        <v>5</v>
      </c>
      <c r="J74" s="89">
        <v>5</v>
      </c>
      <c r="K74" s="88"/>
      <c r="L74" s="89"/>
      <c r="M74" s="204">
        <v>5</v>
      </c>
      <c r="N74" s="204">
        <v>5</v>
      </c>
      <c r="O74" s="299" t="s">
        <v>128</v>
      </c>
      <c r="P74" s="61">
        <v>3</v>
      </c>
      <c r="Q74" s="61">
        <v>3</v>
      </c>
      <c r="R74" s="62">
        <v>3</v>
      </c>
      <c r="U74" s="16"/>
    </row>
    <row r="75" spans="1:21" ht="13.5" thickBot="1" x14ac:dyDescent="0.25">
      <c r="A75" s="378"/>
      <c r="B75" s="387"/>
      <c r="C75" s="379"/>
      <c r="D75" s="509"/>
      <c r="E75" s="504"/>
      <c r="F75" s="507"/>
      <c r="G75" s="386"/>
      <c r="H75" s="17" t="s">
        <v>10</v>
      </c>
      <c r="I75" s="255">
        <f t="shared" ref="I75:N75" si="10">SUM(I74:I74)</f>
        <v>5</v>
      </c>
      <c r="J75" s="42">
        <f t="shared" si="10"/>
        <v>5</v>
      </c>
      <c r="K75" s="41">
        <f t="shared" si="10"/>
        <v>0</v>
      </c>
      <c r="L75" s="231">
        <f t="shared" si="10"/>
        <v>0</v>
      </c>
      <c r="M75" s="44">
        <f t="shared" si="10"/>
        <v>5</v>
      </c>
      <c r="N75" s="44">
        <f t="shared" si="10"/>
        <v>5</v>
      </c>
      <c r="O75" s="203"/>
      <c r="P75" s="59"/>
      <c r="Q75" s="59"/>
      <c r="R75" s="60"/>
      <c r="U75" s="16"/>
    </row>
    <row r="76" spans="1:21" ht="13.5" customHeight="1" x14ac:dyDescent="0.2">
      <c r="A76" s="456" t="s">
        <v>9</v>
      </c>
      <c r="B76" s="457" t="s">
        <v>11</v>
      </c>
      <c r="C76" s="458" t="s">
        <v>56</v>
      </c>
      <c r="D76" s="508" t="s">
        <v>127</v>
      </c>
      <c r="E76" s="502"/>
      <c r="F76" s="505" t="s">
        <v>68</v>
      </c>
      <c r="G76" s="384" t="s">
        <v>58</v>
      </c>
      <c r="H76" s="234" t="s">
        <v>53</v>
      </c>
      <c r="I76" s="198">
        <f>J76+L76</f>
        <v>45.2</v>
      </c>
      <c r="J76" s="36">
        <v>45.2</v>
      </c>
      <c r="K76" s="36"/>
      <c r="L76" s="199"/>
      <c r="M76" s="82">
        <v>46</v>
      </c>
      <c r="N76" s="82">
        <v>46</v>
      </c>
      <c r="O76" s="470" t="s">
        <v>91</v>
      </c>
      <c r="P76" s="61">
        <v>350</v>
      </c>
      <c r="Q76" s="61">
        <v>350</v>
      </c>
      <c r="R76" s="62">
        <v>350</v>
      </c>
      <c r="U76" s="16"/>
    </row>
    <row r="77" spans="1:21" ht="13.5" customHeight="1" x14ac:dyDescent="0.2">
      <c r="A77" s="368"/>
      <c r="B77" s="375"/>
      <c r="C77" s="376"/>
      <c r="D77" s="510"/>
      <c r="E77" s="503"/>
      <c r="F77" s="506"/>
      <c r="G77" s="385"/>
      <c r="H77" s="234"/>
      <c r="I77" s="198">
        <f>J77+L77</f>
        <v>0</v>
      </c>
      <c r="J77" s="36"/>
      <c r="K77" s="36"/>
      <c r="L77" s="199"/>
      <c r="M77" s="151"/>
      <c r="N77" s="151"/>
      <c r="O77" s="438"/>
      <c r="P77" s="57"/>
      <c r="Q77" s="57"/>
      <c r="R77" s="58"/>
      <c r="U77" s="16"/>
    </row>
    <row r="78" spans="1:21" ht="13.5" customHeight="1" x14ac:dyDescent="0.2">
      <c r="A78" s="368"/>
      <c r="B78" s="375"/>
      <c r="C78" s="376"/>
      <c r="D78" s="510"/>
      <c r="E78" s="503"/>
      <c r="F78" s="506"/>
      <c r="G78" s="385"/>
      <c r="H78" s="234"/>
      <c r="I78" s="198">
        <f>J78+L78</f>
        <v>0</v>
      </c>
      <c r="J78" s="36"/>
      <c r="K78" s="36"/>
      <c r="L78" s="199"/>
      <c r="M78" s="151"/>
      <c r="N78" s="151"/>
      <c r="O78" s="438" t="s">
        <v>92</v>
      </c>
      <c r="P78" s="57">
        <v>30</v>
      </c>
      <c r="Q78" s="57">
        <v>30</v>
      </c>
      <c r="R78" s="58">
        <v>30</v>
      </c>
      <c r="U78" s="16"/>
    </row>
    <row r="79" spans="1:21" ht="13.5" customHeight="1" x14ac:dyDescent="0.2">
      <c r="A79" s="368"/>
      <c r="B79" s="375"/>
      <c r="C79" s="376"/>
      <c r="D79" s="510"/>
      <c r="E79" s="503"/>
      <c r="F79" s="506"/>
      <c r="G79" s="385"/>
      <c r="H79" s="237"/>
      <c r="I79" s="200">
        <f>J79+L79</f>
        <v>0</v>
      </c>
      <c r="J79" s="69"/>
      <c r="K79" s="69"/>
      <c r="L79" s="201"/>
      <c r="M79" s="254"/>
      <c r="N79" s="67"/>
      <c r="O79" s="438"/>
      <c r="P79" s="57"/>
      <c r="Q79" s="57"/>
      <c r="R79" s="58"/>
      <c r="U79" s="16"/>
    </row>
    <row r="80" spans="1:21" ht="15.75" customHeight="1" thickBot="1" x14ac:dyDescent="0.25">
      <c r="A80" s="378"/>
      <c r="B80" s="387"/>
      <c r="C80" s="379"/>
      <c r="D80" s="509"/>
      <c r="E80" s="504"/>
      <c r="F80" s="507"/>
      <c r="G80" s="386"/>
      <c r="H80" s="195" t="s">
        <v>10</v>
      </c>
      <c r="I80" s="202">
        <f t="shared" ref="I80:N80" si="11">SUM(I76:I79)</f>
        <v>45.2</v>
      </c>
      <c r="J80" s="223">
        <f t="shared" si="11"/>
        <v>45.2</v>
      </c>
      <c r="K80" s="223">
        <f t="shared" si="11"/>
        <v>0</v>
      </c>
      <c r="L80" s="235">
        <f t="shared" si="11"/>
        <v>0</v>
      </c>
      <c r="M80" s="229">
        <f t="shared" si="11"/>
        <v>46</v>
      </c>
      <c r="N80" s="44">
        <f t="shared" si="11"/>
        <v>46</v>
      </c>
      <c r="O80" s="22" t="s">
        <v>93</v>
      </c>
      <c r="P80" s="59">
        <v>30</v>
      </c>
      <c r="Q80" s="59">
        <v>30</v>
      </c>
      <c r="R80" s="60">
        <v>30</v>
      </c>
      <c r="U80" s="16"/>
    </row>
    <row r="81" spans="1:21" ht="16.5" customHeight="1" x14ac:dyDescent="0.2">
      <c r="A81" s="456" t="s">
        <v>9</v>
      </c>
      <c r="B81" s="457" t="s">
        <v>11</v>
      </c>
      <c r="C81" s="458" t="s">
        <v>67</v>
      </c>
      <c r="D81" s="508" t="s">
        <v>96</v>
      </c>
      <c r="E81" s="502"/>
      <c r="F81" s="505" t="s">
        <v>68</v>
      </c>
      <c r="G81" s="521" t="s">
        <v>58</v>
      </c>
      <c r="H81" s="23" t="s">
        <v>53</v>
      </c>
      <c r="I81" s="31">
        <f>J81+L81</f>
        <v>6</v>
      </c>
      <c r="J81" s="32">
        <v>6</v>
      </c>
      <c r="K81" s="32"/>
      <c r="L81" s="33"/>
      <c r="M81" s="80">
        <v>6</v>
      </c>
      <c r="N81" s="80">
        <v>6</v>
      </c>
      <c r="O81" s="289" t="s">
        <v>97</v>
      </c>
      <c r="P81" s="61">
        <v>20</v>
      </c>
      <c r="Q81" s="61">
        <v>20</v>
      </c>
      <c r="R81" s="62">
        <v>20</v>
      </c>
      <c r="U81" s="16"/>
    </row>
    <row r="82" spans="1:21" ht="13.5" thickBot="1" x14ac:dyDescent="0.25">
      <c r="A82" s="378"/>
      <c r="B82" s="387"/>
      <c r="C82" s="379"/>
      <c r="D82" s="509"/>
      <c r="E82" s="504"/>
      <c r="F82" s="507"/>
      <c r="G82" s="522"/>
      <c r="H82" s="17" t="s">
        <v>10</v>
      </c>
      <c r="I82" s="41">
        <f t="shared" ref="I82:N82" si="12">SUM(I81:I81)</f>
        <v>6</v>
      </c>
      <c r="J82" s="42">
        <f t="shared" si="12"/>
        <v>6</v>
      </c>
      <c r="K82" s="42">
        <f t="shared" si="12"/>
        <v>0</v>
      </c>
      <c r="L82" s="42">
        <f t="shared" si="12"/>
        <v>0</v>
      </c>
      <c r="M82" s="44">
        <f t="shared" si="12"/>
        <v>6</v>
      </c>
      <c r="N82" s="44">
        <f t="shared" si="12"/>
        <v>6</v>
      </c>
      <c r="O82" s="22"/>
      <c r="P82" s="59"/>
      <c r="Q82" s="59"/>
      <c r="R82" s="60"/>
      <c r="U82" s="16"/>
    </row>
    <row r="83" spans="1:21" ht="27.75" customHeight="1" x14ac:dyDescent="0.2">
      <c r="A83" s="456" t="s">
        <v>9</v>
      </c>
      <c r="B83" s="457" t="s">
        <v>11</v>
      </c>
      <c r="C83" s="458" t="s">
        <v>68</v>
      </c>
      <c r="D83" s="525" t="s">
        <v>106</v>
      </c>
      <c r="E83" s="474" t="s">
        <v>108</v>
      </c>
      <c r="F83" s="505" t="s">
        <v>59</v>
      </c>
      <c r="G83" s="521" t="s">
        <v>107</v>
      </c>
      <c r="H83" s="23" t="s">
        <v>53</v>
      </c>
      <c r="I83" s="31">
        <f>J83+L83</f>
        <v>0</v>
      </c>
      <c r="J83" s="32"/>
      <c r="K83" s="32"/>
      <c r="L83" s="33"/>
      <c r="M83" s="83"/>
      <c r="N83" s="83"/>
      <c r="O83" s="470" t="s">
        <v>192</v>
      </c>
      <c r="P83" s="523"/>
      <c r="Q83" s="61"/>
      <c r="R83" s="62"/>
      <c r="U83" s="16"/>
    </row>
    <row r="84" spans="1:21" ht="27.75" customHeight="1" x14ac:dyDescent="0.2">
      <c r="A84" s="368"/>
      <c r="B84" s="375"/>
      <c r="C84" s="376"/>
      <c r="D84" s="526"/>
      <c r="E84" s="475"/>
      <c r="F84" s="506"/>
      <c r="G84" s="527"/>
      <c r="H84" s="48" t="s">
        <v>105</v>
      </c>
      <c r="I84" s="34">
        <f>J84+L84</f>
        <v>1387.3</v>
      </c>
      <c r="J84" s="35"/>
      <c r="K84" s="35"/>
      <c r="L84" s="36">
        <v>1387.3</v>
      </c>
      <c r="M84" s="151"/>
      <c r="N84" s="151"/>
      <c r="O84" s="438"/>
      <c r="P84" s="524"/>
      <c r="Q84" s="57"/>
      <c r="R84" s="58"/>
      <c r="U84" s="16"/>
    </row>
    <row r="85" spans="1:21" ht="27.75" customHeight="1" x14ac:dyDescent="0.2">
      <c r="A85" s="368"/>
      <c r="B85" s="375"/>
      <c r="C85" s="376"/>
      <c r="D85" s="526"/>
      <c r="E85" s="475"/>
      <c r="F85" s="506"/>
      <c r="G85" s="527"/>
      <c r="H85" s="24"/>
      <c r="I85" s="37">
        <f>J85+L85</f>
        <v>0</v>
      </c>
      <c r="J85" s="38"/>
      <c r="K85" s="38"/>
      <c r="L85" s="39"/>
      <c r="M85" s="40"/>
      <c r="N85" s="40"/>
      <c r="O85" s="438"/>
      <c r="P85" s="57"/>
      <c r="Q85" s="57"/>
      <c r="R85" s="58"/>
      <c r="U85" s="16"/>
    </row>
    <row r="86" spans="1:21" ht="13.5" thickBot="1" x14ac:dyDescent="0.25">
      <c r="A86" s="368"/>
      <c r="B86" s="375"/>
      <c r="C86" s="376"/>
      <c r="D86" s="526"/>
      <c r="E86" s="475"/>
      <c r="F86" s="506"/>
      <c r="G86" s="527"/>
      <c r="H86" s="115" t="s">
        <v>10</v>
      </c>
      <c r="I86" s="116">
        <f t="shared" ref="I86:N86" si="13">SUM(I83:I85)</f>
        <v>1387.3</v>
      </c>
      <c r="J86" s="117">
        <f t="shared" si="13"/>
        <v>0</v>
      </c>
      <c r="K86" s="117">
        <f t="shared" si="13"/>
        <v>0</v>
      </c>
      <c r="L86" s="117">
        <f t="shared" si="13"/>
        <v>1387.3</v>
      </c>
      <c r="M86" s="118">
        <f t="shared" si="13"/>
        <v>0</v>
      </c>
      <c r="N86" s="118">
        <f t="shared" si="13"/>
        <v>0</v>
      </c>
      <c r="O86" s="438"/>
      <c r="P86" s="57">
        <v>100</v>
      </c>
      <c r="Q86" s="57"/>
      <c r="R86" s="58"/>
      <c r="U86" s="16"/>
    </row>
    <row r="87" spans="1:21" ht="18.75" customHeight="1" x14ac:dyDescent="0.2">
      <c r="A87" s="282" t="s">
        <v>9</v>
      </c>
      <c r="B87" s="284" t="s">
        <v>11</v>
      </c>
      <c r="C87" s="286" t="s">
        <v>59</v>
      </c>
      <c r="D87" s="485" t="s">
        <v>116</v>
      </c>
      <c r="E87" s="297"/>
      <c r="F87" s="272" t="s">
        <v>68</v>
      </c>
      <c r="G87" s="291" t="s">
        <v>58</v>
      </c>
      <c r="H87" s="233" t="s">
        <v>53</v>
      </c>
      <c r="I87" s="173">
        <f>J87+L87</f>
        <v>0</v>
      </c>
      <c r="J87" s="88"/>
      <c r="K87" s="88"/>
      <c r="L87" s="89"/>
      <c r="M87" s="204">
        <v>100</v>
      </c>
      <c r="N87" s="204"/>
      <c r="O87" s="19" t="s">
        <v>94</v>
      </c>
      <c r="P87" s="61"/>
      <c r="Q87" s="61">
        <v>1</v>
      </c>
      <c r="R87" s="62"/>
      <c r="U87" s="16"/>
    </row>
    <row r="88" spans="1:21" ht="13.5" thickBot="1" x14ac:dyDescent="0.25">
      <c r="A88" s="283"/>
      <c r="B88" s="285"/>
      <c r="C88" s="287"/>
      <c r="D88" s="371"/>
      <c r="E88" s="298"/>
      <c r="F88" s="273"/>
      <c r="G88" s="293"/>
      <c r="H88" s="17" t="s">
        <v>10</v>
      </c>
      <c r="I88" s="41">
        <f t="shared" ref="I88:N88" si="14">SUM(I87:I87)</f>
        <v>0</v>
      </c>
      <c r="J88" s="42">
        <f t="shared" si="14"/>
        <v>0</v>
      </c>
      <c r="K88" s="42">
        <f t="shared" si="14"/>
        <v>0</v>
      </c>
      <c r="L88" s="42">
        <f t="shared" si="14"/>
        <v>0</v>
      </c>
      <c r="M88" s="44">
        <f t="shared" si="14"/>
        <v>100</v>
      </c>
      <c r="N88" s="44">
        <f t="shared" si="14"/>
        <v>0</v>
      </c>
      <c r="O88" s="22"/>
      <c r="P88" s="59"/>
      <c r="Q88" s="59"/>
      <c r="R88" s="60"/>
      <c r="U88" s="16"/>
    </row>
    <row r="89" spans="1:21" ht="16.5" customHeight="1" x14ac:dyDescent="0.2">
      <c r="A89" s="280" t="s">
        <v>9</v>
      </c>
      <c r="B89" s="276" t="s">
        <v>11</v>
      </c>
      <c r="C89" s="281" t="s">
        <v>69</v>
      </c>
      <c r="D89" s="288" t="s">
        <v>130</v>
      </c>
      <c r="E89" s="302"/>
      <c r="F89" s="262" t="s">
        <v>68</v>
      </c>
      <c r="G89" s="292" t="s">
        <v>58</v>
      </c>
      <c r="H89" s="24" t="s">
        <v>53</v>
      </c>
      <c r="I89" s="150">
        <f>J89+L89</f>
        <v>0</v>
      </c>
      <c r="J89" s="35"/>
      <c r="K89" s="35"/>
      <c r="L89" s="36"/>
      <c r="M89" s="82"/>
      <c r="N89" s="82">
        <v>20</v>
      </c>
      <c r="O89" s="21" t="s">
        <v>95</v>
      </c>
      <c r="P89" s="57"/>
      <c r="Q89" s="57">
        <v>150</v>
      </c>
      <c r="R89" s="58"/>
      <c r="U89" s="16"/>
    </row>
    <row r="90" spans="1:21" ht="13.5" thickBot="1" x14ac:dyDescent="0.25">
      <c r="A90" s="280"/>
      <c r="B90" s="276"/>
      <c r="C90" s="281"/>
      <c r="D90" s="288"/>
      <c r="E90" s="302"/>
      <c r="F90" s="262"/>
      <c r="G90" s="292"/>
      <c r="H90" s="115" t="s">
        <v>10</v>
      </c>
      <c r="I90" s="116">
        <f t="shared" ref="I90:N90" si="15">SUM(I89:I89)</f>
        <v>0</v>
      </c>
      <c r="J90" s="117">
        <f t="shared" si="15"/>
        <v>0</v>
      </c>
      <c r="K90" s="117">
        <f t="shared" si="15"/>
        <v>0</v>
      </c>
      <c r="L90" s="117">
        <f t="shared" si="15"/>
        <v>0</v>
      </c>
      <c r="M90" s="118">
        <f t="shared" si="15"/>
        <v>0</v>
      </c>
      <c r="N90" s="118">
        <f t="shared" si="15"/>
        <v>20</v>
      </c>
      <c r="O90" s="21"/>
      <c r="P90" s="57"/>
      <c r="Q90" s="57"/>
      <c r="R90" s="58"/>
      <c r="U90" s="16"/>
    </row>
    <row r="91" spans="1:21" ht="13.5" thickBot="1" x14ac:dyDescent="0.25">
      <c r="A91" s="25" t="s">
        <v>9</v>
      </c>
      <c r="B91" s="13" t="s">
        <v>11</v>
      </c>
      <c r="C91" s="511" t="s">
        <v>12</v>
      </c>
      <c r="D91" s="511"/>
      <c r="E91" s="511"/>
      <c r="F91" s="511"/>
      <c r="G91" s="511"/>
      <c r="H91" s="528"/>
      <c r="I91" s="45">
        <f t="shared" ref="I91:N91" si="16">SUM(I86,I82,I88,I80,I75,I73,I90)</f>
        <v>2025.5</v>
      </c>
      <c r="J91" s="45">
        <f t="shared" si="16"/>
        <v>638.20000000000005</v>
      </c>
      <c r="K91" s="45">
        <f t="shared" si="16"/>
        <v>0</v>
      </c>
      <c r="L91" s="45">
        <f t="shared" si="16"/>
        <v>1387.3</v>
      </c>
      <c r="M91" s="45">
        <f t="shared" si="16"/>
        <v>757</v>
      </c>
      <c r="N91" s="45">
        <f t="shared" si="16"/>
        <v>677</v>
      </c>
      <c r="O91" s="529"/>
      <c r="P91" s="530"/>
      <c r="Q91" s="530"/>
      <c r="R91" s="531"/>
    </row>
    <row r="92" spans="1:21" ht="13.5" thickBot="1" x14ac:dyDescent="0.25">
      <c r="A92" s="283" t="s">
        <v>9</v>
      </c>
      <c r="B92" s="285" t="s">
        <v>56</v>
      </c>
      <c r="C92" s="534" t="s">
        <v>87</v>
      </c>
      <c r="D92" s="535"/>
      <c r="E92" s="535"/>
      <c r="F92" s="535"/>
      <c r="G92" s="535"/>
      <c r="H92" s="535"/>
      <c r="I92" s="535"/>
      <c r="J92" s="535"/>
      <c r="K92" s="535"/>
      <c r="L92" s="535"/>
      <c r="M92" s="535"/>
      <c r="N92" s="535"/>
      <c r="O92" s="535"/>
      <c r="P92" s="535"/>
      <c r="Q92" s="535"/>
      <c r="R92" s="536"/>
    </row>
    <row r="93" spans="1:21" ht="12.75" customHeight="1" x14ac:dyDescent="0.2">
      <c r="A93" s="456" t="s">
        <v>9</v>
      </c>
      <c r="B93" s="457" t="s">
        <v>56</v>
      </c>
      <c r="C93" s="458" t="s">
        <v>9</v>
      </c>
      <c r="D93" s="508" t="s">
        <v>98</v>
      </c>
      <c r="E93" s="537"/>
      <c r="F93" s="505" t="s">
        <v>68</v>
      </c>
      <c r="G93" s="521" t="s">
        <v>58</v>
      </c>
      <c r="H93" s="23" t="s">
        <v>53</v>
      </c>
      <c r="I93" s="31">
        <f>J93+L93</f>
        <v>2006.2</v>
      </c>
      <c r="J93" s="32">
        <v>2006.2</v>
      </c>
      <c r="K93" s="32"/>
      <c r="L93" s="33"/>
      <c r="M93" s="83">
        <v>2006.3</v>
      </c>
      <c r="N93" s="83">
        <v>2006.3</v>
      </c>
      <c r="O93" s="470" t="s">
        <v>189</v>
      </c>
      <c r="P93" s="364">
        <v>1.1166</v>
      </c>
      <c r="Q93" s="364">
        <v>1.1166</v>
      </c>
      <c r="R93" s="365">
        <v>1.1166</v>
      </c>
      <c r="U93" s="16"/>
    </row>
    <row r="94" spans="1:21" x14ac:dyDescent="0.2">
      <c r="A94" s="368"/>
      <c r="B94" s="375"/>
      <c r="C94" s="376"/>
      <c r="D94" s="510"/>
      <c r="E94" s="538"/>
      <c r="F94" s="506"/>
      <c r="G94" s="527"/>
      <c r="H94" s="48"/>
      <c r="I94" s="34">
        <f>J94+L94</f>
        <v>0</v>
      </c>
      <c r="J94" s="35"/>
      <c r="K94" s="35"/>
      <c r="L94" s="36"/>
      <c r="M94" s="151"/>
      <c r="N94" s="151"/>
      <c r="O94" s="438"/>
      <c r="P94" s="81"/>
      <c r="Q94" s="57"/>
      <c r="R94" s="58"/>
      <c r="U94" s="16"/>
    </row>
    <row r="95" spans="1:21" x14ac:dyDescent="0.2">
      <c r="A95" s="368"/>
      <c r="B95" s="375"/>
      <c r="C95" s="376"/>
      <c r="D95" s="510"/>
      <c r="E95" s="538"/>
      <c r="F95" s="506"/>
      <c r="G95" s="527"/>
      <c r="H95" s="24"/>
      <c r="I95" s="37">
        <f>J95+L95</f>
        <v>0</v>
      </c>
      <c r="J95" s="38"/>
      <c r="K95" s="38"/>
      <c r="L95" s="39"/>
      <c r="M95" s="40"/>
      <c r="N95" s="40"/>
      <c r="O95" s="438"/>
      <c r="P95" s="57"/>
      <c r="Q95" s="57"/>
      <c r="R95" s="58"/>
      <c r="U95" s="16"/>
    </row>
    <row r="96" spans="1:21" ht="13.5" thickBot="1" x14ac:dyDescent="0.25">
      <c r="A96" s="378"/>
      <c r="B96" s="387"/>
      <c r="C96" s="379"/>
      <c r="D96" s="509"/>
      <c r="E96" s="539"/>
      <c r="F96" s="507"/>
      <c r="G96" s="522"/>
      <c r="H96" s="17" t="s">
        <v>10</v>
      </c>
      <c r="I96" s="41">
        <f t="shared" ref="I96:N96" si="17">SUM(I93:I95)</f>
        <v>2006.2</v>
      </c>
      <c r="J96" s="42">
        <f t="shared" si="17"/>
        <v>2006.2</v>
      </c>
      <c r="K96" s="42">
        <f t="shared" si="17"/>
        <v>0</v>
      </c>
      <c r="L96" s="42">
        <f t="shared" si="17"/>
        <v>0</v>
      </c>
      <c r="M96" s="44">
        <f t="shared" si="17"/>
        <v>2006.3</v>
      </c>
      <c r="N96" s="44">
        <f t="shared" si="17"/>
        <v>2006.3</v>
      </c>
      <c r="O96" s="483"/>
      <c r="P96" s="59"/>
      <c r="Q96" s="59"/>
      <c r="R96" s="60"/>
      <c r="U96" s="16"/>
    </row>
    <row r="97" spans="1:21" ht="15" customHeight="1" x14ac:dyDescent="0.2">
      <c r="A97" s="456" t="s">
        <v>9</v>
      </c>
      <c r="B97" s="457" t="s">
        <v>56</v>
      </c>
      <c r="C97" s="458" t="s">
        <v>11</v>
      </c>
      <c r="D97" s="508" t="s">
        <v>57</v>
      </c>
      <c r="E97" s="537"/>
      <c r="F97" s="505" t="s">
        <v>59</v>
      </c>
      <c r="G97" s="521" t="s">
        <v>58</v>
      </c>
      <c r="H97" s="23" t="s">
        <v>53</v>
      </c>
      <c r="I97" s="31">
        <f>J97+L97</f>
        <v>0</v>
      </c>
      <c r="J97" s="32"/>
      <c r="K97" s="32"/>
      <c r="L97" s="33"/>
      <c r="M97" s="83"/>
      <c r="N97" s="83"/>
      <c r="O97" s="470" t="s">
        <v>129</v>
      </c>
      <c r="P97" s="61">
        <v>15</v>
      </c>
      <c r="Q97" s="61" t="s">
        <v>61</v>
      </c>
      <c r="R97" s="62" t="s">
        <v>61</v>
      </c>
      <c r="U97" s="16"/>
    </row>
    <row r="98" spans="1:21" ht="15" customHeight="1" x14ac:dyDescent="0.2">
      <c r="A98" s="368"/>
      <c r="B98" s="375"/>
      <c r="C98" s="376"/>
      <c r="D98" s="510"/>
      <c r="E98" s="538"/>
      <c r="F98" s="506"/>
      <c r="G98" s="527"/>
      <c r="H98" s="48" t="s">
        <v>60</v>
      </c>
      <c r="I98" s="34">
        <f>J98+L98</f>
        <v>454.5</v>
      </c>
      <c r="J98" s="35">
        <v>454.5</v>
      </c>
      <c r="K98" s="35"/>
      <c r="L98" s="36"/>
      <c r="M98" s="151">
        <v>250</v>
      </c>
      <c r="N98" s="151">
        <v>250</v>
      </c>
      <c r="O98" s="438"/>
      <c r="P98" s="57"/>
      <c r="Q98" s="57"/>
      <c r="R98" s="58"/>
      <c r="U98" s="16"/>
    </row>
    <row r="99" spans="1:21" ht="15" customHeight="1" thickBot="1" x14ac:dyDescent="0.25">
      <c r="A99" s="378"/>
      <c r="B99" s="387"/>
      <c r="C99" s="379"/>
      <c r="D99" s="509"/>
      <c r="E99" s="539"/>
      <c r="F99" s="507"/>
      <c r="G99" s="522"/>
      <c r="H99" s="17" t="s">
        <v>10</v>
      </c>
      <c r="I99" s="41">
        <f t="shared" ref="I99:N99" si="18">SUM(I97:I98)</f>
        <v>454.5</v>
      </c>
      <c r="J99" s="42">
        <f t="shared" si="18"/>
        <v>454.5</v>
      </c>
      <c r="K99" s="42">
        <f t="shared" si="18"/>
        <v>0</v>
      </c>
      <c r="L99" s="42">
        <f t="shared" si="18"/>
        <v>0</v>
      </c>
      <c r="M99" s="44">
        <f t="shared" si="18"/>
        <v>250</v>
      </c>
      <c r="N99" s="44">
        <f t="shared" si="18"/>
        <v>250</v>
      </c>
      <c r="O99" s="22"/>
      <c r="P99" s="59"/>
      <c r="Q99" s="59"/>
      <c r="R99" s="60"/>
      <c r="U99" s="16"/>
    </row>
    <row r="100" spans="1:21" ht="12.75" customHeight="1" x14ac:dyDescent="0.2">
      <c r="A100" s="456" t="s">
        <v>9</v>
      </c>
      <c r="B100" s="457" t="s">
        <v>56</v>
      </c>
      <c r="C100" s="458" t="s">
        <v>56</v>
      </c>
      <c r="D100" s="508" t="s">
        <v>62</v>
      </c>
      <c r="E100" s="537"/>
      <c r="F100" s="505" t="s">
        <v>63</v>
      </c>
      <c r="G100" s="521" t="s">
        <v>58</v>
      </c>
      <c r="H100" s="23" t="s">
        <v>53</v>
      </c>
      <c r="I100" s="31">
        <f>J100+L100</f>
        <v>0</v>
      </c>
      <c r="J100" s="32"/>
      <c r="K100" s="32"/>
      <c r="L100" s="33"/>
      <c r="M100" s="83">
        <v>30</v>
      </c>
      <c r="N100" s="83">
        <v>30</v>
      </c>
      <c r="O100" s="470" t="s">
        <v>64</v>
      </c>
      <c r="P100" s="61" t="s">
        <v>65</v>
      </c>
      <c r="Q100" s="61" t="s">
        <v>65</v>
      </c>
      <c r="R100" s="62" t="s">
        <v>65</v>
      </c>
      <c r="U100" s="16"/>
    </row>
    <row r="101" spans="1:21" x14ac:dyDescent="0.2">
      <c r="A101" s="368"/>
      <c r="B101" s="375"/>
      <c r="C101" s="376"/>
      <c r="D101" s="510"/>
      <c r="E101" s="538"/>
      <c r="F101" s="506"/>
      <c r="G101" s="527"/>
      <c r="H101" s="48"/>
      <c r="I101" s="34">
        <f>J101+L101</f>
        <v>0</v>
      </c>
      <c r="J101" s="35"/>
      <c r="K101" s="35"/>
      <c r="L101" s="36"/>
      <c r="M101" s="151"/>
      <c r="N101" s="151"/>
      <c r="O101" s="438"/>
      <c r="P101" s="57"/>
      <c r="Q101" s="57"/>
      <c r="R101" s="58"/>
      <c r="U101" s="16"/>
    </row>
    <row r="102" spans="1:21" ht="13.5" thickBot="1" x14ac:dyDescent="0.25">
      <c r="A102" s="378"/>
      <c r="B102" s="387"/>
      <c r="C102" s="379"/>
      <c r="D102" s="509"/>
      <c r="E102" s="539"/>
      <c r="F102" s="507"/>
      <c r="G102" s="522"/>
      <c r="H102" s="17" t="s">
        <v>10</v>
      </c>
      <c r="I102" s="41">
        <f t="shared" ref="I102:N102" si="19">SUM(I100:I101)</f>
        <v>0</v>
      </c>
      <c r="J102" s="42">
        <f t="shared" si="19"/>
        <v>0</v>
      </c>
      <c r="K102" s="42">
        <f t="shared" si="19"/>
        <v>0</v>
      </c>
      <c r="L102" s="42">
        <f t="shared" si="19"/>
        <v>0</v>
      </c>
      <c r="M102" s="44">
        <f t="shared" si="19"/>
        <v>30</v>
      </c>
      <c r="N102" s="44">
        <f t="shared" si="19"/>
        <v>30</v>
      </c>
      <c r="O102" s="22"/>
      <c r="P102" s="59"/>
      <c r="Q102" s="59"/>
      <c r="R102" s="60"/>
      <c r="U102" s="16"/>
    </row>
    <row r="103" spans="1:21" ht="13.5" thickBot="1" x14ac:dyDescent="0.25">
      <c r="A103" s="25" t="s">
        <v>9</v>
      </c>
      <c r="B103" s="13" t="s">
        <v>56</v>
      </c>
      <c r="C103" s="511" t="s">
        <v>12</v>
      </c>
      <c r="D103" s="511"/>
      <c r="E103" s="511"/>
      <c r="F103" s="511"/>
      <c r="G103" s="511"/>
      <c r="H103" s="528"/>
      <c r="I103" s="45">
        <f t="shared" ref="I103:N103" si="20">SUM(I102,I99,I96)</f>
        <v>2460.6999999999998</v>
      </c>
      <c r="J103" s="45">
        <f t="shared" si="20"/>
        <v>2460.6999999999998</v>
      </c>
      <c r="K103" s="45">
        <f t="shared" si="20"/>
        <v>0</v>
      </c>
      <c r="L103" s="46">
        <f t="shared" si="20"/>
        <v>0</v>
      </c>
      <c r="M103" s="46">
        <f>SUM(M102,M99,M96)</f>
        <v>2286.3000000000002</v>
      </c>
      <c r="N103" s="45">
        <f t="shared" si="20"/>
        <v>2286.3000000000002</v>
      </c>
      <c r="O103" s="529"/>
      <c r="P103" s="530"/>
      <c r="Q103" s="530"/>
      <c r="R103" s="531"/>
    </row>
    <row r="104" spans="1:21" ht="13.5" thickBot="1" x14ac:dyDescent="0.25">
      <c r="A104" s="12" t="s">
        <v>9</v>
      </c>
      <c r="B104" s="13" t="s">
        <v>67</v>
      </c>
      <c r="C104" s="540" t="s">
        <v>88</v>
      </c>
      <c r="D104" s="541"/>
      <c r="E104" s="541"/>
      <c r="F104" s="541"/>
      <c r="G104" s="541"/>
      <c r="H104" s="541"/>
      <c r="I104" s="541"/>
      <c r="J104" s="541"/>
      <c r="K104" s="541"/>
      <c r="L104" s="541"/>
      <c r="M104" s="541"/>
      <c r="N104" s="541"/>
      <c r="O104" s="541"/>
      <c r="P104" s="541"/>
      <c r="Q104" s="541"/>
      <c r="R104" s="542"/>
    </row>
    <row r="105" spans="1:21" ht="18.75" customHeight="1" x14ac:dyDescent="0.2">
      <c r="A105" s="282" t="s">
        <v>9</v>
      </c>
      <c r="B105" s="284" t="s">
        <v>67</v>
      </c>
      <c r="C105" s="286" t="s">
        <v>9</v>
      </c>
      <c r="D105" s="295" t="s">
        <v>158</v>
      </c>
      <c r="E105" s="296" t="s">
        <v>108</v>
      </c>
      <c r="F105" s="315"/>
      <c r="G105" s="300" t="s">
        <v>107</v>
      </c>
      <c r="H105" s="18" t="s">
        <v>53</v>
      </c>
      <c r="I105" s="31">
        <f>J105+L105</f>
        <v>527.70000000000005</v>
      </c>
      <c r="J105" s="88"/>
      <c r="K105" s="88"/>
      <c r="L105" s="197">
        <v>527.70000000000005</v>
      </c>
      <c r="M105" s="245">
        <v>300</v>
      </c>
      <c r="N105" s="242"/>
      <c r="O105" s="220"/>
      <c r="P105" s="61"/>
      <c r="Q105" s="61"/>
      <c r="R105" s="62"/>
      <c r="U105" s="16"/>
    </row>
    <row r="106" spans="1:21" ht="27" customHeight="1" x14ac:dyDescent="0.2">
      <c r="A106" s="368"/>
      <c r="B106" s="375"/>
      <c r="C106" s="532"/>
      <c r="D106" s="369" t="s">
        <v>188</v>
      </c>
      <c r="E106" s="475"/>
      <c r="F106" s="449" t="s">
        <v>68</v>
      </c>
      <c r="G106" s="385"/>
      <c r="H106" s="47" t="s">
        <v>105</v>
      </c>
      <c r="I106" s="34">
        <f>J106+L106</f>
        <v>0</v>
      </c>
      <c r="J106" s="72"/>
      <c r="K106" s="72"/>
      <c r="L106" s="174"/>
      <c r="M106" s="185">
        <v>3.5</v>
      </c>
      <c r="N106" s="92"/>
      <c r="O106" s="477" t="s">
        <v>159</v>
      </c>
      <c r="P106" s="119">
        <v>100</v>
      </c>
      <c r="Q106" s="119"/>
      <c r="R106" s="120"/>
      <c r="U106" s="16"/>
    </row>
    <row r="107" spans="1:21" ht="14.25" customHeight="1" x14ac:dyDescent="0.2">
      <c r="A107" s="368"/>
      <c r="B107" s="375"/>
      <c r="C107" s="532"/>
      <c r="D107" s="392"/>
      <c r="E107" s="475"/>
      <c r="F107" s="450"/>
      <c r="G107" s="385"/>
      <c r="H107" s="51" t="s">
        <v>110</v>
      </c>
      <c r="I107" s="66">
        <f>J107+L107</f>
        <v>11387.8</v>
      </c>
      <c r="J107" s="68"/>
      <c r="K107" s="68"/>
      <c r="L107" s="201">
        <v>11387.8</v>
      </c>
      <c r="M107" s="178">
        <v>39</v>
      </c>
      <c r="N107" s="70"/>
      <c r="O107" s="533"/>
      <c r="P107" s="132"/>
      <c r="Q107" s="181"/>
      <c r="R107" s="133"/>
      <c r="U107" s="16"/>
    </row>
    <row r="108" spans="1:21" ht="12.75" customHeight="1" x14ac:dyDescent="0.2">
      <c r="A108" s="368"/>
      <c r="B108" s="375"/>
      <c r="C108" s="376"/>
      <c r="D108" s="370" t="s">
        <v>162</v>
      </c>
      <c r="E108" s="475"/>
      <c r="F108" s="450"/>
      <c r="G108" s="385"/>
      <c r="H108" s="191" t="s">
        <v>111</v>
      </c>
      <c r="I108" s="150">
        <f>J108+L108</f>
        <v>1339.8</v>
      </c>
      <c r="J108" s="38"/>
      <c r="K108" s="38"/>
      <c r="L108" s="175">
        <v>1339.8</v>
      </c>
      <c r="M108" s="190">
        <v>4.5999999999999996</v>
      </c>
      <c r="N108" s="151"/>
      <c r="O108" s="366" t="s">
        <v>160</v>
      </c>
      <c r="P108" s="184">
        <v>1140</v>
      </c>
      <c r="Q108" s="176"/>
      <c r="R108" s="58"/>
      <c r="S108" s="171"/>
      <c r="U108" s="16"/>
    </row>
    <row r="109" spans="1:21" x14ac:dyDescent="0.2">
      <c r="A109" s="368"/>
      <c r="B109" s="375"/>
      <c r="C109" s="376"/>
      <c r="D109" s="370"/>
      <c r="E109" s="475"/>
      <c r="F109" s="450"/>
      <c r="G109" s="385"/>
      <c r="H109" s="192" t="s">
        <v>112</v>
      </c>
      <c r="I109" s="222">
        <f>J109+L109</f>
        <v>1396.2</v>
      </c>
      <c r="J109" s="39"/>
      <c r="K109" s="39"/>
      <c r="L109" s="175">
        <v>1396.2</v>
      </c>
      <c r="M109" s="190">
        <v>1.5</v>
      </c>
      <c r="N109" s="134"/>
      <c r="O109" s="366"/>
      <c r="P109" s="186"/>
      <c r="Q109" s="177"/>
      <c r="R109" s="58"/>
      <c r="S109" s="172"/>
      <c r="U109" s="16"/>
    </row>
    <row r="110" spans="1:21" ht="15" customHeight="1" x14ac:dyDescent="0.2">
      <c r="A110" s="368"/>
      <c r="B110" s="375"/>
      <c r="C110" s="532"/>
      <c r="D110" s="544" t="s">
        <v>176</v>
      </c>
      <c r="E110" s="475"/>
      <c r="F110" s="450"/>
      <c r="G110" s="385"/>
      <c r="H110" s="20"/>
      <c r="I110" s="198"/>
      <c r="J110" s="36"/>
      <c r="K110" s="36"/>
      <c r="L110" s="199"/>
      <c r="M110" s="151"/>
      <c r="N110" s="151"/>
      <c r="O110" s="437" t="s">
        <v>161</v>
      </c>
      <c r="P110" s="119"/>
      <c r="Q110" s="119"/>
      <c r="R110" s="120"/>
      <c r="U110" s="16"/>
    </row>
    <row r="111" spans="1:21" ht="15" customHeight="1" x14ac:dyDescent="0.2">
      <c r="A111" s="368"/>
      <c r="B111" s="375"/>
      <c r="C111" s="532"/>
      <c r="D111" s="545"/>
      <c r="E111" s="475"/>
      <c r="F111" s="450"/>
      <c r="G111" s="385"/>
      <c r="H111" s="20"/>
      <c r="I111" s="198"/>
      <c r="J111" s="36"/>
      <c r="K111" s="36"/>
      <c r="L111" s="199"/>
      <c r="M111" s="67"/>
      <c r="N111" s="67"/>
      <c r="O111" s="438"/>
      <c r="P111" s="57"/>
      <c r="Q111" s="63">
        <v>100</v>
      </c>
      <c r="R111" s="58"/>
      <c r="U111" s="16"/>
    </row>
    <row r="112" spans="1:21" x14ac:dyDescent="0.2">
      <c r="A112" s="368"/>
      <c r="B112" s="375"/>
      <c r="C112" s="532"/>
      <c r="D112" s="546"/>
      <c r="E112" s="475"/>
      <c r="F112" s="450"/>
      <c r="G112" s="385"/>
      <c r="H112" s="188"/>
      <c r="I112" s="210"/>
      <c r="J112" s="207"/>
      <c r="K112" s="207"/>
      <c r="L112" s="211"/>
      <c r="M112" s="214"/>
      <c r="N112" s="214"/>
      <c r="O112" s="471"/>
      <c r="P112" s="132"/>
      <c r="Q112" s="181"/>
      <c r="R112" s="133"/>
      <c r="U112" s="16"/>
    </row>
    <row r="113" spans="1:21" ht="12.75" customHeight="1" x14ac:dyDescent="0.2">
      <c r="A113" s="368"/>
      <c r="B113" s="375"/>
      <c r="C113" s="532"/>
      <c r="D113" s="369" t="s">
        <v>115</v>
      </c>
      <c r="E113" s="475"/>
      <c r="F113" s="450"/>
      <c r="G113" s="385"/>
      <c r="H113" s="191"/>
      <c r="I113" s="198"/>
      <c r="J113" s="36"/>
      <c r="K113" s="36"/>
      <c r="L113" s="199"/>
      <c r="M113" s="151"/>
      <c r="N113" s="151"/>
      <c r="O113" s="477" t="s">
        <v>141</v>
      </c>
      <c r="P113" s="119">
        <v>1</v>
      </c>
      <c r="Q113" s="119"/>
      <c r="R113" s="120"/>
      <c r="U113" s="16"/>
    </row>
    <row r="114" spans="1:21" x14ac:dyDescent="0.2">
      <c r="A114" s="368"/>
      <c r="B114" s="375"/>
      <c r="C114" s="532"/>
      <c r="D114" s="370"/>
      <c r="E114" s="475"/>
      <c r="F114" s="543"/>
      <c r="G114" s="385"/>
      <c r="H114" s="14"/>
      <c r="I114" s="322"/>
      <c r="J114" s="323"/>
      <c r="K114" s="323"/>
      <c r="L114" s="324"/>
      <c r="M114" s="239"/>
      <c r="N114" s="151"/>
      <c r="O114" s="366"/>
      <c r="P114" s="57"/>
      <c r="Q114" s="63"/>
      <c r="R114" s="58"/>
      <c r="U114" s="16"/>
    </row>
    <row r="115" spans="1:21" ht="12.75" customHeight="1" x14ac:dyDescent="0.2">
      <c r="A115" s="368"/>
      <c r="B115" s="375"/>
      <c r="C115" s="532"/>
      <c r="D115" s="369" t="s">
        <v>109</v>
      </c>
      <c r="E115" s="187"/>
      <c r="F115" s="449" t="s">
        <v>59</v>
      </c>
      <c r="G115" s="385"/>
      <c r="H115" s="191"/>
      <c r="I115" s="198"/>
      <c r="J115" s="36"/>
      <c r="K115" s="36"/>
      <c r="L115" s="199"/>
      <c r="M115" s="151"/>
      <c r="N115" s="151"/>
      <c r="O115" s="477" t="s">
        <v>187</v>
      </c>
      <c r="P115" s="119">
        <v>1</v>
      </c>
      <c r="Q115" s="119"/>
      <c r="R115" s="120"/>
      <c r="U115" s="16"/>
    </row>
    <row r="116" spans="1:21" x14ac:dyDescent="0.2">
      <c r="A116" s="368"/>
      <c r="B116" s="375"/>
      <c r="C116" s="532"/>
      <c r="D116" s="370"/>
      <c r="E116" s="377"/>
      <c r="F116" s="450"/>
      <c r="G116" s="385"/>
      <c r="H116" s="191"/>
      <c r="I116" s="198"/>
      <c r="J116" s="36"/>
      <c r="K116" s="36"/>
      <c r="L116" s="199"/>
      <c r="M116" s="151"/>
      <c r="N116" s="151"/>
      <c r="O116" s="366"/>
      <c r="P116" s="57"/>
      <c r="Q116" s="63"/>
      <c r="R116" s="58"/>
      <c r="U116" s="16"/>
    </row>
    <row r="117" spans="1:21" x14ac:dyDescent="0.2">
      <c r="A117" s="368"/>
      <c r="B117" s="375"/>
      <c r="C117" s="532"/>
      <c r="D117" s="370"/>
      <c r="E117" s="377"/>
      <c r="F117" s="450"/>
      <c r="G117" s="385"/>
      <c r="H117" s="191"/>
      <c r="I117" s="198"/>
      <c r="J117" s="36"/>
      <c r="K117" s="36"/>
      <c r="L117" s="199"/>
      <c r="M117" s="240"/>
      <c r="N117" s="151"/>
      <c r="O117" s="194"/>
      <c r="P117" s="57"/>
      <c r="Q117" s="63"/>
      <c r="R117" s="58"/>
      <c r="U117" s="16"/>
    </row>
    <row r="118" spans="1:21" ht="12.75" customHeight="1" x14ac:dyDescent="0.2">
      <c r="A118" s="368"/>
      <c r="B118" s="375"/>
      <c r="C118" s="532"/>
      <c r="D118" s="369" t="s">
        <v>163</v>
      </c>
      <c r="E118" s="187"/>
      <c r="F118" s="450"/>
      <c r="G118" s="385"/>
      <c r="H118" s="191"/>
      <c r="I118" s="198"/>
      <c r="J118" s="36"/>
      <c r="K118" s="36"/>
      <c r="L118" s="199"/>
      <c r="M118" s="151"/>
      <c r="N118" s="151"/>
      <c r="O118" s="477" t="s">
        <v>171</v>
      </c>
      <c r="P118" s="180">
        <v>10.5</v>
      </c>
      <c r="Q118" s="119"/>
      <c r="R118" s="120"/>
      <c r="U118" s="16"/>
    </row>
    <row r="119" spans="1:21" x14ac:dyDescent="0.2">
      <c r="A119" s="368"/>
      <c r="B119" s="375"/>
      <c r="C119" s="532"/>
      <c r="D119" s="370"/>
      <c r="E119" s="377"/>
      <c r="F119" s="450"/>
      <c r="G119" s="385"/>
      <c r="H119" s="191"/>
      <c r="I119" s="198"/>
      <c r="J119" s="36"/>
      <c r="K119" s="36"/>
      <c r="L119" s="199"/>
      <c r="M119" s="151"/>
      <c r="N119" s="151"/>
      <c r="O119" s="366"/>
      <c r="P119" s="57"/>
      <c r="Q119" s="63"/>
      <c r="R119" s="58"/>
      <c r="U119" s="16"/>
    </row>
    <row r="120" spans="1:21" x14ac:dyDescent="0.2">
      <c r="A120" s="368"/>
      <c r="B120" s="375"/>
      <c r="C120" s="532"/>
      <c r="D120" s="370"/>
      <c r="E120" s="377"/>
      <c r="F120" s="450"/>
      <c r="G120" s="385"/>
      <c r="H120" s="191"/>
      <c r="I120" s="198"/>
      <c r="J120" s="36"/>
      <c r="K120" s="36"/>
      <c r="L120" s="199"/>
      <c r="M120" s="240"/>
      <c r="N120" s="151"/>
      <c r="O120" s="194"/>
      <c r="P120" s="57"/>
      <c r="Q120" s="63"/>
      <c r="R120" s="58"/>
      <c r="U120" s="16"/>
    </row>
    <row r="121" spans="1:21" x14ac:dyDescent="0.2">
      <c r="A121" s="368"/>
      <c r="B121" s="375"/>
      <c r="C121" s="532"/>
      <c r="D121" s="392"/>
      <c r="E121" s="562"/>
      <c r="F121" s="543"/>
      <c r="G121" s="561"/>
      <c r="H121" s="189"/>
      <c r="I121" s="212"/>
      <c r="J121" s="208"/>
      <c r="K121" s="208"/>
      <c r="L121" s="213"/>
      <c r="M121" s="241"/>
      <c r="N121" s="241"/>
      <c r="O121" s="238"/>
      <c r="P121" s="132"/>
      <c r="Q121" s="181"/>
      <c r="R121" s="133"/>
      <c r="U121" s="16"/>
    </row>
    <row r="122" spans="1:21" ht="15.75" customHeight="1" x14ac:dyDescent="0.2">
      <c r="A122" s="581"/>
      <c r="B122" s="554"/>
      <c r="C122" s="532"/>
      <c r="D122" s="565" t="s">
        <v>99</v>
      </c>
      <c r="E122" s="377"/>
      <c r="F122" s="506" t="s">
        <v>68</v>
      </c>
      <c r="G122" s="553" t="s">
        <v>58</v>
      </c>
      <c r="H122" s="191" t="s">
        <v>53</v>
      </c>
      <c r="I122" s="150">
        <f>J122+L122</f>
        <v>265.7</v>
      </c>
      <c r="J122" s="35">
        <v>265.7</v>
      </c>
      <c r="K122" s="35"/>
      <c r="L122" s="199"/>
      <c r="M122" s="151">
        <v>266</v>
      </c>
      <c r="N122" s="151">
        <v>266</v>
      </c>
      <c r="O122" s="437" t="s">
        <v>100</v>
      </c>
      <c r="P122" s="119">
        <v>285</v>
      </c>
      <c r="Q122" s="119">
        <v>285</v>
      </c>
      <c r="R122" s="120">
        <v>285</v>
      </c>
    </row>
    <row r="123" spans="1:21" ht="13.5" thickBot="1" x14ac:dyDescent="0.25">
      <c r="A123" s="581"/>
      <c r="B123" s="554"/>
      <c r="C123" s="532"/>
      <c r="D123" s="566"/>
      <c r="E123" s="377"/>
      <c r="F123" s="506"/>
      <c r="G123" s="553"/>
      <c r="H123" s="115" t="s">
        <v>10</v>
      </c>
      <c r="I123" s="116">
        <f>SUM(I105:I122)</f>
        <v>14917.2</v>
      </c>
      <c r="J123" s="117">
        <f>SUM(J122:J122)</f>
        <v>265.7</v>
      </c>
      <c r="K123" s="117">
        <f>SUM(K122:K122)</f>
        <v>0</v>
      </c>
      <c r="L123" s="243">
        <f>SUM(L105:L122)</f>
        <v>14651.5</v>
      </c>
      <c r="M123" s="118">
        <f>SUM(M105:M122)</f>
        <v>614.6</v>
      </c>
      <c r="N123" s="183">
        <f>SUM(N122:N122)</f>
        <v>266</v>
      </c>
      <c r="O123" s="483"/>
      <c r="P123" s="57"/>
      <c r="Q123" s="57"/>
      <c r="R123" s="58"/>
      <c r="U123" s="16"/>
    </row>
    <row r="124" spans="1:21" ht="15" customHeight="1" x14ac:dyDescent="0.2">
      <c r="A124" s="579" t="s">
        <v>9</v>
      </c>
      <c r="B124" s="555" t="s">
        <v>67</v>
      </c>
      <c r="C124" s="557" t="s">
        <v>11</v>
      </c>
      <c r="D124" s="559" t="s">
        <v>168</v>
      </c>
      <c r="E124" s="382"/>
      <c r="F124" s="505" t="s">
        <v>68</v>
      </c>
      <c r="G124" s="563" t="s">
        <v>58</v>
      </c>
      <c r="H124" s="244" t="s">
        <v>53</v>
      </c>
      <c r="I124" s="173">
        <f>J124+L124</f>
        <v>48.6</v>
      </c>
      <c r="J124" s="88">
        <f>20+28.6</f>
        <v>48.6</v>
      </c>
      <c r="K124" s="88"/>
      <c r="L124" s="89"/>
      <c r="M124" s="245"/>
      <c r="N124" s="332"/>
      <c r="O124" s="19" t="s">
        <v>169</v>
      </c>
      <c r="P124" s="61">
        <v>40</v>
      </c>
      <c r="Q124" s="61"/>
      <c r="R124" s="62"/>
    </row>
    <row r="125" spans="1:21" ht="13.5" thickBot="1" x14ac:dyDescent="0.25">
      <c r="A125" s="580"/>
      <c r="B125" s="556"/>
      <c r="C125" s="558"/>
      <c r="D125" s="560"/>
      <c r="E125" s="383"/>
      <c r="F125" s="507"/>
      <c r="G125" s="564"/>
      <c r="H125" s="17" t="s">
        <v>10</v>
      </c>
      <c r="I125" s="41">
        <f>I124</f>
        <v>48.6</v>
      </c>
      <c r="J125" s="42">
        <f>SUM(J124:J124)</f>
        <v>48.6</v>
      </c>
      <c r="K125" s="42">
        <f>SUM(K124:K124)</f>
        <v>0</v>
      </c>
      <c r="L125" s="231">
        <f>SUM(L124:L124)</f>
        <v>0</v>
      </c>
      <c r="M125" s="44"/>
      <c r="N125" s="229"/>
      <c r="O125" s="294"/>
      <c r="P125" s="59"/>
      <c r="Q125" s="59"/>
      <c r="R125" s="60"/>
      <c r="U125" s="16"/>
    </row>
    <row r="126" spans="1:21" ht="13.5" thickBot="1" x14ac:dyDescent="0.25">
      <c r="A126" s="12" t="s">
        <v>9</v>
      </c>
      <c r="B126" s="13" t="s">
        <v>67</v>
      </c>
      <c r="C126" s="578" t="s">
        <v>12</v>
      </c>
      <c r="D126" s="511"/>
      <c r="E126" s="511"/>
      <c r="F126" s="511"/>
      <c r="G126" s="511"/>
      <c r="H126" s="528"/>
      <c r="I126" s="45">
        <f>I123+I125</f>
        <v>14965.800000000001</v>
      </c>
      <c r="J126" s="45">
        <f>J123+J125</f>
        <v>314.3</v>
      </c>
      <c r="K126" s="45">
        <f>K123</f>
        <v>0</v>
      </c>
      <c r="L126" s="113">
        <f>L123</f>
        <v>14651.5</v>
      </c>
      <c r="M126" s="135">
        <f>M123</f>
        <v>614.6</v>
      </c>
      <c r="N126" s="45">
        <f>N123</f>
        <v>266</v>
      </c>
      <c r="O126" s="529"/>
      <c r="P126" s="530"/>
      <c r="Q126" s="530"/>
      <c r="R126" s="531"/>
    </row>
    <row r="127" spans="1:21" ht="13.5" thickBot="1" x14ac:dyDescent="0.25">
      <c r="A127" s="12" t="s">
        <v>9</v>
      </c>
      <c r="B127" s="13" t="s">
        <v>134</v>
      </c>
      <c r="C127" s="540" t="s">
        <v>135</v>
      </c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2"/>
    </row>
    <row r="128" spans="1:21" ht="17.25" customHeight="1" x14ac:dyDescent="0.2">
      <c r="A128" s="264" t="s">
        <v>9</v>
      </c>
      <c r="B128" s="266" t="s">
        <v>68</v>
      </c>
      <c r="C128" s="268" t="s">
        <v>9</v>
      </c>
      <c r="D128" s="154" t="s">
        <v>151</v>
      </c>
      <c r="E128" s="270"/>
      <c r="F128" s="315" t="s">
        <v>63</v>
      </c>
      <c r="G128" s="140" t="s">
        <v>58</v>
      </c>
      <c r="H128" s="155" t="s">
        <v>53</v>
      </c>
      <c r="I128" s="156">
        <f>J128+L128</f>
        <v>12181.7</v>
      </c>
      <c r="J128" s="88">
        <v>12181.7</v>
      </c>
      <c r="K128" s="88"/>
      <c r="L128" s="89"/>
      <c r="M128" s="157">
        <v>13551.9</v>
      </c>
      <c r="N128" s="157">
        <v>13551.9</v>
      </c>
      <c r="O128" s="289" t="s">
        <v>152</v>
      </c>
      <c r="P128" s="61">
        <v>117</v>
      </c>
      <c r="Q128" s="61">
        <v>117</v>
      </c>
      <c r="R128" s="62">
        <v>117</v>
      </c>
    </row>
    <row r="129" spans="1:40" ht="12.75" customHeight="1" x14ac:dyDescent="0.2">
      <c r="A129" s="277"/>
      <c r="B129" s="263"/>
      <c r="C129" s="259"/>
      <c r="D129" s="257" t="s">
        <v>153</v>
      </c>
      <c r="E129" s="258"/>
      <c r="F129" s="275"/>
      <c r="G129" s="321"/>
      <c r="H129" s="158" t="s">
        <v>178</v>
      </c>
      <c r="I129" s="85">
        <f>J129+L129</f>
        <v>1594.2</v>
      </c>
      <c r="J129" s="35">
        <v>1594.2</v>
      </c>
      <c r="K129" s="35"/>
      <c r="L129" s="36"/>
      <c r="M129" s="121"/>
      <c r="N129" s="84"/>
      <c r="O129" s="290"/>
      <c r="P129" s="57"/>
      <c r="Q129" s="57"/>
      <c r="R129" s="58"/>
    </row>
    <row r="130" spans="1:40" ht="15" customHeight="1" x14ac:dyDescent="0.2">
      <c r="A130" s="277"/>
      <c r="B130" s="263"/>
      <c r="C130" s="259"/>
      <c r="D130" s="257" t="s">
        <v>154</v>
      </c>
      <c r="E130" s="258"/>
      <c r="F130" s="275"/>
      <c r="G130" s="321"/>
      <c r="H130" s="158"/>
      <c r="I130" s="85"/>
      <c r="J130" s="35"/>
      <c r="K130" s="35"/>
      <c r="L130" s="36"/>
      <c r="M130" s="121"/>
      <c r="N130" s="159"/>
      <c r="O130" s="290"/>
      <c r="P130" s="57"/>
      <c r="Q130" s="57"/>
      <c r="R130" s="58"/>
    </row>
    <row r="131" spans="1:40" ht="12.75" customHeight="1" x14ac:dyDescent="0.2">
      <c r="A131" s="277"/>
      <c r="B131" s="263"/>
      <c r="C131" s="259"/>
      <c r="D131" s="257" t="s">
        <v>155</v>
      </c>
      <c r="E131" s="258"/>
      <c r="F131" s="275"/>
      <c r="G131" s="321"/>
      <c r="H131" s="158"/>
      <c r="I131" s="85"/>
      <c r="J131" s="35"/>
      <c r="K131" s="35"/>
      <c r="L131" s="36"/>
      <c r="M131" s="121"/>
      <c r="N131" s="84"/>
      <c r="O131" s="290"/>
      <c r="P131" s="57"/>
      <c r="Q131" s="57"/>
      <c r="R131" s="58"/>
    </row>
    <row r="132" spans="1:40" s="125" customFormat="1" ht="15" customHeight="1" x14ac:dyDescent="0.2">
      <c r="A132" s="280"/>
      <c r="B132" s="276"/>
      <c r="C132" s="126"/>
      <c r="D132" s="257" t="s">
        <v>156</v>
      </c>
      <c r="E132" s="258"/>
      <c r="F132" s="275"/>
      <c r="G132" s="321"/>
      <c r="H132" s="160"/>
      <c r="I132" s="161"/>
      <c r="J132" s="162"/>
      <c r="K132" s="161"/>
      <c r="L132" s="163"/>
      <c r="M132" s="164"/>
      <c r="N132" s="165"/>
      <c r="O132" s="166"/>
      <c r="P132" s="167"/>
      <c r="Q132" s="168"/>
      <c r="R132" s="169"/>
    </row>
    <row r="133" spans="1:40" ht="14.25" customHeight="1" thickBot="1" x14ac:dyDescent="0.25">
      <c r="A133" s="265"/>
      <c r="B133" s="267"/>
      <c r="C133" s="269"/>
      <c r="D133" s="170" t="s">
        <v>157</v>
      </c>
      <c r="E133" s="271"/>
      <c r="F133" s="316"/>
      <c r="G133" s="141"/>
      <c r="H133" s="17" t="s">
        <v>10</v>
      </c>
      <c r="I133" s="41">
        <f t="shared" ref="I133:N133" si="21">SUM(I128:I132)</f>
        <v>13775.900000000001</v>
      </c>
      <c r="J133" s="41">
        <f>SUM(J128:J132)</f>
        <v>13775.900000000001</v>
      </c>
      <c r="K133" s="41">
        <f t="shared" si="21"/>
        <v>0</v>
      </c>
      <c r="L133" s="41">
        <f t="shared" si="21"/>
        <v>0</v>
      </c>
      <c r="M133" s="41">
        <f t="shared" si="21"/>
        <v>13551.9</v>
      </c>
      <c r="N133" s="41">
        <f t="shared" si="21"/>
        <v>13551.9</v>
      </c>
      <c r="O133" s="294"/>
      <c r="P133" s="59"/>
      <c r="Q133" s="59"/>
      <c r="R133" s="60"/>
      <c r="U133" s="16"/>
    </row>
    <row r="134" spans="1:40" ht="14.25" customHeight="1" thickBot="1" x14ac:dyDescent="0.25">
      <c r="A134" s="283" t="s">
        <v>9</v>
      </c>
      <c r="B134" s="285" t="s">
        <v>68</v>
      </c>
      <c r="C134" s="570" t="s">
        <v>12</v>
      </c>
      <c r="D134" s="511"/>
      <c r="E134" s="511"/>
      <c r="F134" s="511"/>
      <c r="G134" s="511"/>
      <c r="H134" s="528"/>
      <c r="I134" s="45">
        <f t="shared" ref="I134:N134" si="22">I133</f>
        <v>13775.900000000001</v>
      </c>
      <c r="J134" s="45">
        <f t="shared" si="22"/>
        <v>13775.900000000001</v>
      </c>
      <c r="K134" s="45">
        <f t="shared" si="22"/>
        <v>0</v>
      </c>
      <c r="L134" s="45">
        <f t="shared" si="22"/>
        <v>0</v>
      </c>
      <c r="M134" s="45">
        <f t="shared" si="22"/>
        <v>13551.9</v>
      </c>
      <c r="N134" s="45">
        <f t="shared" si="22"/>
        <v>13551.9</v>
      </c>
      <c r="O134" s="529"/>
      <c r="P134" s="530"/>
      <c r="Q134" s="530"/>
      <c r="R134" s="531"/>
    </row>
    <row r="135" spans="1:40" ht="14.25" customHeight="1" thickBot="1" x14ac:dyDescent="0.25">
      <c r="A135" s="25" t="s">
        <v>9</v>
      </c>
      <c r="B135" s="547" t="s">
        <v>13</v>
      </c>
      <c r="C135" s="548"/>
      <c r="D135" s="548"/>
      <c r="E135" s="548"/>
      <c r="F135" s="548"/>
      <c r="G135" s="548"/>
      <c r="H135" s="549"/>
      <c r="I135" s="30">
        <f t="shared" ref="I135:N135" si="23">SUM(I68,I91,I103,I126,I134)</f>
        <v>48126.200000000004</v>
      </c>
      <c r="J135" s="30">
        <f t="shared" si="23"/>
        <v>31488.6</v>
      </c>
      <c r="K135" s="30">
        <f t="shared" si="23"/>
        <v>848.59999999999991</v>
      </c>
      <c r="L135" s="136">
        <f t="shared" si="23"/>
        <v>16637.599999999999</v>
      </c>
      <c r="M135" s="137">
        <f t="shared" si="23"/>
        <v>31772.399999999994</v>
      </c>
      <c r="N135" s="30">
        <f t="shared" si="23"/>
        <v>31860.299999999996</v>
      </c>
      <c r="O135" s="550"/>
      <c r="P135" s="551"/>
      <c r="Q135" s="551"/>
      <c r="R135" s="552"/>
    </row>
    <row r="136" spans="1:40" ht="14.25" customHeight="1" thickBot="1" x14ac:dyDescent="0.25">
      <c r="A136" s="27" t="s">
        <v>69</v>
      </c>
      <c r="B136" s="571" t="s">
        <v>170</v>
      </c>
      <c r="C136" s="572"/>
      <c r="D136" s="572"/>
      <c r="E136" s="572"/>
      <c r="F136" s="572"/>
      <c r="G136" s="572"/>
      <c r="H136" s="573"/>
      <c r="I136" s="124">
        <f t="shared" ref="I136:N136" si="24">SUM(I135)</f>
        <v>48126.200000000004</v>
      </c>
      <c r="J136" s="50">
        <f t="shared" si="24"/>
        <v>31488.6</v>
      </c>
      <c r="K136" s="50">
        <f t="shared" si="24"/>
        <v>848.59999999999991</v>
      </c>
      <c r="L136" s="122">
        <f t="shared" si="24"/>
        <v>16637.599999999999</v>
      </c>
      <c r="M136" s="123">
        <f t="shared" si="24"/>
        <v>31772.399999999994</v>
      </c>
      <c r="N136" s="49">
        <f t="shared" si="24"/>
        <v>31860.299999999996</v>
      </c>
      <c r="O136" s="574"/>
      <c r="P136" s="575"/>
      <c r="Q136" s="575"/>
      <c r="R136" s="576"/>
    </row>
    <row r="137" spans="1:40" s="29" customFormat="1" ht="29.25" customHeight="1" x14ac:dyDescent="0.2">
      <c r="A137" s="577" t="s">
        <v>138</v>
      </c>
      <c r="B137" s="577"/>
      <c r="C137" s="577"/>
      <c r="D137" s="577"/>
      <c r="E137" s="577"/>
      <c r="F137" s="577"/>
      <c r="G137" s="577"/>
      <c r="H137" s="577"/>
      <c r="I137" s="577"/>
      <c r="J137" s="577"/>
      <c r="K137" s="577"/>
      <c r="L137" s="577"/>
      <c r="M137" s="577"/>
      <c r="N137" s="577"/>
      <c r="O137" s="577"/>
      <c r="P137" s="577"/>
      <c r="Q137" s="577"/>
      <c r="R137" s="577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</row>
    <row r="138" spans="1:40" s="29" customFormat="1" ht="14.25" customHeight="1" thickBot="1" x14ac:dyDescent="0.25">
      <c r="A138" s="582" t="s">
        <v>17</v>
      </c>
      <c r="B138" s="582"/>
      <c r="C138" s="582"/>
      <c r="D138" s="582"/>
      <c r="E138" s="582"/>
      <c r="F138" s="582"/>
      <c r="G138" s="582"/>
      <c r="H138" s="582"/>
      <c r="I138" s="582"/>
      <c r="J138" s="582"/>
      <c r="K138" s="582"/>
      <c r="L138" s="582"/>
      <c r="M138" s="582"/>
      <c r="N138" s="582"/>
      <c r="O138" s="5"/>
      <c r="P138" s="5"/>
      <c r="Q138" s="5"/>
      <c r="R138" s="5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</row>
    <row r="139" spans="1:40" ht="30.75" customHeight="1" thickBot="1" x14ac:dyDescent="0.25">
      <c r="A139" s="567" t="s">
        <v>14</v>
      </c>
      <c r="B139" s="568"/>
      <c r="C139" s="568"/>
      <c r="D139" s="568"/>
      <c r="E139" s="568"/>
      <c r="F139" s="568"/>
      <c r="G139" s="568"/>
      <c r="H139" s="569"/>
      <c r="I139" s="567" t="s">
        <v>38</v>
      </c>
      <c r="J139" s="568"/>
      <c r="K139" s="568"/>
      <c r="L139" s="569"/>
      <c r="M139" s="138" t="s">
        <v>164</v>
      </c>
      <c r="N139" s="138" t="s">
        <v>165</v>
      </c>
      <c r="O139" s="127"/>
    </row>
    <row r="140" spans="1:40" ht="14.25" customHeight="1" x14ac:dyDescent="0.2">
      <c r="A140" s="601" t="s">
        <v>18</v>
      </c>
      <c r="B140" s="602"/>
      <c r="C140" s="602"/>
      <c r="D140" s="602"/>
      <c r="E140" s="602"/>
      <c r="F140" s="602"/>
      <c r="G140" s="602"/>
      <c r="H140" s="603"/>
      <c r="I140" s="595">
        <f>SUM(I141:L145)</f>
        <v>34002.400000000001</v>
      </c>
      <c r="J140" s="596"/>
      <c r="K140" s="596"/>
      <c r="L140" s="597"/>
      <c r="M140" s="55">
        <f>SUM(M141:M145)</f>
        <v>31724.300000000003</v>
      </c>
      <c r="N140" s="55">
        <f>SUM(N141:N145)</f>
        <v>31860.300000000003</v>
      </c>
      <c r="O140" s="127"/>
    </row>
    <row r="141" spans="1:40" ht="14.25" customHeight="1" x14ac:dyDescent="0.2">
      <c r="A141" s="598" t="s">
        <v>40</v>
      </c>
      <c r="B141" s="599"/>
      <c r="C141" s="599"/>
      <c r="D141" s="599"/>
      <c r="E141" s="599"/>
      <c r="F141" s="599"/>
      <c r="G141" s="599"/>
      <c r="H141" s="600"/>
      <c r="I141" s="592">
        <f>SUMIF(H12:H133,"sb",I12:I133)</f>
        <v>29908.2</v>
      </c>
      <c r="J141" s="593"/>
      <c r="K141" s="593"/>
      <c r="L141" s="594"/>
      <c r="M141" s="52">
        <f>SUMIF(H12:H136,"SB",M12:M136)</f>
        <v>31413.4</v>
      </c>
      <c r="N141" s="52">
        <f>SUMIF(H12:H136,"SB",N12:N136)</f>
        <v>31552.9</v>
      </c>
    </row>
    <row r="142" spans="1:40" x14ac:dyDescent="0.2">
      <c r="A142" s="589" t="s">
        <v>41</v>
      </c>
      <c r="B142" s="590"/>
      <c r="C142" s="590"/>
      <c r="D142" s="590"/>
      <c r="E142" s="590"/>
      <c r="F142" s="590"/>
      <c r="G142" s="590"/>
      <c r="H142" s="591"/>
      <c r="I142" s="592">
        <f>SUMIF(H12:H136,"SB(SP)",I12:I136)</f>
        <v>59.4</v>
      </c>
      <c r="J142" s="593"/>
      <c r="K142" s="593"/>
      <c r="L142" s="594"/>
      <c r="M142" s="52">
        <f>SUMIF(H14:H136,"SB(SP)",M14:M136)</f>
        <v>57.4</v>
      </c>
      <c r="N142" s="52">
        <f>SUMIF(H14:H136,"SB(SP)",N14:N136)</f>
        <v>57.4</v>
      </c>
    </row>
    <row r="143" spans="1:40" x14ac:dyDescent="0.2">
      <c r="A143" s="589" t="s">
        <v>42</v>
      </c>
      <c r="B143" s="590"/>
      <c r="C143" s="590"/>
      <c r="D143" s="590"/>
      <c r="E143" s="590"/>
      <c r="F143" s="590"/>
      <c r="G143" s="590"/>
      <c r="H143" s="591"/>
      <c r="I143" s="592">
        <f>SUMIF(H12:H136,"SB(F)",I12:I136)</f>
        <v>454.5</v>
      </c>
      <c r="J143" s="593"/>
      <c r="K143" s="593"/>
      <c r="L143" s="594"/>
      <c r="M143" s="52">
        <f>SUMIF(H14:H136,"SB(F)",M14:M136)</f>
        <v>250</v>
      </c>
      <c r="N143" s="52">
        <f>SUMIF(H14:H136,"SB(F)",N14:N136)</f>
        <v>250</v>
      </c>
      <c r="O143" s="129"/>
      <c r="P143" s="4"/>
      <c r="Q143" s="4"/>
      <c r="R143" s="4"/>
      <c r="S143" s="4"/>
      <c r="T143" s="4"/>
      <c r="U143" s="4"/>
    </row>
    <row r="144" spans="1:40" x14ac:dyDescent="0.2">
      <c r="A144" s="589" t="s">
        <v>179</v>
      </c>
      <c r="B144" s="590"/>
      <c r="C144" s="590"/>
      <c r="D144" s="590"/>
      <c r="E144" s="590"/>
      <c r="F144" s="590"/>
      <c r="G144" s="590"/>
      <c r="H144" s="591"/>
      <c r="I144" s="592">
        <f>SUMIF(H12:H132,"SB(L)",I12:I13:I132)</f>
        <v>1594.2</v>
      </c>
      <c r="J144" s="593"/>
      <c r="K144" s="593"/>
      <c r="L144" s="594"/>
      <c r="M144" s="52"/>
      <c r="N144" s="52"/>
      <c r="O144" s="129"/>
      <c r="P144" s="4"/>
      <c r="Q144" s="4"/>
      <c r="R144" s="4"/>
      <c r="S144" s="4"/>
      <c r="T144" s="4"/>
      <c r="U144" s="4"/>
    </row>
    <row r="145" spans="1:15" x14ac:dyDescent="0.2">
      <c r="A145" s="589" t="s">
        <v>43</v>
      </c>
      <c r="B145" s="590"/>
      <c r="C145" s="590"/>
      <c r="D145" s="590"/>
      <c r="E145" s="590"/>
      <c r="F145" s="590"/>
      <c r="G145" s="590"/>
      <c r="H145" s="591"/>
      <c r="I145" s="592">
        <f>SUMIF(H14:H136,"SB(P)",I14:I136)</f>
        <v>1986.1</v>
      </c>
      <c r="J145" s="593"/>
      <c r="K145" s="593"/>
      <c r="L145" s="594"/>
      <c r="M145" s="52">
        <f>SUMIF(H14:H136,"SB(P)",M14:M136)</f>
        <v>3.5</v>
      </c>
      <c r="N145" s="52">
        <f>SUMIF(H14:H136,"SB(P)",N14:N136)</f>
        <v>0</v>
      </c>
    </row>
    <row r="146" spans="1:15" x14ac:dyDescent="0.2">
      <c r="A146" s="607" t="s">
        <v>19</v>
      </c>
      <c r="B146" s="608"/>
      <c r="C146" s="608"/>
      <c r="D146" s="608"/>
      <c r="E146" s="608"/>
      <c r="F146" s="608"/>
      <c r="G146" s="608"/>
      <c r="H146" s="609"/>
      <c r="I146" s="610">
        <f>SUM(I147:L149)</f>
        <v>14123.8</v>
      </c>
      <c r="J146" s="611"/>
      <c r="K146" s="611"/>
      <c r="L146" s="612"/>
      <c r="M146" s="56">
        <f>SUM(M147:M149)</f>
        <v>48.1</v>
      </c>
      <c r="N146" s="56">
        <f>SUM(N147:N149)</f>
        <v>0</v>
      </c>
    </row>
    <row r="147" spans="1:15" x14ac:dyDescent="0.2">
      <c r="A147" s="604" t="s">
        <v>44</v>
      </c>
      <c r="B147" s="605"/>
      <c r="C147" s="605"/>
      <c r="D147" s="605"/>
      <c r="E147" s="605"/>
      <c r="F147" s="605"/>
      <c r="G147" s="605"/>
      <c r="H147" s="606"/>
      <c r="I147" s="592">
        <f>SUMIF(H14:H136,"ES",I14:I136)</f>
        <v>11387.8</v>
      </c>
      <c r="J147" s="593"/>
      <c r="K147" s="593"/>
      <c r="L147" s="594"/>
      <c r="M147" s="52">
        <f>SUMIF(H14:H136,"ES",M14:M136)</f>
        <v>42</v>
      </c>
      <c r="N147" s="52">
        <f>SUMIF(H14:H136,"ES",N14:N136)</f>
        <v>0</v>
      </c>
    </row>
    <row r="148" spans="1:15" x14ac:dyDescent="0.2">
      <c r="A148" s="589" t="s">
        <v>45</v>
      </c>
      <c r="B148" s="590"/>
      <c r="C148" s="590"/>
      <c r="D148" s="590"/>
      <c r="E148" s="590"/>
      <c r="F148" s="590"/>
      <c r="G148" s="590"/>
      <c r="H148" s="591"/>
      <c r="I148" s="592">
        <f>SUMIF(H14:H136,"LRVB",I14:I136)</f>
        <v>1339.8</v>
      </c>
      <c r="J148" s="593"/>
      <c r="K148" s="593"/>
      <c r="L148" s="594"/>
      <c r="M148" s="52">
        <f>SUMIF(H14:H136,"LRVB",M14:M136)</f>
        <v>4.5999999999999996</v>
      </c>
      <c r="N148" s="52">
        <f>SUMIF(H14:H136,"LRVB",N14:N136)</f>
        <v>0</v>
      </c>
    </row>
    <row r="149" spans="1:15" x14ac:dyDescent="0.2">
      <c r="A149" s="589" t="s">
        <v>46</v>
      </c>
      <c r="B149" s="590"/>
      <c r="C149" s="590"/>
      <c r="D149" s="590"/>
      <c r="E149" s="590"/>
      <c r="F149" s="590"/>
      <c r="G149" s="590"/>
      <c r="H149" s="591"/>
      <c r="I149" s="592">
        <f>SUMIF(H14:H136,"Kt",I14:I136)</f>
        <v>1396.2</v>
      </c>
      <c r="J149" s="593"/>
      <c r="K149" s="593"/>
      <c r="L149" s="594"/>
      <c r="M149" s="52">
        <f>SUMIF(H14:H136,"Kt",M14:M136)</f>
        <v>1.5</v>
      </c>
      <c r="N149" s="52">
        <f>SUMIF(H14:H136,"Kt",N14:N136)</f>
        <v>0</v>
      </c>
    </row>
    <row r="150" spans="1:15" ht="13.5" thickBot="1" x14ac:dyDescent="0.25">
      <c r="A150" s="583" t="s">
        <v>20</v>
      </c>
      <c r="B150" s="584"/>
      <c r="C150" s="584"/>
      <c r="D150" s="584"/>
      <c r="E150" s="584"/>
      <c r="F150" s="584"/>
      <c r="G150" s="584"/>
      <c r="H150" s="585"/>
      <c r="I150" s="586">
        <f>SUM(I140,I146)</f>
        <v>48126.2</v>
      </c>
      <c r="J150" s="587"/>
      <c r="K150" s="587"/>
      <c r="L150" s="588"/>
      <c r="M150" s="54">
        <f>SUM(M140,M146)</f>
        <v>31772.400000000001</v>
      </c>
      <c r="N150" s="54">
        <f>SUM(N140,N146)</f>
        <v>31860.300000000003</v>
      </c>
    </row>
    <row r="151" spans="1:15" x14ac:dyDescent="0.2">
      <c r="O151" s="128"/>
    </row>
    <row r="152" spans="1:15" x14ac:dyDescent="0.2">
      <c r="I152" s="253"/>
      <c r="J152" s="253"/>
    </row>
    <row r="153" spans="1:15" x14ac:dyDescent="0.2">
      <c r="I153" s="253"/>
      <c r="J153" s="253"/>
    </row>
  </sheetData>
  <mergeCells count="298">
    <mergeCell ref="O45:O46"/>
    <mergeCell ref="O43:O44"/>
    <mergeCell ref="A150:H150"/>
    <mergeCell ref="I150:L150"/>
    <mergeCell ref="A148:H148"/>
    <mergeCell ref="I148:L148"/>
    <mergeCell ref="A149:H149"/>
    <mergeCell ref="I149:L149"/>
    <mergeCell ref="I140:L140"/>
    <mergeCell ref="A141:H141"/>
    <mergeCell ref="I141:L141"/>
    <mergeCell ref="A142:H142"/>
    <mergeCell ref="I142:L142"/>
    <mergeCell ref="A140:H140"/>
    <mergeCell ref="A147:H147"/>
    <mergeCell ref="I147:L147"/>
    <mergeCell ref="A143:H143"/>
    <mergeCell ref="I143:L143"/>
    <mergeCell ref="A145:H145"/>
    <mergeCell ref="I145:L145"/>
    <mergeCell ref="A146:H146"/>
    <mergeCell ref="I146:L146"/>
    <mergeCell ref="A144:H144"/>
    <mergeCell ref="I144:L144"/>
    <mergeCell ref="E122:E123"/>
    <mergeCell ref="A139:H139"/>
    <mergeCell ref="I139:L139"/>
    <mergeCell ref="C134:H134"/>
    <mergeCell ref="B136:H136"/>
    <mergeCell ref="O136:R136"/>
    <mergeCell ref="A137:R137"/>
    <mergeCell ref="C126:H126"/>
    <mergeCell ref="O126:R126"/>
    <mergeCell ref="C127:R127"/>
    <mergeCell ref="A124:A125"/>
    <mergeCell ref="A122:A123"/>
    <mergeCell ref="A138:N138"/>
    <mergeCell ref="O122:O123"/>
    <mergeCell ref="E116:E117"/>
    <mergeCell ref="C115:C117"/>
    <mergeCell ref="D115:D117"/>
    <mergeCell ref="O134:R134"/>
    <mergeCell ref="B135:H135"/>
    <mergeCell ref="O135:R135"/>
    <mergeCell ref="F122:F123"/>
    <mergeCell ref="G122:G123"/>
    <mergeCell ref="B122:B123"/>
    <mergeCell ref="C122:C123"/>
    <mergeCell ref="B124:B125"/>
    <mergeCell ref="C124:C125"/>
    <mergeCell ref="D124:D125"/>
    <mergeCell ref="E124:E125"/>
    <mergeCell ref="F124:F125"/>
    <mergeCell ref="G118:G121"/>
    <mergeCell ref="E119:E121"/>
    <mergeCell ref="B118:B121"/>
    <mergeCell ref="C118:C121"/>
    <mergeCell ref="D118:D121"/>
    <mergeCell ref="B115:B117"/>
    <mergeCell ref="O115:O116"/>
    <mergeCell ref="G124:G125"/>
    <mergeCell ref="D122:D123"/>
    <mergeCell ref="A118:A121"/>
    <mergeCell ref="A113:A114"/>
    <mergeCell ref="O118:O119"/>
    <mergeCell ref="O113:O114"/>
    <mergeCell ref="F106:F114"/>
    <mergeCell ref="F115:F121"/>
    <mergeCell ref="O110:O112"/>
    <mergeCell ref="A115:A117"/>
    <mergeCell ref="B113:B114"/>
    <mergeCell ref="C113:C114"/>
    <mergeCell ref="D113:D114"/>
    <mergeCell ref="G115:G117"/>
    <mergeCell ref="G108:G109"/>
    <mergeCell ref="O108:O109"/>
    <mergeCell ref="A108:A109"/>
    <mergeCell ref="B108:B109"/>
    <mergeCell ref="C108:C109"/>
    <mergeCell ref="D108:D109"/>
    <mergeCell ref="G110:G112"/>
    <mergeCell ref="E113:E114"/>
    <mergeCell ref="G113:G114"/>
    <mergeCell ref="C110:C112"/>
    <mergeCell ref="D110:D112"/>
    <mergeCell ref="A110:A112"/>
    <mergeCell ref="B110:B112"/>
    <mergeCell ref="E110:E112"/>
    <mergeCell ref="E108:E109"/>
    <mergeCell ref="C104:R104"/>
    <mergeCell ref="C100:C102"/>
    <mergeCell ref="D100:D102"/>
    <mergeCell ref="E100:E102"/>
    <mergeCell ref="C97:C99"/>
    <mergeCell ref="D97:D99"/>
    <mergeCell ref="F97:F99"/>
    <mergeCell ref="A106:A107"/>
    <mergeCell ref="B106:B107"/>
    <mergeCell ref="C106:C107"/>
    <mergeCell ref="D106:D107"/>
    <mergeCell ref="E106:E107"/>
    <mergeCell ref="G106:G107"/>
    <mergeCell ref="O106:O107"/>
    <mergeCell ref="C92:R92"/>
    <mergeCell ref="A93:A96"/>
    <mergeCell ref="B93:B96"/>
    <mergeCell ref="C93:C96"/>
    <mergeCell ref="D93:D96"/>
    <mergeCell ref="O93:O96"/>
    <mergeCell ref="F93:F96"/>
    <mergeCell ref="O100:O101"/>
    <mergeCell ref="C103:H103"/>
    <mergeCell ref="O103:R103"/>
    <mergeCell ref="F100:F102"/>
    <mergeCell ref="G100:G102"/>
    <mergeCell ref="G97:G99"/>
    <mergeCell ref="G93:G96"/>
    <mergeCell ref="O97:O98"/>
    <mergeCell ref="E93:E96"/>
    <mergeCell ref="E97:E99"/>
    <mergeCell ref="A100:A102"/>
    <mergeCell ref="B100:B102"/>
    <mergeCell ref="A97:A99"/>
    <mergeCell ref="B97:B99"/>
    <mergeCell ref="P83:P84"/>
    <mergeCell ref="A83:A86"/>
    <mergeCell ref="B83:B86"/>
    <mergeCell ref="C83:C86"/>
    <mergeCell ref="D83:D86"/>
    <mergeCell ref="E83:E86"/>
    <mergeCell ref="F83:F86"/>
    <mergeCell ref="G83:G86"/>
    <mergeCell ref="C91:H91"/>
    <mergeCell ref="O91:R91"/>
    <mergeCell ref="D87:D88"/>
    <mergeCell ref="E81:E82"/>
    <mergeCell ref="F81:F82"/>
    <mergeCell ref="O83:O86"/>
    <mergeCell ref="A70:A73"/>
    <mergeCell ref="B70:B73"/>
    <mergeCell ref="C70:C73"/>
    <mergeCell ref="G81:G82"/>
    <mergeCell ref="A76:A80"/>
    <mergeCell ref="A74:A75"/>
    <mergeCell ref="B74:B75"/>
    <mergeCell ref="C74:C75"/>
    <mergeCell ref="A81:A82"/>
    <mergeCell ref="B81:B82"/>
    <mergeCell ref="C81:C82"/>
    <mergeCell ref="D81:D82"/>
    <mergeCell ref="P66:P67"/>
    <mergeCell ref="O70:O72"/>
    <mergeCell ref="O76:O77"/>
    <mergeCell ref="B76:B80"/>
    <mergeCell ref="C76:C80"/>
    <mergeCell ref="G76:G80"/>
    <mergeCell ref="E76:E80"/>
    <mergeCell ref="F76:F80"/>
    <mergeCell ref="D74:D75"/>
    <mergeCell ref="E74:E75"/>
    <mergeCell ref="F74:F75"/>
    <mergeCell ref="G74:G75"/>
    <mergeCell ref="D76:D80"/>
    <mergeCell ref="D70:D73"/>
    <mergeCell ref="E70:E73"/>
    <mergeCell ref="F70:F73"/>
    <mergeCell ref="G70:G73"/>
    <mergeCell ref="B65:B67"/>
    <mergeCell ref="C68:H68"/>
    <mergeCell ref="C69:R69"/>
    <mergeCell ref="Q66:Q67"/>
    <mergeCell ref="R66:R67"/>
    <mergeCell ref="O78:O79"/>
    <mergeCell ref="O66:O67"/>
    <mergeCell ref="F63:F64"/>
    <mergeCell ref="F65:F67"/>
    <mergeCell ref="G65:G67"/>
    <mergeCell ref="C65:C67"/>
    <mergeCell ref="D65:D67"/>
    <mergeCell ref="A63:A64"/>
    <mergeCell ref="B63:B64"/>
    <mergeCell ref="C63:C64"/>
    <mergeCell ref="D63:D64"/>
    <mergeCell ref="E65:E67"/>
    <mergeCell ref="E63:E64"/>
    <mergeCell ref="A65:A67"/>
    <mergeCell ref="D41:D42"/>
    <mergeCell ref="B35:B36"/>
    <mergeCell ref="C35:C36"/>
    <mergeCell ref="D35:D36"/>
    <mergeCell ref="B54:B56"/>
    <mergeCell ref="C54:C56"/>
    <mergeCell ref="D54:D56"/>
    <mergeCell ref="A38:A40"/>
    <mergeCell ref="B38:B40"/>
    <mergeCell ref="A35:A36"/>
    <mergeCell ref="D45:D47"/>
    <mergeCell ref="D48:D49"/>
    <mergeCell ref="B57:B62"/>
    <mergeCell ref="C57:C62"/>
    <mergeCell ref="D57:D62"/>
    <mergeCell ref="Q57:Q58"/>
    <mergeCell ref="O61:O62"/>
    <mergeCell ref="A54:A56"/>
    <mergeCell ref="A51:A52"/>
    <mergeCell ref="B51:B52"/>
    <mergeCell ref="C51:C52"/>
    <mergeCell ref="A22:A23"/>
    <mergeCell ref="B22:B23"/>
    <mergeCell ref="C22:C23"/>
    <mergeCell ref="D22:D23"/>
    <mergeCell ref="R57:R58"/>
    <mergeCell ref="O59:O60"/>
    <mergeCell ref="P59:P60"/>
    <mergeCell ref="Q59:Q60"/>
    <mergeCell ref="R59:R60"/>
    <mergeCell ref="F51:F52"/>
    <mergeCell ref="G51:G52"/>
    <mergeCell ref="D51:D53"/>
    <mergeCell ref="F57:F62"/>
    <mergeCell ref="O57:O58"/>
    <mergeCell ref="P57:P58"/>
    <mergeCell ref="E54:E56"/>
    <mergeCell ref="E57:E58"/>
    <mergeCell ref="O54:O55"/>
    <mergeCell ref="F54:F56"/>
    <mergeCell ref="G54:G56"/>
    <mergeCell ref="O51:O52"/>
    <mergeCell ref="E51:E52"/>
    <mergeCell ref="A57:A62"/>
    <mergeCell ref="D43:D44"/>
    <mergeCell ref="N5:N7"/>
    <mergeCell ref="O5:R5"/>
    <mergeCell ref="F5:F7"/>
    <mergeCell ref="P6:R6"/>
    <mergeCell ref="A8:R8"/>
    <mergeCell ref="A16:A21"/>
    <mergeCell ref="B16:B21"/>
    <mergeCell ref="A12:A13"/>
    <mergeCell ref="A24:A26"/>
    <mergeCell ref="B24:B26"/>
    <mergeCell ref="C24:C26"/>
    <mergeCell ref="E22:E23"/>
    <mergeCell ref="C11:R11"/>
    <mergeCell ref="O16:O17"/>
    <mergeCell ref="C16:C21"/>
    <mergeCell ref="R12:R13"/>
    <mergeCell ref="A9:R9"/>
    <mergeCell ref="B10:R10"/>
    <mergeCell ref="P12:P13"/>
    <mergeCell ref="Q12:Q13"/>
    <mergeCell ref="F12:F21"/>
    <mergeCell ref="O12:O13"/>
    <mergeCell ref="G12:G21"/>
    <mergeCell ref="E12:E21"/>
    <mergeCell ref="B12:B13"/>
    <mergeCell ref="C12:C13"/>
    <mergeCell ref="D12:D13"/>
    <mergeCell ref="D24:D26"/>
    <mergeCell ref="E24:E26"/>
    <mergeCell ref="D16:D18"/>
    <mergeCell ref="D19:D20"/>
    <mergeCell ref="A1:R1"/>
    <mergeCell ref="A2:R2"/>
    <mergeCell ref="A3:R3"/>
    <mergeCell ref="P4:R4"/>
    <mergeCell ref="A5:A7"/>
    <mergeCell ref="B5:B7"/>
    <mergeCell ref="C5:C7"/>
    <mergeCell ref="G5:G7"/>
    <mergeCell ref="D5:D7"/>
    <mergeCell ref="O6:O7"/>
    <mergeCell ref="E5:E7"/>
    <mergeCell ref="I6:I7"/>
    <mergeCell ref="J6:K6"/>
    <mergeCell ref="L6:L7"/>
    <mergeCell ref="H5:H7"/>
    <mergeCell ref="I5:L5"/>
    <mergeCell ref="M5:M7"/>
    <mergeCell ref="O39:O40"/>
    <mergeCell ref="O28:O29"/>
    <mergeCell ref="A30:A32"/>
    <mergeCell ref="D38:D40"/>
    <mergeCell ref="F38:F40"/>
    <mergeCell ref="B30:B32"/>
    <mergeCell ref="C30:C32"/>
    <mergeCell ref="E30:E32"/>
    <mergeCell ref="A27:A29"/>
    <mergeCell ref="O31:O33"/>
    <mergeCell ref="D30:D33"/>
    <mergeCell ref="C38:C40"/>
    <mergeCell ref="F34:F37"/>
    <mergeCell ref="E34:E40"/>
    <mergeCell ref="G34:G40"/>
    <mergeCell ref="B27:B29"/>
    <mergeCell ref="C27:C29"/>
    <mergeCell ref="D27:D29"/>
    <mergeCell ref="E27:E29"/>
  </mergeCells>
  <phoneticPr fontId="0" type="noConversion"/>
  <printOptions horizontalCentered="1"/>
  <pageMargins left="0" right="0" top="0" bottom="0" header="0.31496062992125984" footer="0.31496062992125984"/>
  <pageSetup paperSize="9" orientation="landscape" r:id="rId1"/>
  <rowBreaks count="5" manualBreakCount="5">
    <brk id="29" max="17" man="1"/>
    <brk id="56" max="17" man="1"/>
    <brk id="82" max="17" man="1"/>
    <brk id="103" max="17" man="1"/>
    <brk id="134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3" sqref="A33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613" t="s">
        <v>23</v>
      </c>
      <c r="B1" s="613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2" t="s">
        <v>24</v>
      </c>
      <c r="B3" s="1" t="s">
        <v>25</v>
      </c>
    </row>
    <row r="4" spans="1:2" ht="15.75" customHeight="1" x14ac:dyDescent="0.25">
      <c r="A4" s="2" t="s">
        <v>26</v>
      </c>
      <c r="B4" s="1" t="s">
        <v>27</v>
      </c>
    </row>
    <row r="5" spans="1:2" ht="15.75" customHeight="1" x14ac:dyDescent="0.25">
      <c r="A5" s="2" t="s">
        <v>28</v>
      </c>
      <c r="B5" s="1" t="s">
        <v>29</v>
      </c>
    </row>
    <row r="6" spans="1:2" ht="15.75" customHeight="1" x14ac:dyDescent="0.25">
      <c r="A6" s="2" t="s">
        <v>30</v>
      </c>
      <c r="B6" s="1" t="s">
        <v>31</v>
      </c>
    </row>
    <row r="7" spans="1:2" ht="15.75" customHeight="1" x14ac:dyDescent="0.25">
      <c r="A7" s="2" t="s">
        <v>32</v>
      </c>
      <c r="B7" s="1" t="s">
        <v>33</v>
      </c>
    </row>
    <row r="8" spans="1:2" ht="15.75" customHeight="1" x14ac:dyDescent="0.25">
      <c r="A8" s="2" t="s">
        <v>34</v>
      </c>
      <c r="B8" s="1" t="s">
        <v>35</v>
      </c>
    </row>
    <row r="9" spans="1:2" ht="15.75" customHeight="1" x14ac:dyDescent="0.25"/>
    <row r="10" spans="1:2" ht="15.75" customHeight="1" x14ac:dyDescent="0.25">
      <c r="A10" s="614" t="s">
        <v>39</v>
      </c>
      <c r="B10" s="614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2013-03-01T08:47:24Z</cp:lastPrinted>
  <dcterms:created xsi:type="dcterms:W3CDTF">2007-07-27T10:32:34Z</dcterms:created>
  <dcterms:modified xsi:type="dcterms:W3CDTF">2013-03-04T08:28:21Z</dcterms:modified>
</cp:coreProperties>
</file>