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-255" windowWidth="15330" windowHeight="7800" activeTab="1"/>
  </bookViews>
  <sheets>
    <sheet name="SVP 2013-2015" sheetId="10" r:id="rId1"/>
    <sheet name="Lyginamasis" sheetId="7" r:id="rId2"/>
    <sheet name="Asignavimų valdytojų kodai" sheetId="3" r:id="rId3"/>
  </sheets>
  <definedNames>
    <definedName name="_xlnm.Print_Area" localSheetId="1">Lyginamasis!$A$1:$T$96</definedName>
    <definedName name="_xlnm.Print_Area" localSheetId="0">'SVP 2013-2015'!$A$1:$R$95</definedName>
    <definedName name="_xlnm.Print_Titles" localSheetId="1">Lyginamasis!$5:$7</definedName>
    <definedName name="_xlnm.Print_Titles" localSheetId="0">'SVP 2013-2015'!$5:$7</definedName>
  </definedNames>
  <calcPr calcId="114210" fullCalcOnLoad="1"/>
</workbook>
</file>

<file path=xl/calcChain.xml><?xml version="1.0" encoding="utf-8"?>
<calcChain xmlns="http://schemas.openxmlformats.org/spreadsheetml/2006/main">
  <c r="M88" i="7"/>
  <c r="M87"/>
  <c r="I83" i="10"/>
  <c r="I56"/>
  <c r="R56" i="7"/>
  <c r="Q56"/>
  <c r="M56"/>
  <c r="M91"/>
  <c r="Q91"/>
  <c r="M76"/>
  <c r="M15"/>
  <c r="M22"/>
  <c r="M25"/>
  <c r="M27"/>
  <c r="M29"/>
  <c r="M32"/>
  <c r="M34"/>
  <c r="M40"/>
  <c r="M42"/>
  <c r="M54"/>
  <c r="M58"/>
  <c r="M63"/>
  <c r="M83"/>
  <c r="I76"/>
  <c r="I77"/>
  <c r="I68"/>
  <c r="I75"/>
  <c r="I64"/>
  <c r="I54"/>
  <c r="I58"/>
  <c r="I63"/>
  <c r="I43"/>
  <c r="I40"/>
  <c r="I42"/>
  <c r="I35"/>
  <c r="I34"/>
  <c r="I32"/>
  <c r="I29"/>
  <c r="I27"/>
  <c r="I25"/>
  <c r="I22"/>
  <c r="I15"/>
  <c r="I85"/>
  <c r="I86"/>
  <c r="I87"/>
  <c r="I92"/>
  <c r="I90"/>
  <c r="I91"/>
  <c r="I83"/>
  <c r="Q83"/>
  <c r="Q76"/>
  <c r="Q75"/>
  <c r="Q34"/>
  <c r="Q40"/>
  <c r="Q42"/>
  <c r="Q54"/>
  <c r="Q58"/>
  <c r="Q63"/>
  <c r="Q68"/>
  <c r="Q19"/>
  <c r="R22"/>
  <c r="I89"/>
  <c r="I84"/>
  <c r="I82"/>
  <c r="I93"/>
  <c r="L25"/>
  <c r="J43"/>
  <c r="J76"/>
  <c r="I35" i="10"/>
  <c r="I22"/>
  <c r="I25"/>
  <c r="I54"/>
  <c r="I58"/>
  <c r="I64"/>
  <c r="I87"/>
  <c r="I63"/>
  <c r="I75"/>
  <c r="I91"/>
  <c r="I90"/>
  <c r="I89"/>
  <c r="I88"/>
  <c r="I86"/>
  <c r="I85"/>
  <c r="N77"/>
  <c r="M77"/>
  <c r="L35"/>
  <c r="J43"/>
  <c r="J35"/>
  <c r="K43"/>
  <c r="N35"/>
  <c r="M35"/>
  <c r="I84"/>
  <c r="I82"/>
  <c r="I92"/>
  <c r="M92" i="7"/>
  <c r="Q92"/>
  <c r="M90"/>
  <c r="Q87"/>
  <c r="M86"/>
  <c r="Q86"/>
  <c r="M85"/>
  <c r="Q85"/>
  <c r="M84"/>
  <c r="M82"/>
  <c r="M89"/>
  <c r="Q89"/>
  <c r="Q90"/>
  <c r="T75"/>
  <c r="T76"/>
  <c r="S75"/>
  <c r="S76"/>
  <c r="R75"/>
  <c r="Q74"/>
  <c r="Q73"/>
  <c r="Q70"/>
  <c r="T68"/>
  <c r="S68"/>
  <c r="R68"/>
  <c r="Q66"/>
  <c r="T63"/>
  <c r="S63"/>
  <c r="S64"/>
  <c r="R63"/>
  <c r="T58"/>
  <c r="S58"/>
  <c r="R58"/>
  <c r="T54"/>
  <c r="S54"/>
  <c r="R54"/>
  <c r="Q48"/>
  <c r="T42"/>
  <c r="S42"/>
  <c r="R42"/>
  <c r="T40"/>
  <c r="S40"/>
  <c r="T34"/>
  <c r="S34"/>
  <c r="S32"/>
  <c r="R32"/>
  <c r="Q31"/>
  <c r="T29"/>
  <c r="S29"/>
  <c r="R29"/>
  <c r="T27"/>
  <c r="S27"/>
  <c r="S25"/>
  <c r="R25"/>
  <c r="Q25"/>
  <c r="Q22"/>
  <c r="T15"/>
  <c r="S15"/>
  <c r="R15"/>
  <c r="P75"/>
  <c r="P76"/>
  <c r="O75"/>
  <c r="O76"/>
  <c r="N75"/>
  <c r="N76"/>
  <c r="M74"/>
  <c r="M73"/>
  <c r="M72"/>
  <c r="M71"/>
  <c r="M70"/>
  <c r="M75"/>
  <c r="P68"/>
  <c r="O68"/>
  <c r="N68"/>
  <c r="M67"/>
  <c r="M66"/>
  <c r="M68"/>
  <c r="P63"/>
  <c r="O63"/>
  <c r="O64"/>
  <c r="N63"/>
  <c r="M61"/>
  <c r="M60"/>
  <c r="P58"/>
  <c r="O58"/>
  <c r="N58"/>
  <c r="M57"/>
  <c r="M55"/>
  <c r="P54"/>
  <c r="O54"/>
  <c r="N54"/>
  <c r="M48"/>
  <c r="M47"/>
  <c r="M46"/>
  <c r="M45"/>
  <c r="P42"/>
  <c r="P43"/>
  <c r="O42"/>
  <c r="O43"/>
  <c r="N42"/>
  <c r="N43"/>
  <c r="M41"/>
  <c r="P40"/>
  <c r="O40"/>
  <c r="N40"/>
  <c r="M37"/>
  <c r="P34"/>
  <c r="P35"/>
  <c r="O34"/>
  <c r="O35"/>
  <c r="O77"/>
  <c r="O78"/>
  <c r="N34"/>
  <c r="M33"/>
  <c r="P32"/>
  <c r="O32"/>
  <c r="N32"/>
  <c r="M31"/>
  <c r="M30"/>
  <c r="P29"/>
  <c r="O29"/>
  <c r="N29"/>
  <c r="M28"/>
  <c r="P27"/>
  <c r="O27"/>
  <c r="N27"/>
  <c r="M26"/>
  <c r="P25"/>
  <c r="O25"/>
  <c r="N25"/>
  <c r="M24"/>
  <c r="M23"/>
  <c r="P22"/>
  <c r="O22"/>
  <c r="N22"/>
  <c r="M17"/>
  <c r="M16"/>
  <c r="P15"/>
  <c r="O15"/>
  <c r="N13"/>
  <c r="N15"/>
  <c r="M13"/>
  <c r="M91" i="10"/>
  <c r="N90"/>
  <c r="M90"/>
  <c r="M88"/>
  <c r="N89"/>
  <c r="N88"/>
  <c r="M89"/>
  <c r="N87"/>
  <c r="M87"/>
  <c r="N86"/>
  <c r="M86"/>
  <c r="N85"/>
  <c r="M85"/>
  <c r="N84"/>
  <c r="M84"/>
  <c r="N75"/>
  <c r="N76"/>
  <c r="M75"/>
  <c r="M76"/>
  <c r="L75"/>
  <c r="L76"/>
  <c r="K75"/>
  <c r="K76"/>
  <c r="J75"/>
  <c r="J76"/>
  <c r="I74"/>
  <c r="I73"/>
  <c r="I72"/>
  <c r="I71"/>
  <c r="I70"/>
  <c r="I76"/>
  <c r="I77"/>
  <c r="I78"/>
  <c r="N68"/>
  <c r="M68"/>
  <c r="L68"/>
  <c r="K68"/>
  <c r="J68"/>
  <c r="I67"/>
  <c r="I66"/>
  <c r="I68"/>
  <c r="N63"/>
  <c r="N64"/>
  <c r="M63"/>
  <c r="M64"/>
  <c r="L63"/>
  <c r="L64"/>
  <c r="L77"/>
  <c r="K63"/>
  <c r="K64"/>
  <c r="J63"/>
  <c r="I61"/>
  <c r="I60"/>
  <c r="N58"/>
  <c r="M58"/>
  <c r="L58"/>
  <c r="K58"/>
  <c r="J58"/>
  <c r="J64"/>
  <c r="J77"/>
  <c r="I57"/>
  <c r="I55"/>
  <c r="N54"/>
  <c r="M54"/>
  <c r="L54"/>
  <c r="K54"/>
  <c r="J54"/>
  <c r="I48"/>
  <c r="I47"/>
  <c r="I46"/>
  <c r="I45"/>
  <c r="N42"/>
  <c r="N43"/>
  <c r="M42"/>
  <c r="M43"/>
  <c r="L42"/>
  <c r="L43"/>
  <c r="K42"/>
  <c r="J42"/>
  <c r="I41"/>
  <c r="I42"/>
  <c r="N40"/>
  <c r="M40"/>
  <c r="L40"/>
  <c r="K40"/>
  <c r="J40"/>
  <c r="I37"/>
  <c r="I40"/>
  <c r="N34"/>
  <c r="M34"/>
  <c r="L34"/>
  <c r="K34"/>
  <c r="K35"/>
  <c r="K77"/>
  <c r="K78"/>
  <c r="J34"/>
  <c r="I33"/>
  <c r="I34"/>
  <c r="N32"/>
  <c r="M32"/>
  <c r="L32"/>
  <c r="K32"/>
  <c r="J32"/>
  <c r="I31"/>
  <c r="I30"/>
  <c r="N29"/>
  <c r="M29"/>
  <c r="L29"/>
  <c r="K29"/>
  <c r="J29"/>
  <c r="I28"/>
  <c r="I29"/>
  <c r="N27"/>
  <c r="M27"/>
  <c r="L27"/>
  <c r="K27"/>
  <c r="J27"/>
  <c r="I26"/>
  <c r="I27"/>
  <c r="N25"/>
  <c r="M25"/>
  <c r="L25"/>
  <c r="K25"/>
  <c r="J25"/>
  <c r="I24"/>
  <c r="I23"/>
  <c r="N22"/>
  <c r="M22"/>
  <c r="L22"/>
  <c r="K22"/>
  <c r="J22"/>
  <c r="I17"/>
  <c r="I16"/>
  <c r="L15"/>
  <c r="K15"/>
  <c r="N13"/>
  <c r="N83"/>
  <c r="M13"/>
  <c r="M83"/>
  <c r="J13"/>
  <c r="J15"/>
  <c r="I13"/>
  <c r="L78"/>
  <c r="N82"/>
  <c r="N92"/>
  <c r="N64" i="7"/>
  <c r="Q84"/>
  <c r="P77"/>
  <c r="P78"/>
  <c r="P64"/>
  <c r="M82" i="10"/>
  <c r="M92"/>
  <c r="Q35" i="7"/>
  <c r="R76"/>
  <c r="T64"/>
  <c r="R64"/>
  <c r="T35"/>
  <c r="T43"/>
  <c r="S35"/>
  <c r="S43"/>
  <c r="R43"/>
  <c r="R35"/>
  <c r="Q43"/>
  <c r="Q64"/>
  <c r="Q15"/>
  <c r="N35"/>
  <c r="M43"/>
  <c r="M64"/>
  <c r="J78" i="10"/>
  <c r="I43"/>
  <c r="I15"/>
  <c r="M15"/>
  <c r="M78"/>
  <c r="N15"/>
  <c r="N78"/>
  <c r="I32"/>
  <c r="R77" i="7"/>
  <c r="R78"/>
  <c r="N77"/>
  <c r="N78"/>
  <c r="Q77"/>
  <c r="T77"/>
  <c r="T78"/>
  <c r="S77"/>
  <c r="S78"/>
  <c r="M35"/>
  <c r="Q78"/>
  <c r="M77"/>
  <c r="M78"/>
  <c r="J22"/>
  <c r="J35"/>
  <c r="K22"/>
  <c r="L22"/>
  <c r="L58"/>
  <c r="K58"/>
  <c r="J58"/>
  <c r="J64"/>
  <c r="I57"/>
  <c r="I55"/>
  <c r="J54"/>
  <c r="L54"/>
  <c r="I48"/>
  <c r="I47"/>
  <c r="I45"/>
  <c r="I46"/>
  <c r="L75"/>
  <c r="K75"/>
  <c r="J75"/>
  <c r="I74"/>
  <c r="I73"/>
  <c r="I72"/>
  <c r="I71"/>
  <c r="I70"/>
  <c r="L68"/>
  <c r="K68"/>
  <c r="J68"/>
  <c r="I67"/>
  <c r="I66"/>
  <c r="L63"/>
  <c r="L64"/>
  <c r="K63"/>
  <c r="J63"/>
  <c r="I61"/>
  <c r="I60"/>
  <c r="K54"/>
  <c r="L42"/>
  <c r="K42"/>
  <c r="J42"/>
  <c r="I41"/>
  <c r="L40"/>
  <c r="K40"/>
  <c r="J40"/>
  <c r="I37"/>
  <c r="L34"/>
  <c r="K34"/>
  <c r="J34"/>
  <c r="I33"/>
  <c r="L32"/>
  <c r="K32"/>
  <c r="J32"/>
  <c r="I31"/>
  <c r="I30"/>
  <c r="L29"/>
  <c r="K29"/>
  <c r="J29"/>
  <c r="I28"/>
  <c r="L27"/>
  <c r="K27"/>
  <c r="J27"/>
  <c r="I26"/>
  <c r="K25"/>
  <c r="J25"/>
  <c r="I24"/>
  <c r="I23"/>
  <c r="I17"/>
  <c r="I16"/>
  <c r="L15"/>
  <c r="K15"/>
  <c r="J13"/>
  <c r="I13"/>
  <c r="K35"/>
  <c r="L35"/>
  <c r="K64"/>
  <c r="L43"/>
  <c r="L76"/>
  <c r="K43"/>
  <c r="K76"/>
  <c r="J15"/>
  <c r="J77"/>
  <c r="J78"/>
  <c r="L77"/>
  <c r="L78"/>
  <c r="K77"/>
  <c r="K78"/>
  <c r="M93"/>
  <c r="Q93"/>
  <c r="Q82"/>
  <c r="I78"/>
</calcChain>
</file>

<file path=xl/sharedStrings.xml><?xml version="1.0" encoding="utf-8"?>
<sst xmlns="http://schemas.openxmlformats.org/spreadsheetml/2006/main" count="493" uniqueCount="135">
  <si>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</si>
  <si>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</si>
  <si>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</si>
  <si>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</si>
  <si>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</si>
  <si>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</si>
  <si>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</si>
  <si>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</si>
  <si>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planas</t>
  </si>
  <si>
    <t>01</t>
  </si>
  <si>
    <t>Iš viso:</t>
  </si>
  <si>
    <t>02</t>
  </si>
  <si>
    <t>Iš viso uždaviniui:</t>
  </si>
  <si>
    <t>Iš viso tikslui:</t>
  </si>
  <si>
    <t>Finansavimo šaltiniai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</si>
  <si>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</si>
  <si>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</si>
  <si>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</si>
  <si>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</si>
  <si>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</si>
  <si>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</si>
  <si>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 xml:space="preserve">                              Pavadinimas</t>
  </si>
  <si>
    <t>Turtui įsigyti ir finansiniams įsipareigojimams vykdyti</t>
  </si>
  <si>
    <t>Asignavimų valdytojų kodų klasifikatorius*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</si>
  <si>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</si>
  <si>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</si>
  <si>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</si>
  <si>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</si>
  <si>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</si>
  <si>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</si>
  <si>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 xml:space="preserve"> TIKSLŲ, UŽDAVINIŲ, PRIEMONIŲ, PRIEMONIŲ IŠLAIDŲ IR PRODUKTO KRITERIJŲ SUVESTINĖ</t>
  </si>
  <si>
    <t>Veiklos plano tikslo kodas</t>
  </si>
  <si>
    <t>2013-ųjų metų asignavimų planas</t>
  </si>
  <si>
    <t>* patvirtinta Klaipėdos miesto savivaldybės administracijos direktoriaus 2011-02-24 įsakymu Nr. AD1-384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</si>
  <si>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</si>
  <si>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Savivaldybės aplinkos apsaugos rėmimo specialiosios programos lėšos </t>
    </r>
    <r>
      <rPr>
        <b/>
        <sz val="10"/>
        <rFont val="Times New Roman"/>
        <family val="1"/>
        <charset val="186"/>
      </rPr>
      <t>SB(AA)</t>
    </r>
  </si>
  <si>
    <r>
      <t xml:space="preserve">Savivaldybės aplinkos apsaugos rėmimo specialiosios programos lėšų likutis </t>
    </r>
    <r>
      <rPr>
        <b/>
        <sz val="10"/>
        <rFont val="Times New Roman"/>
        <family val="1"/>
        <charset val="186"/>
      </rPr>
      <t>SB(AAL)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</si>
  <si>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</si>
  <si>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</si>
  <si>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</si>
  <si>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t>2014-ųjų metų lėšų projektas</t>
  </si>
  <si>
    <t>2015-ųjų metų lėšų projektas</t>
  </si>
  <si>
    <r>
      <t xml:space="preserve">Funkcinės klasifikacijos kodas </t>
    </r>
    <r>
      <rPr>
        <b/>
        <sz val="10"/>
        <rFont val="Times New Roman"/>
        <family val="1"/>
        <charset val="186"/>
      </rPr>
      <t xml:space="preserve"> *</t>
    </r>
  </si>
  <si>
    <t>2013-ieji metai</t>
  </si>
  <si>
    <t>2014-ieji metai</t>
  </si>
  <si>
    <t>2015-ieji metai</t>
  </si>
  <si>
    <t>SB</t>
  </si>
  <si>
    <t>03</t>
  </si>
  <si>
    <t>6</t>
  </si>
  <si>
    <t>06</t>
  </si>
  <si>
    <t>APLINKOS APSAUGOS PROGRAMOS (NR. 05)</t>
  </si>
  <si>
    <t>Komunalinių atliekų surinkimas ir tvarkymas</t>
  </si>
  <si>
    <t>05</t>
  </si>
  <si>
    <t>04</t>
  </si>
  <si>
    <t>Parengta planų, vnt.</t>
  </si>
  <si>
    <t>Asbesto turinčių gaminių atliekų šalinimas</t>
  </si>
  <si>
    <t>Klaipėdos miesto savivaldybės aplinkos monitoringo vykdymas</t>
  </si>
  <si>
    <t>Visuomenės ekologinis švietimas</t>
  </si>
  <si>
    <t>SB(AA)</t>
  </si>
  <si>
    <t>SB(AAL)</t>
  </si>
  <si>
    <t>5</t>
  </si>
  <si>
    <t>Įgyvendinta švietimo priemonių, vnt.</t>
  </si>
  <si>
    <t>1</t>
  </si>
  <si>
    <t>Pavojingų atliekų šalinimas</t>
  </si>
  <si>
    <t>Išvežta padangų, t</t>
  </si>
  <si>
    <t>Surinkta gyvsidabrio, kg</t>
  </si>
  <si>
    <t>Tobulinti atliekų tvarkymo sistemą</t>
  </si>
  <si>
    <t>Pasodinta medžių, krūmų, vnt.</t>
  </si>
  <si>
    <t>Želdynų ir želdinių inventorizavimas, įrašymas į Nekilnojamojo turto kadastrą, apskaita ir jų duomenų bazių sukūrimas ir tvarkymas</t>
  </si>
  <si>
    <t>Medinių laiptų ir takų, vedančių per apsauginį kopagūbrį, priežiūra</t>
  </si>
  <si>
    <t>Siekti subalansuotos ir kokybiškos aplinkos Klaipėdos mieste</t>
  </si>
  <si>
    <t xml:space="preserve">Vykdyti gamtinės aplinkos stebėsenos ir gyventojų ekologinio švietimo priemones </t>
  </si>
  <si>
    <t>Prižiūrėti, saugoti  ir gausinti miesto gamtinę aplinką</t>
  </si>
  <si>
    <t>Prižiūrėti ir vystyti poilsio gamtoje infrastruktūrą</t>
  </si>
  <si>
    <t>Parengta ataskaitų, vnt.</t>
  </si>
  <si>
    <t>05 Aplinkos apsaugos programa</t>
  </si>
  <si>
    <t>ES</t>
  </si>
  <si>
    <t>LRVB</t>
  </si>
  <si>
    <t>07</t>
  </si>
  <si>
    <t>SB(P)</t>
  </si>
  <si>
    <t>Įrengta požeminių ar pusiau požeminių konteinerių aikštelių, vnt.</t>
  </si>
  <si>
    <t xml:space="preserve">Visuomenės švietimo atliekų tvarkymo klausimais vykdymas </t>
  </si>
  <si>
    <t>Informuotų asmenų skaičius, tūkst.</t>
  </si>
  <si>
    <t>Asfalto dangos įrengimas suformuojant dviračių taką palei Danės upės krantinę nuo Jono kalnelio tiltelio iki Gluosnių skersgatvio</t>
  </si>
  <si>
    <t>I</t>
  </si>
  <si>
    <t>Požeminių ar pusiau požeminių konteinerių ir aikštelių įrengimas</t>
  </si>
  <si>
    <t>Komunalinių atliekų tvarkymo organizavimas:</t>
  </si>
  <si>
    <t>Komunalinių atliekų surinkimas ir tvarkymas Lėbartų kapinėse</t>
  </si>
  <si>
    <t>Kt</t>
  </si>
  <si>
    <r>
      <t xml:space="preserve">Kitos lėšos </t>
    </r>
    <r>
      <rPr>
        <b/>
        <sz val="10"/>
        <rFont val="Times New Roman"/>
        <family val="1"/>
        <charset val="186"/>
      </rPr>
      <t>Kt</t>
    </r>
  </si>
  <si>
    <t xml:space="preserve"> 2013–2015 M. KLAIPĖDOS MIESTO SAVIVALDYBĖS</t>
  </si>
  <si>
    <t>Produkto vertinimo kriterijaus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</si>
  <si>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patvirtinimo" (Aktuali redakcija 2010 m. kovo 26 d. įsakymo Nr. 1K-085 redakcija)</t>
  </si>
  <si>
    <t>2015 m. poreikis</t>
  </si>
  <si>
    <t>2014 m. poreikis</t>
  </si>
  <si>
    <t>Atliekų, kurių turėtojo nustatyti neįmanoma arba kuris nebeegzistuoja, tvarkymas:</t>
  </si>
  <si>
    <t>Savavališkai užterštų teritorijų sutvarkymas;</t>
  </si>
  <si>
    <r>
      <t>Išvalytos užterštos teritorijos plotas, m</t>
    </r>
    <r>
      <rPr>
        <vertAlign val="superscript"/>
        <sz val="10"/>
        <rFont val="Times New Roman"/>
        <family val="1"/>
        <charset val="186"/>
      </rPr>
      <t>2</t>
    </r>
  </si>
  <si>
    <r>
      <t>Pakeista medinių takų ir laiptų, tūkst. m</t>
    </r>
    <r>
      <rPr>
        <vertAlign val="superscript"/>
        <sz val="10"/>
        <rFont val="Times New Roman"/>
        <family val="1"/>
        <charset val="186"/>
      </rPr>
      <t>2</t>
    </r>
  </si>
  <si>
    <t>Suprojektuoti ir pastatyti valymo įrenginiai Klaipėdos regioniniame sąvartyne Dumpiuose, proc.</t>
  </si>
  <si>
    <t>Tiriamų aplinkos komponentų (oro, triukšmo, dirvožemio, vandens, biologinės įvairovės) kiekis, vnt.</t>
  </si>
  <si>
    <t>Miesto vandens telkinių valymas:</t>
  </si>
  <si>
    <t>Sanitarinis vandens telkinių valymas;</t>
  </si>
  <si>
    <t>Mumlaukio ežero išvalymas ir aplinkos sutvarkymas;</t>
  </si>
  <si>
    <t>Draugystės parko tvenkinių valymas ir aplinkos sutvarkymas;</t>
  </si>
  <si>
    <t>Danės upės valymas ir pakrančių sutvarkymas;</t>
  </si>
  <si>
    <t>Miesto želdynų tvarkymas ir kūrimas:</t>
  </si>
  <si>
    <t>Naujų ir esamų želdynų tvarkymas ir kūrimas;</t>
  </si>
  <si>
    <t>Dviračių takų priežiūra ir plėtra:</t>
  </si>
  <si>
    <t>Baltijos jūros vandens kokybės gerinimas, vystant vandens nuotekų tinklus</t>
  </si>
  <si>
    <t>Rekonstruota lietaus nuotekų tinklų - 1625,5 m.
Suorganizuoti 4 pažintiniai vizitai. Suorganizuoti 2 darbiniai susitikimai.  Įvykdymas, proc.</t>
  </si>
  <si>
    <t>Išvalyta vandens telkinių, pagerinta jų kokybė, sk.</t>
  </si>
  <si>
    <t>SB(L)</t>
  </si>
  <si>
    <r>
      <t>Programų lėšų likučių laikinai laisvos lėšos</t>
    </r>
    <r>
      <rPr>
        <b/>
        <sz val="10"/>
        <rFont val="Times New Roman"/>
        <family val="1"/>
        <charset val="186"/>
      </rPr>
      <t xml:space="preserve"> SB(L) </t>
    </r>
    <r>
      <rPr>
        <sz val="10"/>
        <rFont val="Times New Roman"/>
        <family val="1"/>
        <charset val="186"/>
      </rPr>
      <t>- rinkliavos likutis</t>
    </r>
  </si>
  <si>
    <t xml:space="preserve">Iš viso  programai: </t>
  </si>
  <si>
    <t>P3</t>
  </si>
  <si>
    <t>P5</t>
  </si>
  <si>
    <t>Įrengtas dviračių ir pėsčiųjų takas (7,237 km). Užbaigtumas, proc.</t>
  </si>
  <si>
    <t>Aplinkosaugos gerinimas Lietuvos ir Rusijos pasienyje</t>
  </si>
  <si>
    <t>Klaipėdos miesto savivaldybės atliekų tvarkymo plano 2013–2020 m. parengimas</t>
  </si>
  <si>
    <t>Helofitų pašalinimas iš Žardės tvenkinio;</t>
  </si>
  <si>
    <t>Priimtų į sąvartyną  atliekų kiekis, tūkst. t</t>
  </si>
  <si>
    <t>Išvežta komunalinių, statybinių, biologiškai skaidžių šiukšlių, tūkst. t</t>
  </si>
  <si>
    <t>Priimtų į sąvartyną asbesto turinčių atliekų kiekis, t</t>
  </si>
  <si>
    <t>Dviračių ir pėsčiųjų tako dalies nuo Biržos tilto iki Klaipėdos g. tilto įrengimas Danės upės slėnio teritorijoje;</t>
  </si>
  <si>
    <t>Strateginis tikslas 02. Kurti mieste patrauklią, švarią ir saugią gyvenamąją aplinką</t>
  </si>
  <si>
    <t>Nutiesta dviračių tako, m</t>
  </si>
  <si>
    <t>Kuršių marių akvatorijos prie Ledų rago (laivų kapinių) išvalymas</t>
  </si>
  <si>
    <t>Išvalyta Mumlaukio ežero ploto, ha</t>
  </si>
  <si>
    <t>Sutvarkyto kranto ilgis,m</t>
  </si>
  <si>
    <t>Siūlomas keisti 2013-ųjų metų maksimalių asignavimų planas</t>
  </si>
  <si>
    <t>Skirtumas</t>
  </si>
  <si>
    <t xml:space="preserve"> </t>
  </si>
  <si>
    <t>SB(VPL)</t>
  </si>
  <si>
    <t>Savivaldybės biudžeto viršplaninės lėšos SB(VPL)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</si>
</sst>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3">
    <font>
      <sz val="10"/>
      <name val="Arial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186"/>
    </font>
    <font>
      <sz val="9"/>
      <color indexed="10"/>
      <name val="Times New Roman"/>
      <family val="1"/>
      <charset val="186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6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0" xfId="0" applyFont="1" applyAlignment="1">
      <alignment vertical="top"/>
    </xf>
    <xf numFmtId="49" fontId="5" fillId="2" borderId="4" xfId="0" applyNumberFormat="1" applyFont="1" applyFill="1" applyBorder="1" applyAlignment="1">
      <alignment horizontal="center" vertical="top"/>
    </xf>
    <xf numFmtId="49" fontId="5" fillId="3" borderId="5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6" xfId="0" applyFont="1" applyFill="1" applyBorder="1" applyAlignment="1">
      <alignment vertical="top" wrapText="1"/>
    </xf>
    <xf numFmtId="49" fontId="5" fillId="2" borderId="7" xfId="0" applyNumberFormat="1" applyFont="1" applyFill="1" applyBorder="1" applyAlignment="1">
      <alignment horizontal="center" vertical="top"/>
    </xf>
    <xf numFmtId="49" fontId="5" fillId="4" borderId="4" xfId="0" applyNumberFormat="1" applyFont="1" applyFill="1" applyBorder="1" applyAlignment="1">
      <alignment horizontal="center" vertical="top"/>
    </xf>
    <xf numFmtId="164" fontId="5" fillId="2" borderId="8" xfId="0" applyNumberFormat="1" applyFont="1" applyFill="1" applyBorder="1" applyAlignment="1">
      <alignment horizontal="right" vertical="top"/>
    </xf>
    <xf numFmtId="164" fontId="3" fillId="5" borderId="9" xfId="0" applyNumberFormat="1" applyFont="1" applyFill="1" applyBorder="1" applyAlignment="1">
      <alignment horizontal="right" vertical="top"/>
    </xf>
    <xf numFmtId="164" fontId="3" fillId="5" borderId="10" xfId="0" applyNumberFormat="1" applyFont="1" applyFill="1" applyBorder="1" applyAlignment="1">
      <alignment horizontal="right" vertical="top"/>
    </xf>
    <xf numFmtId="164" fontId="3" fillId="5" borderId="11" xfId="0" applyNumberFormat="1" applyFont="1" applyFill="1" applyBorder="1" applyAlignment="1">
      <alignment horizontal="right" vertical="top"/>
    </xf>
    <xf numFmtId="164" fontId="3" fillId="5" borderId="12" xfId="0" applyNumberFormat="1" applyFont="1" applyFill="1" applyBorder="1" applyAlignment="1">
      <alignment horizontal="right" vertical="top"/>
    </xf>
    <xf numFmtId="164" fontId="3" fillId="5" borderId="13" xfId="0" applyNumberFormat="1" applyFont="1" applyFill="1" applyBorder="1" applyAlignment="1">
      <alignment horizontal="right" vertical="top"/>
    </xf>
    <xf numFmtId="164" fontId="3" fillId="5" borderId="14" xfId="0" applyNumberFormat="1" applyFont="1" applyFill="1" applyBorder="1" applyAlignment="1">
      <alignment horizontal="right" vertical="top"/>
    </xf>
    <xf numFmtId="164" fontId="3" fillId="5" borderId="15" xfId="0" applyNumberFormat="1" applyFont="1" applyFill="1" applyBorder="1" applyAlignment="1">
      <alignment horizontal="right" vertical="top"/>
    </xf>
    <xf numFmtId="164" fontId="3" fillId="5" borderId="16" xfId="0" applyNumberFormat="1" applyFont="1" applyFill="1" applyBorder="1" applyAlignment="1">
      <alignment horizontal="right" vertical="top"/>
    </xf>
    <xf numFmtId="164" fontId="3" fillId="5" borderId="17" xfId="0" applyNumberFormat="1" applyFont="1" applyFill="1" applyBorder="1" applyAlignment="1">
      <alignment horizontal="right" vertical="top"/>
    </xf>
    <xf numFmtId="164" fontId="3" fillId="0" borderId="18" xfId="0" applyNumberFormat="1" applyFont="1" applyFill="1" applyBorder="1" applyAlignment="1">
      <alignment horizontal="right" vertical="top"/>
    </xf>
    <xf numFmtId="164" fontId="5" fillId="5" borderId="19" xfId="0" applyNumberFormat="1" applyFont="1" applyFill="1" applyBorder="1" applyAlignment="1">
      <alignment horizontal="right" vertical="top"/>
    </xf>
    <xf numFmtId="164" fontId="5" fillId="5" borderId="2" xfId="0" applyNumberFormat="1" applyFont="1" applyFill="1" applyBorder="1" applyAlignment="1">
      <alignment horizontal="right" vertical="top"/>
    </xf>
    <xf numFmtId="164" fontId="5" fillId="5" borderId="20" xfId="0" applyNumberFormat="1" applyFont="1" applyFill="1" applyBorder="1" applyAlignment="1">
      <alignment horizontal="right" vertical="top"/>
    </xf>
    <xf numFmtId="164" fontId="5" fillId="3" borderId="8" xfId="0" applyNumberFormat="1" applyFont="1" applyFill="1" applyBorder="1" applyAlignment="1">
      <alignment horizontal="right" vertical="top"/>
    </xf>
    <xf numFmtId="164" fontId="5" fillId="4" borderId="19" xfId="0" applyNumberFormat="1" applyFont="1" applyFill="1" applyBorder="1" applyAlignment="1">
      <alignment horizontal="right" vertical="top"/>
    </xf>
    <xf numFmtId="164" fontId="5" fillId="4" borderId="4" xfId="0" applyNumberFormat="1" applyFont="1" applyFill="1" applyBorder="1" applyAlignment="1">
      <alignment horizontal="right" vertical="top"/>
    </xf>
    <xf numFmtId="164" fontId="5" fillId="4" borderId="5" xfId="0" applyNumberFormat="1" applyFont="1" applyFill="1" applyBorder="1" applyAlignment="1">
      <alignment horizontal="right" vertical="top"/>
    </xf>
    <xf numFmtId="0" fontId="3" fillId="0" borderId="6" xfId="0" applyFont="1" applyBorder="1" applyAlignment="1">
      <alignment vertical="top" wrapText="1"/>
    </xf>
    <xf numFmtId="164" fontId="3" fillId="0" borderId="21" xfId="0" applyNumberFormat="1" applyFont="1" applyBorder="1" applyAlignment="1">
      <alignment horizontal="right" vertical="top"/>
    </xf>
    <xf numFmtId="164" fontId="5" fillId="5" borderId="22" xfId="0" applyNumberFormat="1" applyFont="1" applyFill="1" applyBorder="1" applyAlignment="1">
      <alignment horizontal="right" vertical="top"/>
    </xf>
    <xf numFmtId="164" fontId="5" fillId="4" borderId="23" xfId="0" applyNumberFormat="1" applyFont="1" applyFill="1" applyBorder="1" applyAlignment="1">
      <alignment horizontal="right" vertical="top"/>
    </xf>
    <xf numFmtId="164" fontId="5" fillId="4" borderId="21" xfId="0" applyNumberFormat="1" applyFont="1" applyFill="1" applyBorder="1" applyAlignment="1">
      <alignment horizontal="right" vertical="top"/>
    </xf>
    <xf numFmtId="3" fontId="3" fillId="0" borderId="13" xfId="0" applyNumberFormat="1" applyFont="1" applyFill="1" applyBorder="1" applyAlignment="1">
      <alignment horizontal="center" vertical="top" wrapText="1"/>
    </xf>
    <xf numFmtId="3" fontId="3" fillId="0" borderId="24" xfId="0" applyNumberFormat="1" applyFont="1" applyFill="1" applyBorder="1" applyAlignment="1">
      <alignment horizontal="center" vertical="top" wrapText="1"/>
    </xf>
    <xf numFmtId="3" fontId="3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center" vertical="top" wrapText="1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164" fontId="3" fillId="0" borderId="28" xfId="0" applyNumberFormat="1" applyFont="1" applyFill="1" applyBorder="1" applyAlignment="1">
      <alignment horizontal="right" vertical="top" wrapText="1"/>
    </xf>
    <xf numFmtId="164" fontId="3" fillId="0" borderId="28" xfId="0" applyNumberFormat="1" applyFont="1" applyFill="1" applyBorder="1" applyAlignment="1">
      <alignment horizontal="right" vertical="top"/>
    </xf>
    <xf numFmtId="164" fontId="3" fillId="5" borderId="29" xfId="0" applyNumberFormat="1" applyFont="1" applyFill="1" applyBorder="1" applyAlignment="1">
      <alignment horizontal="right" vertical="top"/>
    </xf>
    <xf numFmtId="164" fontId="3" fillId="5" borderId="30" xfId="0" applyNumberFormat="1" applyFont="1" applyFill="1" applyBorder="1" applyAlignment="1">
      <alignment horizontal="right" vertical="top"/>
    </xf>
    <xf numFmtId="164" fontId="3" fillId="6" borderId="21" xfId="0" applyNumberFormat="1" applyFont="1" applyFill="1" applyBorder="1" applyAlignment="1">
      <alignment horizontal="right" vertical="top" wrapText="1"/>
    </xf>
    <xf numFmtId="0" fontId="3" fillId="6" borderId="31" xfId="0" applyFont="1" applyFill="1" applyBorder="1" applyAlignment="1">
      <alignment horizontal="left" vertical="top" wrapText="1"/>
    </xf>
    <xf numFmtId="0" fontId="3" fillId="6" borderId="14" xfId="0" applyFont="1" applyFill="1" applyBorder="1" applyAlignment="1">
      <alignment horizontal="left" vertical="top" wrapText="1"/>
    </xf>
    <xf numFmtId="0" fontId="3" fillId="6" borderId="32" xfId="0" applyFont="1" applyFill="1" applyBorder="1" applyAlignment="1">
      <alignment horizontal="left" vertical="top" wrapText="1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3" fontId="3" fillId="6" borderId="13" xfId="0" applyNumberFormat="1" applyFont="1" applyFill="1" applyBorder="1" applyAlignment="1">
      <alignment horizontal="center" vertical="top" wrapText="1"/>
    </xf>
    <xf numFmtId="3" fontId="3" fillId="6" borderId="24" xfId="0" applyNumberFormat="1" applyFont="1" applyFill="1" applyBorder="1" applyAlignment="1">
      <alignment horizontal="center" vertical="top" wrapText="1"/>
    </xf>
    <xf numFmtId="164" fontId="3" fillId="5" borderId="33" xfId="0" applyNumberFormat="1" applyFont="1" applyFill="1" applyBorder="1" applyAlignment="1">
      <alignment horizontal="right" vertical="top"/>
    </xf>
    <xf numFmtId="164" fontId="3" fillId="5" borderId="1" xfId="0" applyNumberFormat="1" applyFont="1" applyFill="1" applyBorder="1" applyAlignment="1">
      <alignment horizontal="right" vertical="top"/>
    </xf>
    <xf numFmtId="164" fontId="3" fillId="5" borderId="34" xfId="0" applyNumberFormat="1" applyFont="1" applyFill="1" applyBorder="1" applyAlignment="1">
      <alignment horizontal="right" vertical="top"/>
    </xf>
    <xf numFmtId="164" fontId="3" fillId="6" borderId="35" xfId="0" applyNumberFormat="1" applyFont="1" applyFill="1" applyBorder="1" applyAlignment="1">
      <alignment horizontal="right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9" fillId="5" borderId="20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 vertical="top" wrapText="1"/>
    </xf>
    <xf numFmtId="0" fontId="8" fillId="0" borderId="35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/>
    </xf>
    <xf numFmtId="0" fontId="8" fillId="0" borderId="35" xfId="0" applyFont="1" applyFill="1" applyBorder="1" applyAlignment="1">
      <alignment horizontal="center" vertical="top"/>
    </xf>
    <xf numFmtId="0" fontId="8" fillId="0" borderId="28" xfId="0" applyFont="1" applyFill="1" applyBorder="1" applyAlignment="1">
      <alignment horizontal="center" vertical="top"/>
    </xf>
    <xf numFmtId="0" fontId="9" fillId="5" borderId="22" xfId="0" applyFont="1" applyFill="1" applyBorder="1" applyAlignment="1">
      <alignment horizontal="center" vertical="top"/>
    </xf>
    <xf numFmtId="0" fontId="8" fillId="0" borderId="23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164" fontId="3" fillId="6" borderId="23" xfId="0" applyNumberFormat="1" applyFont="1" applyFill="1" applyBorder="1" applyAlignment="1">
      <alignment horizontal="right" vertical="top" wrapText="1"/>
    </xf>
    <xf numFmtId="164" fontId="3" fillId="5" borderId="36" xfId="0" applyNumberFormat="1" applyFont="1" applyFill="1" applyBorder="1" applyAlignment="1">
      <alignment horizontal="right" vertical="top"/>
    </xf>
    <xf numFmtId="49" fontId="5" fillId="2" borderId="37" xfId="0" applyNumberFormat="1" applyFont="1" applyFill="1" applyBorder="1" applyAlignment="1">
      <alignment vertical="top"/>
    </xf>
    <xf numFmtId="49" fontId="5" fillId="3" borderId="38" xfId="0" applyNumberFormat="1" applyFont="1" applyFill="1" applyBorder="1" applyAlignment="1">
      <alignment vertical="top"/>
    </xf>
    <xf numFmtId="49" fontId="5" fillId="2" borderId="39" xfId="0" applyNumberFormat="1" applyFont="1" applyFill="1" applyBorder="1" applyAlignment="1">
      <alignment vertical="top"/>
    </xf>
    <xf numFmtId="49" fontId="5" fillId="3" borderId="13" xfId="0" applyNumberFormat="1" applyFont="1" applyFill="1" applyBorder="1" applyAlignment="1">
      <alignment vertical="top"/>
    </xf>
    <xf numFmtId="49" fontId="5" fillId="0" borderId="13" xfId="0" applyNumberFormat="1" applyFont="1" applyBorder="1" applyAlignment="1">
      <alignment vertical="top"/>
    </xf>
    <xf numFmtId="49" fontId="5" fillId="2" borderId="6" xfId="0" applyNumberFormat="1" applyFont="1" applyFill="1" applyBorder="1" applyAlignment="1">
      <alignment vertical="top"/>
    </xf>
    <xf numFmtId="49" fontId="5" fillId="3" borderId="25" xfId="0" applyNumberFormat="1" applyFont="1" applyFill="1" applyBorder="1" applyAlignment="1">
      <alignment vertical="top"/>
    </xf>
    <xf numFmtId="0" fontId="8" fillId="0" borderId="40" xfId="0" applyFont="1" applyBorder="1" applyAlignment="1">
      <alignment horizontal="center" vertical="top"/>
    </xf>
    <xf numFmtId="164" fontId="3" fillId="5" borderId="37" xfId="0" applyNumberFormat="1" applyFont="1" applyFill="1" applyBorder="1" applyAlignment="1">
      <alignment horizontal="right" vertical="top"/>
    </xf>
    <xf numFmtId="164" fontId="3" fillId="5" borderId="38" xfId="0" applyNumberFormat="1" applyFont="1" applyFill="1" applyBorder="1" applyAlignment="1">
      <alignment horizontal="right" vertical="top"/>
    </xf>
    <xf numFmtId="164" fontId="3" fillId="5" borderId="31" xfId="0" applyNumberFormat="1" applyFont="1" applyFill="1" applyBorder="1" applyAlignment="1">
      <alignment horizontal="right" vertical="top"/>
    </xf>
    <xf numFmtId="164" fontId="3" fillId="6" borderId="40" xfId="0" applyNumberFormat="1" applyFont="1" applyFill="1" applyBorder="1" applyAlignment="1">
      <alignment horizontal="right" vertical="top" wrapText="1"/>
    </xf>
    <xf numFmtId="0" fontId="3" fillId="6" borderId="24" xfId="0" applyNumberFormat="1" applyFont="1" applyFill="1" applyBorder="1" applyAlignment="1">
      <alignment horizontal="center" vertical="top"/>
    </xf>
    <xf numFmtId="164" fontId="3" fillId="0" borderId="0" xfId="0" applyNumberFormat="1" applyFont="1" applyBorder="1" applyAlignment="1">
      <alignment vertical="top"/>
    </xf>
    <xf numFmtId="165" fontId="3" fillId="0" borderId="0" xfId="0" applyNumberFormat="1" applyFont="1" applyAlignment="1">
      <alignment vertical="top"/>
    </xf>
    <xf numFmtId="0" fontId="5" fillId="0" borderId="0" xfId="0" applyFont="1" applyBorder="1" applyAlignment="1">
      <alignment vertical="top"/>
    </xf>
    <xf numFmtId="164" fontId="3" fillId="0" borderId="0" xfId="0" applyNumberFormat="1" applyFont="1" applyBorder="1" applyAlignment="1">
      <alignment horizontal="left" vertical="top"/>
    </xf>
    <xf numFmtId="0" fontId="3" fillId="0" borderId="35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164" fontId="3" fillId="0" borderId="35" xfId="0" applyNumberFormat="1" applyFont="1" applyFill="1" applyBorder="1" applyAlignment="1">
      <alignment horizontal="right" vertical="top"/>
    </xf>
    <xf numFmtId="0" fontId="5" fillId="5" borderId="22" xfId="0" applyFont="1" applyFill="1" applyBorder="1" applyAlignment="1">
      <alignment horizontal="center" vertical="top"/>
    </xf>
    <xf numFmtId="164" fontId="3" fillId="6" borderId="35" xfId="0" applyNumberFormat="1" applyFont="1" applyFill="1" applyBorder="1" applyAlignment="1">
      <alignment horizontal="right" vertical="top"/>
    </xf>
    <xf numFmtId="3" fontId="3" fillId="6" borderId="38" xfId="0" applyNumberFormat="1" applyFont="1" applyFill="1" applyBorder="1" applyAlignment="1">
      <alignment horizontal="center" vertical="top"/>
    </xf>
    <xf numFmtId="164" fontId="3" fillId="6" borderId="28" xfId="0" applyNumberFormat="1" applyFont="1" applyFill="1" applyBorder="1" applyAlignment="1">
      <alignment horizontal="right" vertical="top" wrapText="1"/>
    </xf>
    <xf numFmtId="164" fontId="3" fillId="0" borderId="35" xfId="0" applyNumberFormat="1" applyFont="1" applyBorder="1" applyAlignment="1">
      <alignment horizontal="right" vertical="top"/>
    </xf>
    <xf numFmtId="164" fontId="3" fillId="0" borderId="0" xfId="0" applyNumberFormat="1" applyFont="1" applyAlignment="1">
      <alignment vertical="top"/>
    </xf>
    <xf numFmtId="0" fontId="5" fillId="0" borderId="0" xfId="0" applyNumberFormat="1" applyFont="1" applyAlignment="1">
      <alignment vertical="top"/>
    </xf>
    <xf numFmtId="3" fontId="3" fillId="6" borderId="25" xfId="0" applyNumberFormat="1" applyFont="1" applyFill="1" applyBorder="1" applyAlignment="1">
      <alignment horizontal="center" vertical="top"/>
    </xf>
    <xf numFmtId="3" fontId="3" fillId="6" borderId="27" xfId="0" applyNumberFormat="1" applyFont="1" applyFill="1" applyBorder="1" applyAlignment="1">
      <alignment horizontal="center" vertical="top"/>
    </xf>
    <xf numFmtId="3" fontId="3" fillId="6" borderId="26" xfId="0" applyNumberFormat="1" applyFont="1" applyFill="1" applyBorder="1" applyAlignment="1">
      <alignment horizontal="center" vertical="top"/>
    </xf>
    <xf numFmtId="0" fontId="11" fillId="0" borderId="41" xfId="0" applyFont="1" applyBorder="1" applyAlignment="1">
      <alignment horizontal="center" vertical="center" wrapText="1"/>
    </xf>
    <xf numFmtId="0" fontId="7" fillId="0" borderId="0" xfId="0" applyFont="1" applyBorder="1"/>
    <xf numFmtId="164" fontId="5" fillId="5" borderId="42" xfId="0" applyNumberFormat="1" applyFont="1" applyFill="1" applyBorder="1" applyAlignment="1">
      <alignment horizontal="right" vertical="top"/>
    </xf>
    <xf numFmtId="164" fontId="5" fillId="5" borderId="38" xfId="0" applyNumberFormat="1" applyFont="1" applyFill="1" applyBorder="1" applyAlignment="1">
      <alignment horizontal="right" vertical="top"/>
    </xf>
    <xf numFmtId="164" fontId="5" fillId="5" borderId="31" xfId="0" applyNumberFormat="1" applyFont="1" applyFill="1" applyBorder="1" applyAlignment="1">
      <alignment horizontal="right" vertical="top"/>
    </xf>
    <xf numFmtId="0" fontId="8" fillId="0" borderId="21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164" fontId="3" fillId="5" borderId="39" xfId="0" applyNumberFormat="1" applyFont="1" applyFill="1" applyBorder="1" applyAlignment="1">
      <alignment horizontal="right" vertical="top"/>
    </xf>
    <xf numFmtId="0" fontId="3" fillId="6" borderId="0" xfId="0" applyFont="1" applyFill="1" applyBorder="1" applyAlignment="1">
      <alignment vertical="top"/>
    </xf>
    <xf numFmtId="49" fontId="3" fillId="0" borderId="13" xfId="0" applyNumberFormat="1" applyFont="1" applyBorder="1" applyAlignment="1">
      <alignment horizontal="center" vertical="top" wrapText="1"/>
    </xf>
    <xf numFmtId="49" fontId="5" fillId="0" borderId="24" xfId="0" applyNumberFormat="1" applyFont="1" applyBorder="1" applyAlignment="1">
      <alignment horizontal="center" vertical="top"/>
    </xf>
    <xf numFmtId="49" fontId="5" fillId="2" borderId="37" xfId="0" applyNumberFormat="1" applyFont="1" applyFill="1" applyBorder="1" applyAlignment="1">
      <alignment horizontal="center" vertical="top" wrapText="1"/>
    </xf>
    <xf numFmtId="49" fontId="5" fillId="2" borderId="6" xfId="0" applyNumberFormat="1" applyFont="1" applyFill="1" applyBorder="1" applyAlignment="1">
      <alignment horizontal="center" vertical="top" wrapText="1"/>
    </xf>
    <xf numFmtId="49" fontId="5" fillId="2" borderId="37" xfId="0" applyNumberFormat="1" applyFont="1" applyFill="1" applyBorder="1" applyAlignment="1">
      <alignment horizontal="center" vertical="top"/>
    </xf>
    <xf numFmtId="49" fontId="5" fillId="2" borderId="6" xfId="0" applyNumberFormat="1" applyFont="1" applyFill="1" applyBorder="1" applyAlignment="1">
      <alignment horizontal="center" vertical="top"/>
    </xf>
    <xf numFmtId="49" fontId="5" fillId="3" borderId="38" xfId="0" applyNumberFormat="1" applyFont="1" applyFill="1" applyBorder="1" applyAlignment="1">
      <alignment horizontal="center" vertical="top"/>
    </xf>
    <xf numFmtId="49" fontId="5" fillId="3" borderId="25" xfId="0" applyNumberFormat="1" applyFont="1" applyFill="1" applyBorder="1" applyAlignment="1">
      <alignment horizontal="center" vertical="top"/>
    </xf>
    <xf numFmtId="49" fontId="5" fillId="0" borderId="38" xfId="0" applyNumberFormat="1" applyFont="1" applyBorder="1" applyAlignment="1">
      <alignment horizontal="center" vertical="top"/>
    </xf>
    <xf numFmtId="49" fontId="5" fillId="0" borderId="25" xfId="0" applyNumberFormat="1" applyFont="1" applyBorder="1" applyAlignment="1">
      <alignment horizontal="center" vertical="top"/>
    </xf>
    <xf numFmtId="49" fontId="5" fillId="2" borderId="39" xfId="0" applyNumberFormat="1" applyFont="1" applyFill="1" applyBorder="1" applyAlignment="1">
      <alignment horizontal="center" vertical="top"/>
    </xf>
    <xf numFmtId="49" fontId="5" fillId="3" borderId="13" xfId="0" applyNumberFormat="1" applyFont="1" applyFill="1" applyBorder="1" applyAlignment="1">
      <alignment horizontal="center" vertical="top"/>
    </xf>
    <xf numFmtId="49" fontId="5" fillId="0" borderId="38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5" fillId="3" borderId="38" xfId="0" applyNumberFormat="1" applyFont="1" applyFill="1" applyBorder="1" applyAlignment="1">
      <alignment horizontal="center" vertical="top" wrapText="1"/>
    </xf>
    <xf numFmtId="49" fontId="3" fillId="0" borderId="31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32" xfId="0" applyNumberFormat="1" applyFont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/>
    </xf>
    <xf numFmtId="0" fontId="3" fillId="0" borderId="24" xfId="0" applyFont="1" applyFill="1" applyBorder="1" applyAlignment="1">
      <alignment vertical="top" wrapText="1"/>
    </xf>
    <xf numFmtId="0" fontId="3" fillId="0" borderId="26" xfId="0" applyFont="1" applyFill="1" applyBorder="1" applyAlignment="1">
      <alignment vertical="top" wrapText="1"/>
    </xf>
    <xf numFmtId="0" fontId="3" fillId="0" borderId="39" xfId="0" applyFont="1" applyFill="1" applyBorder="1" applyAlignment="1">
      <alignment horizontal="center" vertical="top" wrapText="1"/>
    </xf>
    <xf numFmtId="0" fontId="5" fillId="0" borderId="44" xfId="0" applyFont="1" applyFill="1" applyBorder="1" applyAlignment="1">
      <alignment vertical="top" wrapText="1"/>
    </xf>
    <xf numFmtId="164" fontId="5" fillId="3" borderId="45" xfId="0" applyNumberFormat="1" applyFont="1" applyFill="1" applyBorder="1" applyAlignment="1">
      <alignment horizontal="right" vertical="top"/>
    </xf>
    <xf numFmtId="164" fontId="5" fillId="3" borderId="41" xfId="0" applyNumberFormat="1" applyFont="1" applyFill="1" applyBorder="1" applyAlignment="1">
      <alignment horizontal="right" vertical="top"/>
    </xf>
    <xf numFmtId="0" fontId="8" fillId="0" borderId="40" xfId="0" applyFont="1" applyFill="1" applyBorder="1" applyAlignment="1">
      <alignment horizontal="center" vertical="top"/>
    </xf>
    <xf numFmtId="164" fontId="3" fillId="5" borderId="46" xfId="0" applyNumberFormat="1" applyFont="1" applyFill="1" applyBorder="1" applyAlignment="1">
      <alignment horizontal="right" vertical="top"/>
    </xf>
    <xf numFmtId="164" fontId="3" fillId="6" borderId="43" xfId="0" applyNumberFormat="1" applyFont="1" applyFill="1" applyBorder="1" applyAlignment="1">
      <alignment horizontal="right" vertical="top" wrapText="1"/>
    </xf>
    <xf numFmtId="164" fontId="3" fillId="5" borderId="47" xfId="0" applyNumberFormat="1" applyFont="1" applyFill="1" applyBorder="1" applyAlignment="1">
      <alignment horizontal="right" vertical="top"/>
    </xf>
    <xf numFmtId="164" fontId="3" fillId="0" borderId="21" xfId="0" applyNumberFormat="1" applyFont="1" applyFill="1" applyBorder="1" applyAlignment="1">
      <alignment horizontal="right" vertical="top" wrapText="1"/>
    </xf>
    <xf numFmtId="49" fontId="3" fillId="6" borderId="13" xfId="0" applyNumberFormat="1" applyFont="1" applyFill="1" applyBorder="1" applyAlignment="1">
      <alignment horizontal="center" vertical="top" wrapText="1"/>
    </xf>
    <xf numFmtId="164" fontId="3" fillId="0" borderId="35" xfId="0" applyNumberFormat="1" applyFont="1" applyFill="1" applyBorder="1" applyAlignment="1">
      <alignment horizontal="right" vertical="top" wrapText="1"/>
    </xf>
    <xf numFmtId="0" fontId="8" fillId="0" borderId="18" xfId="0" applyFont="1" applyFill="1" applyBorder="1" applyAlignment="1">
      <alignment horizontal="center" vertical="top"/>
    </xf>
    <xf numFmtId="0" fontId="9" fillId="0" borderId="40" xfId="0" applyFont="1" applyFill="1" applyBorder="1" applyAlignment="1">
      <alignment horizontal="center" vertical="top"/>
    </xf>
    <xf numFmtId="164" fontId="5" fillId="0" borderId="40" xfId="0" applyNumberFormat="1" applyFont="1" applyFill="1" applyBorder="1" applyAlignment="1">
      <alignment horizontal="right" vertical="top"/>
    </xf>
    <xf numFmtId="3" fontId="3" fillId="6" borderId="13" xfId="0" applyNumberFormat="1" applyFont="1" applyFill="1" applyBorder="1" applyAlignment="1">
      <alignment horizontal="center" vertical="top"/>
    </xf>
    <xf numFmtId="0" fontId="5" fillId="6" borderId="44" xfId="0" applyFont="1" applyFill="1" applyBorder="1" applyAlignment="1">
      <alignment horizontal="left" vertical="top" wrapText="1"/>
    </xf>
    <xf numFmtId="3" fontId="3" fillId="6" borderId="24" xfId="0" applyNumberFormat="1" applyFont="1" applyFill="1" applyBorder="1" applyAlignment="1">
      <alignment horizontal="center" vertical="top"/>
    </xf>
    <xf numFmtId="0" fontId="8" fillId="0" borderId="28" xfId="0" applyFont="1" applyFill="1" applyBorder="1" applyAlignment="1">
      <alignment horizontal="center" vertical="top" wrapText="1"/>
    </xf>
    <xf numFmtId="49" fontId="5" fillId="0" borderId="31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164" fontId="5" fillId="5" borderId="48" xfId="0" applyNumberFormat="1" applyFont="1" applyFill="1" applyBorder="1" applyAlignment="1">
      <alignment horizontal="right" vertical="top"/>
    </xf>
    <xf numFmtId="164" fontId="3" fillId="6" borderId="18" xfId="0" applyNumberFormat="1" applyFont="1" applyFill="1" applyBorder="1" applyAlignment="1">
      <alignment horizontal="right" vertical="top" wrapText="1"/>
    </xf>
    <xf numFmtId="164" fontId="5" fillId="2" borderId="49" xfId="0" applyNumberFormat="1" applyFont="1" applyFill="1" applyBorder="1" applyAlignment="1">
      <alignment horizontal="right" vertical="top"/>
    </xf>
    <xf numFmtId="164" fontId="5" fillId="4" borderId="50" xfId="0" applyNumberFormat="1" applyFont="1" applyFill="1" applyBorder="1" applyAlignment="1">
      <alignment horizontal="right" vertical="top"/>
    </xf>
    <xf numFmtId="164" fontId="5" fillId="2" borderId="41" xfId="0" applyNumberFormat="1" applyFont="1" applyFill="1" applyBorder="1" applyAlignment="1">
      <alignment horizontal="right" vertical="top"/>
    </xf>
    <xf numFmtId="164" fontId="5" fillId="4" borderId="20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center" vertical="top" wrapText="1"/>
    </xf>
    <xf numFmtId="0" fontId="3" fillId="0" borderId="24" xfId="0" applyFont="1" applyFill="1" applyBorder="1" applyAlignment="1">
      <alignment horizontal="left" vertical="top" wrapText="1"/>
    </xf>
    <xf numFmtId="49" fontId="5" fillId="0" borderId="32" xfId="0" applyNumberFormat="1" applyFont="1" applyBorder="1" applyAlignment="1">
      <alignment horizontal="center" vertical="top"/>
    </xf>
    <xf numFmtId="49" fontId="5" fillId="0" borderId="31" xfId="0" applyNumberFormat="1" applyFont="1" applyBorder="1" applyAlignment="1">
      <alignment vertical="top"/>
    </xf>
    <xf numFmtId="49" fontId="5" fillId="0" borderId="14" xfId="0" applyNumberFormat="1" applyFont="1" applyBorder="1" applyAlignment="1">
      <alignment vertical="top"/>
    </xf>
    <xf numFmtId="49" fontId="5" fillId="0" borderId="32" xfId="0" applyNumberFormat="1" applyFont="1" applyBorder="1" applyAlignment="1">
      <alignment vertical="top"/>
    </xf>
    <xf numFmtId="2" fontId="16" fillId="0" borderId="44" xfId="0" applyNumberFormat="1" applyFont="1" applyBorder="1" applyAlignment="1">
      <alignment vertical="top" wrapText="1"/>
    </xf>
    <xf numFmtId="0" fontId="8" fillId="0" borderId="28" xfId="0" applyFont="1" applyBorder="1" applyAlignment="1">
      <alignment horizontal="center" vertical="top"/>
    </xf>
    <xf numFmtId="164" fontId="5" fillId="5" borderId="51" xfId="0" applyNumberFormat="1" applyFont="1" applyFill="1" applyBorder="1" applyAlignment="1">
      <alignment horizontal="right" vertical="top"/>
    </xf>
    <xf numFmtId="164" fontId="5" fillId="5" borderId="25" xfId="0" applyNumberFormat="1" applyFont="1" applyFill="1" applyBorder="1" applyAlignment="1">
      <alignment horizontal="right" vertical="top"/>
    </xf>
    <xf numFmtId="0" fontId="9" fillId="6" borderId="28" xfId="0" applyFont="1" applyFill="1" applyBorder="1" applyAlignment="1">
      <alignment horizontal="center" vertical="top"/>
    </xf>
    <xf numFmtId="164" fontId="3" fillId="5" borderId="52" xfId="0" applyNumberFormat="1" applyFont="1" applyFill="1" applyBorder="1" applyAlignment="1">
      <alignment horizontal="right" vertical="top"/>
    </xf>
    <xf numFmtId="164" fontId="3" fillId="5" borderId="53" xfId="0" applyNumberFormat="1" applyFont="1" applyFill="1" applyBorder="1" applyAlignment="1">
      <alignment horizontal="right" vertical="top"/>
    </xf>
    <xf numFmtId="164" fontId="3" fillId="5" borderId="54" xfId="0" applyNumberFormat="1" applyFont="1" applyFill="1" applyBorder="1" applyAlignment="1">
      <alignment horizontal="right" vertical="top"/>
    </xf>
    <xf numFmtId="164" fontId="3" fillId="5" borderId="55" xfId="0" applyNumberFormat="1" applyFont="1" applyFill="1" applyBorder="1" applyAlignment="1">
      <alignment horizontal="right" vertical="top"/>
    </xf>
    <xf numFmtId="164" fontId="5" fillId="5" borderId="6" xfId="0" applyNumberFormat="1" applyFont="1" applyFill="1" applyBorder="1" applyAlignment="1">
      <alignment horizontal="right" vertical="top"/>
    </xf>
    <xf numFmtId="164" fontId="5" fillId="5" borderId="32" xfId="0" applyNumberFormat="1" applyFont="1" applyFill="1" applyBorder="1" applyAlignment="1">
      <alignment horizontal="right" vertical="top"/>
    </xf>
    <xf numFmtId="164" fontId="3" fillId="6" borderId="53" xfId="0" applyNumberFormat="1" applyFont="1" applyFill="1" applyBorder="1" applyAlignment="1">
      <alignment horizontal="right" vertical="top" wrapText="1"/>
    </xf>
    <xf numFmtId="164" fontId="3" fillId="6" borderId="54" xfId="0" applyNumberFormat="1" applyFont="1" applyFill="1" applyBorder="1" applyAlignment="1">
      <alignment horizontal="right" vertical="top" wrapText="1"/>
    </xf>
    <xf numFmtId="164" fontId="3" fillId="6" borderId="55" xfId="0" applyNumberFormat="1" applyFont="1" applyFill="1" applyBorder="1" applyAlignment="1">
      <alignment horizontal="right" vertical="top" wrapText="1"/>
    </xf>
    <xf numFmtId="0" fontId="3" fillId="0" borderId="3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164" fontId="5" fillId="5" borderId="56" xfId="0" applyNumberFormat="1" applyFont="1" applyFill="1" applyBorder="1" applyAlignment="1">
      <alignment horizontal="right" vertical="top"/>
    </xf>
    <xf numFmtId="3" fontId="3" fillId="6" borderId="14" xfId="0" applyNumberFormat="1" applyFont="1" applyFill="1" applyBorder="1" applyAlignment="1">
      <alignment horizontal="center" vertical="top"/>
    </xf>
    <xf numFmtId="0" fontId="3" fillId="6" borderId="14" xfId="0" applyNumberFormat="1" applyFont="1" applyFill="1" applyBorder="1" applyAlignment="1">
      <alignment horizontal="center" vertical="top"/>
    </xf>
    <xf numFmtId="0" fontId="3" fillId="6" borderId="53" xfId="0" applyFont="1" applyFill="1" applyBorder="1" applyAlignment="1">
      <alignment vertical="top" wrapText="1"/>
    </xf>
    <xf numFmtId="164" fontId="5" fillId="5" borderId="0" xfId="0" applyNumberFormat="1" applyFont="1" applyFill="1" applyBorder="1" applyAlignment="1">
      <alignment horizontal="right" vertical="top"/>
    </xf>
    <xf numFmtId="164" fontId="5" fillId="5" borderId="14" xfId="0" applyNumberFormat="1" applyFont="1" applyFill="1" applyBorder="1" applyAlignment="1">
      <alignment horizontal="right" vertical="top"/>
    </xf>
    <xf numFmtId="164" fontId="5" fillId="5" borderId="27" xfId="0" applyNumberFormat="1" applyFont="1" applyFill="1" applyBorder="1" applyAlignment="1">
      <alignment horizontal="right" vertical="top"/>
    </xf>
    <xf numFmtId="0" fontId="8" fillId="0" borderId="53" xfId="0" applyFont="1" applyFill="1" applyBorder="1" applyAlignment="1">
      <alignment horizontal="center" vertical="top"/>
    </xf>
    <xf numFmtId="0" fontId="8" fillId="0" borderId="54" xfId="0" applyFont="1" applyFill="1" applyBorder="1" applyAlignment="1">
      <alignment horizontal="center" vertical="top"/>
    </xf>
    <xf numFmtId="0" fontId="9" fillId="5" borderId="57" xfId="0" applyFont="1" applyFill="1" applyBorder="1" applyAlignment="1">
      <alignment horizontal="center" vertical="top"/>
    </xf>
    <xf numFmtId="164" fontId="3" fillId="0" borderId="21" xfId="0" applyNumberFormat="1" applyFont="1" applyFill="1" applyBorder="1" applyAlignment="1">
      <alignment horizontal="right" vertical="top"/>
    </xf>
    <xf numFmtId="0" fontId="3" fillId="0" borderId="51" xfId="0" applyFont="1" applyFill="1" applyBorder="1" applyAlignment="1">
      <alignment vertical="top" wrapText="1"/>
    </xf>
    <xf numFmtId="0" fontId="3" fillId="7" borderId="14" xfId="0" applyFont="1" applyFill="1" applyBorder="1" applyAlignment="1">
      <alignment vertical="top"/>
    </xf>
    <xf numFmtId="164" fontId="3" fillId="7" borderId="14" xfId="0" applyNumberFormat="1" applyFont="1" applyFill="1" applyBorder="1" applyAlignment="1">
      <alignment horizontal="right" vertical="top"/>
    </xf>
    <xf numFmtId="164" fontId="3" fillId="5" borderId="58" xfId="0" applyNumberFormat="1" applyFont="1" applyFill="1" applyBorder="1" applyAlignment="1">
      <alignment horizontal="right" vertical="top"/>
    </xf>
    <xf numFmtId="0" fontId="3" fillId="7" borderId="54" xfId="0" applyFont="1" applyFill="1" applyBorder="1" applyAlignment="1">
      <alignment vertical="top"/>
    </xf>
    <xf numFmtId="164" fontId="3" fillId="7" borderId="54" xfId="0" applyNumberFormat="1" applyFont="1" applyFill="1" applyBorder="1" applyAlignment="1">
      <alignment horizontal="right" vertical="top"/>
    </xf>
    <xf numFmtId="0" fontId="3" fillId="0" borderId="42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vertical="center" textRotation="90" wrapText="1"/>
    </xf>
    <xf numFmtId="164" fontId="5" fillId="5" borderId="50" xfId="0" applyNumberFormat="1" applyFont="1" applyFill="1" applyBorder="1" applyAlignment="1">
      <alignment horizontal="right" vertical="top"/>
    </xf>
    <xf numFmtId="0" fontId="3" fillId="7" borderId="0" xfId="0" applyFont="1" applyFill="1" applyAlignment="1">
      <alignment vertical="top"/>
    </xf>
    <xf numFmtId="0" fontId="3" fillId="0" borderId="59" xfId="0" applyFont="1" applyBorder="1" applyAlignment="1">
      <alignment vertical="top"/>
    </xf>
    <xf numFmtId="164" fontId="3" fillId="0" borderId="60" xfId="0" applyNumberFormat="1" applyFont="1" applyFill="1" applyBorder="1" applyAlignment="1">
      <alignment horizontal="right" vertical="top" wrapText="1"/>
    </xf>
    <xf numFmtId="164" fontId="3" fillId="6" borderId="0" xfId="0" applyNumberFormat="1" applyFont="1" applyFill="1" applyBorder="1" applyAlignment="1">
      <alignment horizontal="right" vertical="top" wrapText="1"/>
    </xf>
    <xf numFmtId="164" fontId="14" fillId="0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top"/>
    </xf>
    <xf numFmtId="164" fontId="5" fillId="6" borderId="0" xfId="0" applyNumberFormat="1" applyFont="1" applyFill="1" applyBorder="1" applyAlignment="1">
      <alignment horizontal="right" vertical="top"/>
    </xf>
    <xf numFmtId="164" fontId="3" fillId="0" borderId="52" xfId="0" applyNumberFormat="1" applyFont="1" applyFill="1" applyBorder="1" applyAlignment="1">
      <alignment horizontal="right" vertical="top" wrapText="1"/>
    </xf>
    <xf numFmtId="3" fontId="3" fillId="6" borderId="31" xfId="0" applyNumberFormat="1" applyFont="1" applyFill="1" applyBorder="1" applyAlignment="1">
      <alignment horizontal="center" vertical="top"/>
    </xf>
    <xf numFmtId="3" fontId="3" fillId="6" borderId="44" xfId="0" applyNumberFormat="1" applyFont="1" applyFill="1" applyBorder="1" applyAlignment="1">
      <alignment horizontal="center" vertical="top"/>
    </xf>
    <xf numFmtId="0" fontId="3" fillId="6" borderId="32" xfId="0" applyNumberFormat="1" applyFont="1" applyFill="1" applyBorder="1" applyAlignment="1">
      <alignment horizontal="center" vertical="top"/>
    </xf>
    <xf numFmtId="0" fontId="3" fillId="6" borderId="26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164" fontId="5" fillId="0" borderId="61" xfId="0" applyNumberFormat="1" applyFont="1" applyFill="1" applyBorder="1" applyAlignment="1">
      <alignment horizontal="right" vertical="top"/>
    </xf>
    <xf numFmtId="164" fontId="3" fillId="0" borderId="43" xfId="0" applyNumberFormat="1" applyFont="1" applyFill="1" applyBorder="1" applyAlignment="1">
      <alignment horizontal="right" vertical="top" wrapText="1"/>
    </xf>
    <xf numFmtId="164" fontId="3" fillId="0" borderId="62" xfId="0" applyNumberFormat="1" applyFont="1" applyFill="1" applyBorder="1" applyAlignment="1">
      <alignment horizontal="right" vertical="top" wrapText="1"/>
    </xf>
    <xf numFmtId="164" fontId="3" fillId="6" borderId="60" xfId="0" applyNumberFormat="1" applyFont="1" applyFill="1" applyBorder="1" applyAlignment="1">
      <alignment horizontal="right" vertical="top" wrapText="1"/>
    </xf>
    <xf numFmtId="164" fontId="5" fillId="5" borderId="3" xfId="0" applyNumberFormat="1" applyFont="1" applyFill="1" applyBorder="1" applyAlignment="1">
      <alignment horizontal="right" vertical="top"/>
    </xf>
    <xf numFmtId="164" fontId="5" fillId="6" borderId="38" xfId="0" applyNumberFormat="1" applyFont="1" applyFill="1" applyBorder="1" applyAlignment="1">
      <alignment horizontal="right" vertical="top"/>
    </xf>
    <xf numFmtId="164" fontId="5" fillId="6" borderId="37" xfId="0" applyNumberFormat="1" applyFont="1" applyFill="1" applyBorder="1" applyAlignment="1">
      <alignment horizontal="right" vertical="top"/>
    </xf>
    <xf numFmtId="164" fontId="5" fillId="6" borderId="44" xfId="0" applyNumberFormat="1" applyFont="1" applyFill="1" applyBorder="1" applyAlignment="1">
      <alignment horizontal="right" vertical="top"/>
    </xf>
    <xf numFmtId="3" fontId="3" fillId="0" borderId="63" xfId="0" applyNumberFormat="1" applyFont="1" applyFill="1" applyBorder="1" applyAlignment="1">
      <alignment horizontal="center" vertical="top"/>
    </xf>
    <xf numFmtId="164" fontId="5" fillId="5" borderId="64" xfId="0" applyNumberFormat="1" applyFont="1" applyFill="1" applyBorder="1" applyAlignment="1">
      <alignment horizontal="right" vertical="top"/>
    </xf>
    <xf numFmtId="164" fontId="5" fillId="5" borderId="65" xfId="0" applyNumberFormat="1" applyFont="1" applyFill="1" applyBorder="1" applyAlignment="1">
      <alignment horizontal="right" vertical="top"/>
    </xf>
    <xf numFmtId="164" fontId="5" fillId="3" borderId="4" xfId="0" applyNumberFormat="1" applyFont="1" applyFill="1" applyBorder="1" applyAlignment="1">
      <alignment horizontal="right" vertical="top"/>
    </xf>
    <xf numFmtId="164" fontId="5" fillId="3" borderId="66" xfId="0" applyNumberFormat="1" applyFont="1" applyFill="1" applyBorder="1" applyAlignment="1">
      <alignment horizontal="right" vertical="top"/>
    </xf>
    <xf numFmtId="3" fontId="3" fillId="0" borderId="67" xfId="0" applyNumberFormat="1" applyFont="1" applyFill="1" applyBorder="1" applyAlignment="1">
      <alignment horizontal="center" vertical="top"/>
    </xf>
    <xf numFmtId="164" fontId="5" fillId="2" borderId="4" xfId="0" applyNumberFormat="1" applyFont="1" applyFill="1" applyBorder="1" applyAlignment="1">
      <alignment horizontal="right" vertical="top"/>
    </xf>
    <xf numFmtId="164" fontId="5" fillId="2" borderId="68" xfId="0" applyNumberFormat="1" applyFont="1" applyFill="1" applyBorder="1" applyAlignment="1">
      <alignment horizontal="right" vertical="top"/>
    </xf>
    <xf numFmtId="164" fontId="5" fillId="4" borderId="65" xfId="0" applyNumberFormat="1" applyFont="1" applyFill="1" applyBorder="1" applyAlignment="1">
      <alignment horizontal="right" vertical="top"/>
    </xf>
    <xf numFmtId="0" fontId="3" fillId="0" borderId="13" xfId="0" applyFont="1" applyBorder="1" applyAlignment="1">
      <alignment vertical="top"/>
    </xf>
    <xf numFmtId="0" fontId="8" fillId="0" borderId="42" xfId="0" applyFont="1" applyFill="1" applyBorder="1" applyAlignment="1">
      <alignment horizontal="left" vertical="top" wrapText="1"/>
    </xf>
    <xf numFmtId="0" fontId="8" fillId="0" borderId="47" xfId="0" applyFont="1" applyFill="1" applyBorder="1" applyAlignment="1">
      <alignment horizontal="left" vertical="top" wrapText="1"/>
    </xf>
    <xf numFmtId="0" fontId="8" fillId="0" borderId="51" xfId="0" applyFont="1" applyFill="1" applyBorder="1" applyAlignment="1">
      <alignment horizontal="left" vertical="top" wrapText="1"/>
    </xf>
    <xf numFmtId="3" fontId="3" fillId="0" borderId="38" xfId="0" applyNumberFormat="1" applyFont="1" applyFill="1" applyBorder="1" applyAlignment="1">
      <alignment horizontal="center" vertical="top"/>
    </xf>
    <xf numFmtId="3" fontId="3" fillId="0" borderId="13" xfId="0" applyNumberFormat="1" applyFont="1" applyFill="1" applyBorder="1" applyAlignment="1">
      <alignment horizontal="center" vertical="top"/>
    </xf>
    <xf numFmtId="3" fontId="3" fillId="0" borderId="25" xfId="0" applyNumberFormat="1" applyFont="1" applyFill="1" applyBorder="1" applyAlignment="1">
      <alignment horizontal="center" vertical="top"/>
    </xf>
    <xf numFmtId="0" fontId="3" fillId="0" borderId="39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45" xfId="0" applyFont="1" applyFill="1" applyBorder="1" applyAlignment="1">
      <alignment horizontal="center" vertical="top" wrapText="1"/>
    </xf>
    <xf numFmtId="0" fontId="3" fillId="3" borderId="66" xfId="0" applyFont="1" applyFill="1" applyBorder="1" applyAlignment="1">
      <alignment horizontal="center" vertical="top" wrapText="1"/>
    </xf>
    <xf numFmtId="0" fontId="3" fillId="0" borderId="47" xfId="0" applyFont="1" applyFill="1" applyBorder="1" applyAlignment="1">
      <alignment vertical="top" wrapText="1"/>
    </xf>
    <xf numFmtId="0" fontId="3" fillId="0" borderId="37" xfId="0" applyFont="1" applyFill="1" applyBorder="1" applyAlignment="1">
      <alignment vertical="top" wrapText="1"/>
    </xf>
    <xf numFmtId="3" fontId="3" fillId="0" borderId="44" xfId="0" applyNumberFormat="1" applyFont="1" applyFill="1" applyBorder="1" applyAlignment="1">
      <alignment horizontal="center" vertical="top"/>
    </xf>
    <xf numFmtId="3" fontId="3" fillId="0" borderId="24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164" fontId="5" fillId="5" borderId="70" xfId="0" applyNumberFormat="1" applyFont="1" applyFill="1" applyBorder="1" applyAlignment="1">
      <alignment horizontal="right" vertical="top"/>
    </xf>
    <xf numFmtId="0" fontId="7" fillId="4" borderId="57" xfId="0" applyFont="1" applyFill="1" applyBorder="1"/>
    <xf numFmtId="0" fontId="7" fillId="4" borderId="50" xfId="0" applyFont="1" applyFill="1" applyBorder="1"/>
    <xf numFmtId="0" fontId="7" fillId="4" borderId="65" xfId="0" applyFont="1" applyFill="1" applyBorder="1"/>
    <xf numFmtId="164" fontId="3" fillId="6" borderId="53" xfId="0" applyNumberFormat="1" applyFont="1" applyFill="1" applyBorder="1" applyAlignment="1">
      <alignment horizontal="right" vertical="top"/>
    </xf>
    <xf numFmtId="164" fontId="3" fillId="6" borderId="31" xfId="0" applyNumberFormat="1" applyFont="1" applyFill="1" applyBorder="1" applyAlignment="1">
      <alignment horizontal="right" vertical="top"/>
    </xf>
    <xf numFmtId="164" fontId="3" fillId="6" borderId="44" xfId="0" applyNumberFormat="1" applyFont="1" applyFill="1" applyBorder="1" applyAlignment="1">
      <alignment horizontal="right" vertical="top"/>
    </xf>
    <xf numFmtId="164" fontId="3" fillId="6" borderId="54" xfId="0" applyNumberFormat="1" applyFont="1" applyFill="1" applyBorder="1" applyAlignment="1">
      <alignment horizontal="right" vertical="top"/>
    </xf>
    <xf numFmtId="164" fontId="3" fillId="6" borderId="14" xfId="0" applyNumberFormat="1" applyFont="1" applyFill="1" applyBorder="1" applyAlignment="1">
      <alignment horizontal="right" vertical="top"/>
    </xf>
    <xf numFmtId="164" fontId="3" fillId="6" borderId="24" xfId="0" applyNumberFormat="1" applyFont="1" applyFill="1" applyBorder="1" applyAlignment="1">
      <alignment horizontal="right" vertical="top"/>
    </xf>
    <xf numFmtId="164" fontId="3" fillId="6" borderId="55" xfId="0" applyNumberFormat="1" applyFont="1" applyFill="1" applyBorder="1" applyAlignment="1">
      <alignment horizontal="right" vertical="top"/>
    </xf>
    <xf numFmtId="164" fontId="3" fillId="6" borderId="30" xfId="0" applyNumberFormat="1" applyFont="1" applyFill="1" applyBorder="1" applyAlignment="1">
      <alignment horizontal="right" vertical="top"/>
    </xf>
    <xf numFmtId="164" fontId="3" fillId="6" borderId="67" xfId="0" applyNumberFormat="1" applyFont="1" applyFill="1" applyBorder="1" applyAlignment="1">
      <alignment horizontal="right" vertical="top"/>
    </xf>
    <xf numFmtId="164" fontId="5" fillId="6" borderId="6" xfId="0" applyNumberFormat="1" applyFont="1" applyFill="1" applyBorder="1" applyAlignment="1">
      <alignment horizontal="right" vertical="top"/>
    </xf>
    <xf numFmtId="164" fontId="5" fillId="6" borderId="25" xfId="0" applyNumberFormat="1" applyFont="1" applyFill="1" applyBorder="1" applyAlignment="1">
      <alignment horizontal="right" vertical="top"/>
    </xf>
    <xf numFmtId="164" fontId="5" fillId="6" borderId="26" xfId="0" applyNumberFormat="1" applyFont="1" applyFill="1" applyBorder="1" applyAlignment="1">
      <alignment horizontal="right" vertical="top"/>
    </xf>
    <xf numFmtId="164" fontId="3" fillId="6" borderId="39" xfId="0" applyNumberFormat="1" applyFont="1" applyFill="1" applyBorder="1" applyAlignment="1">
      <alignment horizontal="right" vertical="top"/>
    </xf>
    <xf numFmtId="164" fontId="3" fillId="6" borderId="13" xfId="0" applyNumberFormat="1" applyFont="1" applyFill="1" applyBorder="1" applyAlignment="1">
      <alignment horizontal="right" vertical="top"/>
    </xf>
    <xf numFmtId="164" fontId="3" fillId="6" borderId="12" xfId="0" applyNumberFormat="1" applyFont="1" applyFill="1" applyBorder="1" applyAlignment="1">
      <alignment horizontal="right" vertical="top"/>
    </xf>
    <xf numFmtId="164" fontId="3" fillId="6" borderId="17" xfId="0" applyNumberFormat="1" applyFont="1" applyFill="1" applyBorder="1" applyAlignment="1">
      <alignment horizontal="right" vertical="top"/>
    </xf>
    <xf numFmtId="0" fontId="3" fillId="6" borderId="54" xfId="0" applyFont="1" applyFill="1" applyBorder="1" applyAlignment="1">
      <alignment vertical="top"/>
    </xf>
    <xf numFmtId="0" fontId="3" fillId="6" borderId="14" xfId="0" applyFont="1" applyFill="1" applyBorder="1" applyAlignment="1">
      <alignment vertical="top"/>
    </xf>
    <xf numFmtId="164" fontId="5" fillId="6" borderId="54" xfId="0" applyNumberFormat="1" applyFont="1" applyFill="1" applyBorder="1" applyAlignment="1">
      <alignment horizontal="right" vertical="top"/>
    </xf>
    <xf numFmtId="164" fontId="5" fillId="6" borderId="14" xfId="0" applyNumberFormat="1" applyFont="1" applyFill="1" applyBorder="1" applyAlignment="1">
      <alignment horizontal="right" vertical="top"/>
    </xf>
    <xf numFmtId="164" fontId="5" fillId="6" borderId="24" xfId="0" applyNumberFormat="1" applyFont="1" applyFill="1" applyBorder="1" applyAlignment="1">
      <alignment horizontal="right" vertical="top"/>
    </xf>
    <xf numFmtId="164" fontId="3" fillId="6" borderId="1" xfId="0" applyNumberFormat="1" applyFont="1" applyFill="1" applyBorder="1" applyAlignment="1">
      <alignment horizontal="right" vertical="top"/>
    </xf>
    <xf numFmtId="164" fontId="3" fillId="6" borderId="71" xfId="0" applyNumberFormat="1" applyFont="1" applyFill="1" applyBorder="1" applyAlignment="1">
      <alignment horizontal="right" vertical="top"/>
    </xf>
    <xf numFmtId="164" fontId="3" fillId="6" borderId="36" xfId="0" applyNumberFormat="1" applyFont="1" applyFill="1" applyBorder="1" applyAlignment="1">
      <alignment horizontal="right" vertical="top"/>
    </xf>
    <xf numFmtId="164" fontId="5" fillId="6" borderId="48" xfId="0" applyNumberFormat="1" applyFont="1" applyFill="1" applyBorder="1" applyAlignment="1">
      <alignment horizontal="right" vertical="top"/>
    </xf>
    <xf numFmtId="164" fontId="5" fillId="6" borderId="2" xfId="0" applyNumberFormat="1" applyFont="1" applyFill="1" applyBorder="1" applyAlignment="1">
      <alignment horizontal="right" vertical="top"/>
    </xf>
    <xf numFmtId="164" fontId="5" fillId="6" borderId="3" xfId="0" applyNumberFormat="1" applyFont="1" applyFill="1" applyBorder="1" applyAlignment="1">
      <alignment horizontal="right" vertical="top"/>
    </xf>
    <xf numFmtId="164" fontId="3" fillId="6" borderId="9" xfId="0" applyNumberFormat="1" applyFont="1" applyFill="1" applyBorder="1" applyAlignment="1">
      <alignment horizontal="right" vertical="top"/>
    </xf>
    <xf numFmtId="164" fontId="3" fillId="6" borderId="10" xfId="0" applyNumberFormat="1" applyFont="1" applyFill="1" applyBorder="1" applyAlignment="1">
      <alignment horizontal="right" vertical="top"/>
    </xf>
    <xf numFmtId="164" fontId="3" fillId="6" borderId="72" xfId="0" applyNumberFormat="1" applyFont="1" applyFill="1" applyBorder="1" applyAlignment="1">
      <alignment horizontal="right" vertical="top"/>
    </xf>
    <xf numFmtId="164" fontId="3" fillId="6" borderId="29" xfId="0" applyNumberFormat="1" applyFont="1" applyFill="1" applyBorder="1" applyAlignment="1">
      <alignment horizontal="right" vertical="top"/>
    </xf>
    <xf numFmtId="164" fontId="3" fillId="6" borderId="37" xfId="0" applyNumberFormat="1" applyFont="1" applyFill="1" applyBorder="1" applyAlignment="1">
      <alignment horizontal="right" vertical="top"/>
    </xf>
    <xf numFmtId="164" fontId="3" fillId="6" borderId="38" xfId="0" applyNumberFormat="1" applyFont="1" applyFill="1" applyBorder="1" applyAlignment="1">
      <alignment horizontal="right" vertical="top"/>
    </xf>
    <xf numFmtId="164" fontId="3" fillId="6" borderId="46" xfId="0" applyNumberFormat="1" applyFont="1" applyFill="1" applyBorder="1" applyAlignment="1">
      <alignment horizontal="right" vertical="top"/>
    </xf>
    <xf numFmtId="164" fontId="3" fillId="6" borderId="16" xfId="0" applyNumberFormat="1" applyFont="1" applyFill="1" applyBorder="1" applyAlignment="1">
      <alignment horizontal="right" vertical="top"/>
    </xf>
    <xf numFmtId="164" fontId="3" fillId="6" borderId="63" xfId="0" applyNumberFormat="1" applyFont="1" applyFill="1" applyBorder="1" applyAlignment="1">
      <alignment horizontal="right" vertical="top"/>
    </xf>
    <xf numFmtId="164" fontId="3" fillId="6" borderId="58" xfId="0" applyNumberFormat="1" applyFont="1" applyFill="1" applyBorder="1" applyAlignment="1">
      <alignment horizontal="right" vertical="top"/>
    </xf>
    <xf numFmtId="164" fontId="5" fillId="7" borderId="6" xfId="0" applyNumberFormat="1" applyFont="1" applyFill="1" applyBorder="1" applyAlignment="1">
      <alignment horizontal="right" vertical="top"/>
    </xf>
    <xf numFmtId="164" fontId="5" fillId="7" borderId="51" xfId="0" applyNumberFormat="1" applyFont="1" applyFill="1" applyBorder="1" applyAlignment="1">
      <alignment horizontal="right" vertical="top"/>
    </xf>
    <xf numFmtId="164" fontId="5" fillId="7" borderId="70" xfId="0" applyNumberFormat="1" applyFont="1" applyFill="1" applyBorder="1" applyAlignment="1">
      <alignment horizontal="right" vertical="top"/>
    </xf>
    <xf numFmtId="164" fontId="5" fillId="7" borderId="48" xfId="0" applyNumberFormat="1" applyFont="1" applyFill="1" applyBorder="1" applyAlignment="1">
      <alignment horizontal="right" vertical="top"/>
    </xf>
    <xf numFmtId="164" fontId="5" fillId="7" borderId="2" xfId="0" applyNumberFormat="1" applyFont="1" applyFill="1" applyBorder="1" applyAlignment="1">
      <alignment horizontal="right" vertical="top"/>
    </xf>
    <xf numFmtId="164" fontId="5" fillId="7" borderId="3" xfId="0" applyNumberFormat="1" applyFont="1" applyFill="1" applyBorder="1" applyAlignment="1">
      <alignment horizontal="right" vertical="top"/>
    </xf>
    <xf numFmtId="164" fontId="5" fillId="7" borderId="56" xfId="0" applyNumberFormat="1" applyFont="1" applyFill="1" applyBorder="1" applyAlignment="1">
      <alignment horizontal="right" vertical="top"/>
    </xf>
    <xf numFmtId="164" fontId="5" fillId="7" borderId="32" xfId="0" applyNumberFormat="1" applyFont="1" applyFill="1" applyBorder="1" applyAlignment="1">
      <alignment horizontal="right" vertical="top"/>
    </xf>
    <xf numFmtId="164" fontId="5" fillId="7" borderId="26" xfId="0" applyNumberFormat="1" applyFont="1" applyFill="1" applyBorder="1" applyAlignment="1">
      <alignment horizontal="right" vertical="top"/>
    </xf>
    <xf numFmtId="164" fontId="14" fillId="5" borderId="1" xfId="0" applyNumberFormat="1" applyFont="1" applyFill="1" applyBorder="1" applyAlignment="1">
      <alignment horizontal="right" vertical="top"/>
    </xf>
    <xf numFmtId="164" fontId="14" fillId="5" borderId="12" xfId="0" applyNumberFormat="1" applyFont="1" applyFill="1" applyBorder="1" applyAlignment="1">
      <alignment horizontal="right" vertical="top"/>
    </xf>
    <xf numFmtId="164" fontId="14" fillId="6" borderId="12" xfId="0" applyNumberFormat="1" applyFont="1" applyFill="1" applyBorder="1" applyAlignment="1">
      <alignment horizontal="right" vertical="top"/>
    </xf>
    <xf numFmtId="164" fontId="14" fillId="6" borderId="1" xfId="0" applyNumberFormat="1" applyFont="1" applyFill="1" applyBorder="1" applyAlignment="1">
      <alignment horizontal="right" vertical="top"/>
    </xf>
    <xf numFmtId="0" fontId="18" fillId="0" borderId="71" xfId="0" applyFont="1" applyFill="1" applyBorder="1" applyAlignment="1">
      <alignment horizontal="center" vertical="top"/>
    </xf>
    <xf numFmtId="164" fontId="3" fillId="6" borderId="34" xfId="0" applyNumberFormat="1" applyFont="1" applyFill="1" applyBorder="1" applyAlignment="1">
      <alignment horizontal="right" vertical="top"/>
    </xf>
    <xf numFmtId="164" fontId="14" fillId="6" borderId="34" xfId="0" applyNumberFormat="1" applyFont="1" applyFill="1" applyBorder="1" applyAlignment="1">
      <alignment horizontal="right" vertical="top"/>
    </xf>
    <xf numFmtId="0" fontId="8" fillId="0" borderId="71" xfId="0" applyFont="1" applyFill="1" applyBorder="1" applyAlignment="1">
      <alignment horizontal="center" vertical="top"/>
    </xf>
    <xf numFmtId="0" fontId="3" fillId="7" borderId="34" xfId="0" applyFont="1" applyFill="1" applyBorder="1" applyAlignment="1">
      <alignment vertical="top"/>
    </xf>
    <xf numFmtId="0" fontId="3" fillId="6" borderId="34" xfId="0" applyFont="1" applyFill="1" applyBorder="1" applyAlignment="1">
      <alignment vertical="top"/>
    </xf>
    <xf numFmtId="0" fontId="3" fillId="6" borderId="71" xfId="0" applyFont="1" applyFill="1" applyBorder="1" applyAlignment="1">
      <alignment vertical="top"/>
    </xf>
    <xf numFmtId="164" fontId="3" fillId="6" borderId="56" xfId="0" applyNumberFormat="1" applyFont="1" applyFill="1" applyBorder="1" applyAlignment="1">
      <alignment horizontal="right" vertical="top"/>
    </xf>
    <xf numFmtId="164" fontId="3" fillId="6" borderId="32" xfId="0" applyNumberFormat="1" applyFont="1" applyFill="1" applyBorder="1" applyAlignment="1">
      <alignment horizontal="right" vertical="top"/>
    </xf>
    <xf numFmtId="164" fontId="3" fillId="6" borderId="26" xfId="0" applyNumberFormat="1" applyFont="1" applyFill="1" applyBorder="1" applyAlignment="1">
      <alignment horizontal="right" vertical="top"/>
    </xf>
    <xf numFmtId="164" fontId="3" fillId="6" borderId="71" xfId="0" applyNumberFormat="1" applyFont="1" applyFill="1" applyBorder="1" applyAlignment="1">
      <alignment vertical="top"/>
    </xf>
    <xf numFmtId="0" fontId="3" fillId="0" borderId="55" xfId="0" applyFont="1" applyFill="1" applyBorder="1" applyAlignment="1">
      <alignment horizontal="center" vertical="top" wrapText="1"/>
    </xf>
    <xf numFmtId="164" fontId="3" fillId="5" borderId="72" xfId="0" applyNumberFormat="1" applyFont="1" applyFill="1" applyBorder="1" applyAlignment="1">
      <alignment horizontal="right" vertical="top"/>
    </xf>
    <xf numFmtId="164" fontId="3" fillId="5" borderId="71" xfId="0" applyNumberFormat="1" applyFont="1" applyFill="1" applyBorder="1" applyAlignment="1">
      <alignment horizontal="right" vertical="top"/>
    </xf>
    <xf numFmtId="164" fontId="3" fillId="5" borderId="24" xfId="0" applyNumberFormat="1" applyFont="1" applyFill="1" applyBorder="1" applyAlignment="1">
      <alignment horizontal="right" vertical="top"/>
    </xf>
    <xf numFmtId="0" fontId="3" fillId="0" borderId="23" xfId="0" applyFont="1" applyFill="1" applyBorder="1" applyAlignment="1">
      <alignment horizontal="center" vertical="top" wrapText="1"/>
    </xf>
    <xf numFmtId="164" fontId="14" fillId="6" borderId="71" xfId="0" applyNumberFormat="1" applyFont="1" applyFill="1" applyBorder="1" applyAlignment="1">
      <alignment horizontal="right" vertical="top"/>
    </xf>
    <xf numFmtId="164" fontId="5" fillId="5" borderId="46" xfId="0" applyNumberFormat="1" applyFont="1" applyFill="1" applyBorder="1" applyAlignment="1">
      <alignment horizontal="right" vertical="top"/>
    </xf>
    <xf numFmtId="164" fontId="5" fillId="5" borderId="73" xfId="0" applyNumberFormat="1" applyFont="1" applyFill="1" applyBorder="1" applyAlignment="1">
      <alignment horizontal="right" vertical="top"/>
    </xf>
    <xf numFmtId="164" fontId="5" fillId="5" borderId="59" xfId="0" applyNumberFormat="1" applyFont="1" applyFill="1" applyBorder="1" applyAlignment="1">
      <alignment horizontal="right" vertical="top"/>
    </xf>
    <xf numFmtId="0" fontId="8" fillId="0" borderId="55" xfId="0" applyFont="1" applyFill="1" applyBorder="1" applyAlignment="1">
      <alignment horizontal="center" vertical="top"/>
    </xf>
    <xf numFmtId="164" fontId="3" fillId="6" borderId="61" xfId="0" applyNumberFormat="1" applyFont="1" applyFill="1" applyBorder="1" applyAlignment="1">
      <alignment horizontal="right" vertical="top" wrapText="1"/>
    </xf>
    <xf numFmtId="0" fontId="3" fillId="0" borderId="74" xfId="0" applyFont="1" applyBorder="1" applyAlignment="1">
      <alignment vertical="top"/>
    </xf>
    <xf numFmtId="164" fontId="14" fillId="0" borderId="43" xfId="0" applyNumberFormat="1" applyFont="1" applyFill="1" applyBorder="1" applyAlignment="1">
      <alignment horizontal="right" vertical="top" wrapText="1"/>
    </xf>
    <xf numFmtId="164" fontId="3" fillId="0" borderId="43" xfId="0" applyNumberFormat="1" applyFont="1" applyFill="1" applyBorder="1" applyAlignment="1">
      <alignment horizontal="right" vertical="top"/>
    </xf>
    <xf numFmtId="164" fontId="5" fillId="6" borderId="43" xfId="0" applyNumberFormat="1" applyFont="1" applyFill="1" applyBorder="1" applyAlignment="1">
      <alignment horizontal="right" vertical="top"/>
    </xf>
    <xf numFmtId="164" fontId="5" fillId="5" borderId="39" xfId="0" applyNumberFormat="1" applyFont="1" applyFill="1" applyBorder="1" applyAlignment="1">
      <alignment horizontal="right" vertical="top"/>
    </xf>
    <xf numFmtId="164" fontId="5" fillId="5" borderId="13" xfId="0" applyNumberFormat="1" applyFont="1" applyFill="1" applyBorder="1" applyAlignment="1">
      <alignment horizontal="right" vertical="top"/>
    </xf>
    <xf numFmtId="0" fontId="9" fillId="5" borderId="56" xfId="0" applyFont="1" applyFill="1" applyBorder="1" applyAlignment="1">
      <alignment horizontal="center" vertical="top"/>
    </xf>
    <xf numFmtId="0" fontId="3" fillId="7" borderId="71" xfId="0" applyFont="1" applyFill="1" applyBorder="1" applyAlignment="1">
      <alignment vertical="top"/>
    </xf>
    <xf numFmtId="164" fontId="5" fillId="5" borderId="71" xfId="0" applyNumberFormat="1" applyFont="1" applyFill="1" applyBorder="1" applyAlignment="1">
      <alignment horizontal="right" vertical="top"/>
    </xf>
    <xf numFmtId="0" fontId="8" fillId="0" borderId="46" xfId="0" applyFont="1" applyFill="1" applyBorder="1" applyAlignment="1">
      <alignment horizontal="left" vertical="top" wrapText="1"/>
    </xf>
    <xf numFmtId="165" fontId="3" fillId="0" borderId="16" xfId="0" applyNumberFormat="1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left" vertical="top" wrapText="1"/>
    </xf>
    <xf numFmtId="3" fontId="3" fillId="0" borderId="29" xfId="0" applyNumberFormat="1" applyFont="1" applyFill="1" applyBorder="1" applyAlignment="1">
      <alignment horizontal="center" vertical="top"/>
    </xf>
    <xf numFmtId="164" fontId="3" fillId="6" borderId="52" xfId="0" applyNumberFormat="1" applyFont="1" applyFill="1" applyBorder="1" applyAlignment="1">
      <alignment horizontal="right" vertical="top"/>
    </xf>
    <xf numFmtId="165" fontId="8" fillId="6" borderId="75" xfId="0" applyNumberFormat="1" applyFont="1" applyFill="1" applyBorder="1" applyAlignment="1">
      <alignment vertical="top" wrapText="1"/>
    </xf>
    <xf numFmtId="0" fontId="19" fillId="0" borderId="37" xfId="0" applyFont="1" applyFill="1" applyBorder="1" applyAlignment="1">
      <alignment horizontal="center" vertical="top" wrapText="1"/>
    </xf>
    <xf numFmtId="49" fontId="19" fillId="0" borderId="31" xfId="0" applyNumberFormat="1" applyFont="1" applyBorder="1" applyAlignment="1">
      <alignment horizontal="center" vertical="top" wrapText="1"/>
    </xf>
    <xf numFmtId="49" fontId="16" fillId="0" borderId="31" xfId="0" applyNumberFormat="1" applyFont="1" applyBorder="1" applyAlignment="1">
      <alignment horizontal="center" vertical="top"/>
    </xf>
    <xf numFmtId="0" fontId="20" fillId="0" borderId="53" xfId="0" applyFont="1" applyFill="1" applyBorder="1" applyAlignment="1">
      <alignment horizontal="center" vertical="top"/>
    </xf>
    <xf numFmtId="164" fontId="19" fillId="5" borderId="9" xfId="0" applyNumberFormat="1" applyFont="1" applyFill="1" applyBorder="1" applyAlignment="1">
      <alignment horizontal="right" vertical="top"/>
    </xf>
    <xf numFmtId="164" fontId="19" fillId="5" borderId="10" xfId="0" applyNumberFormat="1" applyFont="1" applyFill="1" applyBorder="1" applyAlignment="1">
      <alignment horizontal="right" vertical="top"/>
    </xf>
    <xf numFmtId="0" fontId="20" fillId="0" borderId="76" xfId="0" applyFont="1" applyFill="1" applyBorder="1" applyAlignment="1">
      <alignment horizontal="center" vertical="top"/>
    </xf>
    <xf numFmtId="164" fontId="19" fillId="5" borderId="12" xfId="0" applyNumberFormat="1" applyFont="1" applyFill="1" applyBorder="1" applyAlignment="1">
      <alignment horizontal="right" vertical="top"/>
    </xf>
    <xf numFmtId="164" fontId="19" fillId="5" borderId="1" xfId="0" applyNumberFormat="1" applyFont="1" applyFill="1" applyBorder="1" applyAlignment="1">
      <alignment horizontal="right" vertical="top"/>
    </xf>
    <xf numFmtId="0" fontId="19" fillId="7" borderId="1" xfId="0" applyFont="1" applyFill="1" applyBorder="1" applyAlignment="1">
      <alignment vertical="top"/>
    </xf>
    <xf numFmtId="0" fontId="20" fillId="0" borderId="54" xfId="0" applyFont="1" applyBorder="1" applyAlignment="1">
      <alignment horizontal="center" vertical="top"/>
    </xf>
    <xf numFmtId="0" fontId="19" fillId="7" borderId="12" xfId="0" applyFont="1" applyFill="1" applyBorder="1" applyAlignment="1">
      <alignment vertical="top"/>
    </xf>
    <xf numFmtId="0" fontId="22" fillId="6" borderId="54" xfId="0" applyFont="1" applyFill="1" applyBorder="1" applyAlignment="1">
      <alignment horizontal="center" vertical="top"/>
    </xf>
    <xf numFmtId="164" fontId="16" fillId="5" borderId="12" xfId="0" applyNumberFormat="1" applyFont="1" applyFill="1" applyBorder="1" applyAlignment="1">
      <alignment horizontal="right" vertical="top"/>
    </xf>
    <xf numFmtId="164" fontId="16" fillId="5" borderId="1" xfId="0" applyNumberFormat="1" applyFont="1" applyFill="1" applyBorder="1" applyAlignment="1">
      <alignment horizontal="right" vertical="top"/>
    </xf>
    <xf numFmtId="0" fontId="5" fillId="4" borderId="76" xfId="0" applyFont="1" applyFill="1" applyBorder="1" applyAlignment="1">
      <alignment horizontal="right" vertical="top" wrapText="1"/>
    </xf>
    <xf numFmtId="0" fontId="5" fillId="4" borderId="75" xfId="0" applyFont="1" applyFill="1" applyBorder="1" applyAlignment="1">
      <alignment horizontal="right" vertical="top" wrapText="1"/>
    </xf>
    <xf numFmtId="0" fontId="5" fillId="4" borderId="62" xfId="0" applyFont="1" applyFill="1" applyBorder="1" applyAlignment="1">
      <alignment horizontal="right" vertical="top" wrapText="1"/>
    </xf>
    <xf numFmtId="165" fontId="5" fillId="4" borderId="76" xfId="0" applyNumberFormat="1" applyFont="1" applyFill="1" applyBorder="1" applyAlignment="1">
      <alignment horizontal="center" vertical="top" wrapText="1"/>
    </xf>
    <xf numFmtId="165" fontId="5" fillId="4" borderId="75" xfId="0" applyNumberFormat="1" applyFont="1" applyFill="1" applyBorder="1" applyAlignment="1">
      <alignment horizontal="center" vertical="top" wrapText="1"/>
    </xf>
    <xf numFmtId="165" fontId="5" fillId="4" borderId="62" xfId="0" applyNumberFormat="1" applyFont="1" applyFill="1" applyBorder="1" applyAlignment="1">
      <alignment horizontal="center" vertical="top" wrapText="1"/>
    </xf>
    <xf numFmtId="0" fontId="3" fillId="0" borderId="76" xfId="0" applyFont="1" applyBorder="1" applyAlignment="1">
      <alignment horizontal="left" vertical="top" wrapText="1"/>
    </xf>
    <xf numFmtId="0" fontId="3" fillId="0" borderId="75" xfId="0" applyFont="1" applyBorder="1" applyAlignment="1">
      <alignment horizontal="left" vertical="top" wrapText="1"/>
    </xf>
    <xf numFmtId="0" fontId="3" fillId="0" borderId="62" xfId="0" applyFont="1" applyBorder="1" applyAlignment="1">
      <alignment horizontal="left" vertical="top" wrapText="1"/>
    </xf>
    <xf numFmtId="165" fontId="3" fillId="0" borderId="76" xfId="0" applyNumberFormat="1" applyFont="1" applyBorder="1" applyAlignment="1">
      <alignment horizontal="center" vertical="top" wrapText="1"/>
    </xf>
    <xf numFmtId="165" fontId="3" fillId="0" borderId="75" xfId="0" applyNumberFormat="1" applyFont="1" applyBorder="1" applyAlignment="1">
      <alignment horizontal="center" vertical="top" wrapText="1"/>
    </xf>
    <xf numFmtId="165" fontId="3" fillId="0" borderId="62" xfId="0" applyNumberFormat="1" applyFont="1" applyBorder="1" applyAlignment="1">
      <alignment horizontal="center" vertical="top" wrapText="1"/>
    </xf>
    <xf numFmtId="0" fontId="5" fillId="5" borderId="56" xfId="0" applyFont="1" applyFill="1" applyBorder="1" applyAlignment="1">
      <alignment horizontal="right" vertical="top" wrapText="1"/>
    </xf>
    <xf numFmtId="0" fontId="5" fillId="5" borderId="27" xfId="0" applyFont="1" applyFill="1" applyBorder="1" applyAlignment="1">
      <alignment horizontal="right" vertical="top" wrapText="1"/>
    </xf>
    <xf numFmtId="0" fontId="5" fillId="5" borderId="70" xfId="0" applyFont="1" applyFill="1" applyBorder="1" applyAlignment="1">
      <alignment horizontal="right" vertical="top" wrapText="1"/>
    </xf>
    <xf numFmtId="165" fontId="5" fillId="5" borderId="56" xfId="0" applyNumberFormat="1" applyFont="1" applyFill="1" applyBorder="1" applyAlignment="1">
      <alignment horizontal="center" vertical="top" wrapText="1"/>
    </xf>
    <xf numFmtId="165" fontId="5" fillId="5" borderId="27" xfId="0" applyNumberFormat="1" applyFont="1" applyFill="1" applyBorder="1" applyAlignment="1">
      <alignment horizontal="center" vertical="top" wrapText="1"/>
    </xf>
    <xf numFmtId="165" fontId="5" fillId="5" borderId="70" xfId="0" applyNumberFormat="1" applyFont="1" applyFill="1" applyBorder="1" applyAlignment="1">
      <alignment horizontal="center" vertical="top" wrapText="1"/>
    </xf>
    <xf numFmtId="0" fontId="3" fillId="6" borderId="12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0" fontId="3" fillId="6" borderId="71" xfId="0" applyFont="1" applyFill="1" applyBorder="1" applyAlignment="1">
      <alignment horizontal="left" vertical="top" wrapText="1"/>
    </xf>
    <xf numFmtId="165" fontId="3" fillId="0" borderId="12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165" fontId="3" fillId="0" borderId="7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71" xfId="0" applyFont="1" applyBorder="1" applyAlignment="1">
      <alignment horizontal="left" vertical="top" wrapText="1"/>
    </xf>
    <xf numFmtId="0" fontId="2" fillId="0" borderId="69" xfId="0" applyNumberFormat="1" applyFont="1" applyBorder="1" applyAlignment="1">
      <alignment vertical="top" wrapText="1"/>
    </xf>
    <xf numFmtId="49" fontId="5" fillId="0" borderId="27" xfId="0" applyNumberFormat="1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4" borderId="77" xfId="0" applyFont="1" applyFill="1" applyBorder="1" applyAlignment="1">
      <alignment horizontal="right" vertical="top" wrapText="1"/>
    </xf>
    <xf numFmtId="0" fontId="5" fillId="4" borderId="78" xfId="0" applyFont="1" applyFill="1" applyBorder="1" applyAlignment="1">
      <alignment horizontal="right" vertical="top" wrapText="1"/>
    </xf>
    <xf numFmtId="0" fontId="5" fillId="4" borderId="79" xfId="0" applyFont="1" applyFill="1" applyBorder="1" applyAlignment="1">
      <alignment horizontal="right" vertical="top" wrapText="1"/>
    </xf>
    <xf numFmtId="165" fontId="5" fillId="4" borderId="77" xfId="0" applyNumberFormat="1" applyFont="1" applyFill="1" applyBorder="1" applyAlignment="1">
      <alignment horizontal="center" vertical="top" wrapText="1"/>
    </xf>
    <xf numFmtId="165" fontId="5" fillId="4" borderId="78" xfId="0" applyNumberFormat="1" applyFont="1" applyFill="1" applyBorder="1" applyAlignment="1">
      <alignment horizontal="center" vertical="top" wrapText="1"/>
    </xf>
    <xf numFmtId="165" fontId="5" fillId="4" borderId="79" xfId="0" applyNumberFormat="1" applyFont="1" applyFill="1" applyBorder="1" applyAlignment="1">
      <alignment horizontal="center" vertical="top" wrapText="1"/>
    </xf>
    <xf numFmtId="0" fontId="3" fillId="0" borderId="55" xfId="0" applyFont="1" applyBorder="1" applyAlignment="1">
      <alignment horizontal="left" vertical="top" wrapText="1"/>
    </xf>
    <xf numFmtId="0" fontId="3" fillId="0" borderId="52" xfId="0" applyFont="1" applyBorder="1" applyAlignment="1">
      <alignment horizontal="left" vertical="top" wrapText="1"/>
    </xf>
    <xf numFmtId="0" fontId="3" fillId="0" borderId="60" xfId="0" applyFont="1" applyBorder="1" applyAlignment="1">
      <alignment horizontal="left" vertical="top" wrapText="1"/>
    </xf>
    <xf numFmtId="49" fontId="5" fillId="4" borderId="49" xfId="0" applyNumberFormat="1" applyFont="1" applyFill="1" applyBorder="1" applyAlignment="1">
      <alignment horizontal="right" vertical="top"/>
    </xf>
    <xf numFmtId="49" fontId="5" fillId="4" borderId="45" xfId="0" applyNumberFormat="1" applyFont="1" applyFill="1" applyBorder="1" applyAlignment="1">
      <alignment horizontal="right" vertical="top"/>
    </xf>
    <xf numFmtId="49" fontId="5" fillId="4" borderId="66" xfId="0" applyNumberFormat="1" applyFont="1" applyFill="1" applyBorder="1" applyAlignment="1">
      <alignment horizontal="right" vertical="top"/>
    </xf>
    <xf numFmtId="0" fontId="3" fillId="4" borderId="7" xfId="0" applyFont="1" applyFill="1" applyBorder="1" applyAlignment="1">
      <alignment horizontal="center" vertical="top"/>
    </xf>
    <xf numFmtId="0" fontId="3" fillId="4" borderId="45" xfId="0" applyFont="1" applyFill="1" applyBorder="1" applyAlignment="1">
      <alignment horizontal="center" vertical="top"/>
    </xf>
    <xf numFmtId="0" fontId="3" fillId="4" borderId="66" xfId="0" applyFont="1" applyFill="1" applyBorder="1" applyAlignment="1">
      <alignment horizontal="center" vertical="top"/>
    </xf>
    <xf numFmtId="49" fontId="5" fillId="2" borderId="39" xfId="0" applyNumberFormat="1" applyFont="1" applyFill="1" applyBorder="1" applyAlignment="1">
      <alignment horizontal="center" vertical="top"/>
    </xf>
    <xf numFmtId="49" fontId="5" fillId="2" borderId="6" xfId="0" applyNumberFormat="1" applyFont="1" applyFill="1" applyBorder="1" applyAlignment="1">
      <alignment horizontal="center" vertical="top"/>
    </xf>
    <xf numFmtId="49" fontId="5" fillId="3" borderId="13" xfId="0" applyNumberFormat="1" applyFont="1" applyFill="1" applyBorder="1" applyAlignment="1">
      <alignment horizontal="center" vertical="top"/>
    </xf>
    <xf numFmtId="49" fontId="5" fillId="3" borderId="25" xfId="0" applyNumberFormat="1" applyFont="1" applyFill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top" wrapText="1"/>
    </xf>
    <xf numFmtId="49" fontId="5" fillId="0" borderId="24" xfId="0" applyNumberFormat="1" applyFont="1" applyBorder="1" applyAlignment="1">
      <alignment horizontal="center" vertical="top"/>
    </xf>
    <xf numFmtId="49" fontId="5" fillId="0" borderId="26" xfId="0" applyNumberFormat="1" applyFont="1" applyBorder="1" applyAlignment="1">
      <alignment horizontal="center" vertical="top"/>
    </xf>
    <xf numFmtId="49" fontId="5" fillId="3" borderId="49" xfId="0" applyNumberFormat="1" applyFont="1" applyFill="1" applyBorder="1" applyAlignment="1">
      <alignment horizontal="right" vertical="top"/>
    </xf>
    <xf numFmtId="49" fontId="5" fillId="3" borderId="45" xfId="0" applyNumberFormat="1" applyFont="1" applyFill="1" applyBorder="1" applyAlignment="1">
      <alignment horizontal="right" vertical="top"/>
    </xf>
    <xf numFmtId="49" fontId="5" fillId="3" borderId="66" xfId="0" applyNumberFormat="1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center" vertical="top" wrapText="1"/>
    </xf>
    <xf numFmtId="0" fontId="3" fillId="3" borderId="45" xfId="0" applyFont="1" applyFill="1" applyBorder="1" applyAlignment="1">
      <alignment horizontal="center" vertical="top" wrapText="1"/>
    </xf>
    <xf numFmtId="0" fontId="3" fillId="3" borderId="66" xfId="0" applyFont="1" applyFill="1" applyBorder="1" applyAlignment="1">
      <alignment horizontal="center" vertical="top" wrapText="1"/>
    </xf>
    <xf numFmtId="49" fontId="5" fillId="2" borderId="49" xfId="0" applyNumberFormat="1" applyFont="1" applyFill="1" applyBorder="1" applyAlignment="1">
      <alignment horizontal="right" vertical="top"/>
    </xf>
    <xf numFmtId="49" fontId="5" fillId="2" borderId="45" xfId="0" applyNumberFormat="1" applyFont="1" applyFill="1" applyBorder="1" applyAlignment="1">
      <alignment horizontal="right" vertical="top"/>
    </xf>
    <xf numFmtId="49" fontId="5" fillId="2" borderId="66" xfId="0" applyNumberFormat="1" applyFont="1" applyFill="1" applyBorder="1" applyAlignment="1">
      <alignment horizontal="right" vertical="top"/>
    </xf>
    <xf numFmtId="0" fontId="3" fillId="2" borderId="7" xfId="0" applyFont="1" applyFill="1" applyBorder="1" applyAlignment="1">
      <alignment horizontal="center" vertical="top"/>
    </xf>
    <xf numFmtId="0" fontId="3" fillId="2" borderId="45" xfId="0" applyFont="1" applyFill="1" applyBorder="1" applyAlignment="1">
      <alignment horizontal="center" vertical="top"/>
    </xf>
    <xf numFmtId="0" fontId="3" fillId="2" borderId="66" xfId="0" applyFont="1" applyFill="1" applyBorder="1" applyAlignment="1">
      <alignment horizontal="center" vertical="top"/>
    </xf>
    <xf numFmtId="0" fontId="15" fillId="6" borderId="39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0" fontId="5" fillId="3" borderId="49" xfId="0" applyFont="1" applyFill="1" applyBorder="1" applyAlignment="1">
      <alignment horizontal="left" vertical="top" wrapText="1"/>
    </xf>
    <xf numFmtId="0" fontId="5" fillId="3" borderId="45" xfId="0" applyFont="1" applyFill="1" applyBorder="1" applyAlignment="1">
      <alignment horizontal="left" vertical="top" wrapText="1"/>
    </xf>
    <xf numFmtId="0" fontId="5" fillId="3" borderId="66" xfId="0" applyFont="1" applyFill="1" applyBorder="1" applyAlignment="1">
      <alignment horizontal="left" vertical="top" wrapText="1"/>
    </xf>
    <xf numFmtId="0" fontId="3" fillId="0" borderId="38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44" xfId="0" applyNumberFormat="1" applyFont="1" applyFill="1" applyBorder="1" applyAlignment="1">
      <alignment horizontal="center" vertical="top"/>
    </xf>
    <xf numFmtId="0" fontId="3" fillId="0" borderId="24" xfId="0" applyNumberFormat="1" applyFont="1" applyFill="1" applyBorder="1" applyAlignment="1">
      <alignment horizontal="center" vertical="top"/>
    </xf>
    <xf numFmtId="0" fontId="5" fillId="0" borderId="37" xfId="0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47" xfId="0" applyFont="1" applyFill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center" vertical="top"/>
    </xf>
    <xf numFmtId="49" fontId="5" fillId="0" borderId="25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32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/>
    </xf>
    <xf numFmtId="49" fontId="5" fillId="2" borderId="37" xfId="0" applyNumberFormat="1" applyFont="1" applyFill="1" applyBorder="1" applyAlignment="1">
      <alignment horizontal="center" vertical="top" wrapText="1"/>
    </xf>
    <xf numFmtId="49" fontId="5" fillId="2" borderId="39" xfId="0" applyNumberFormat="1" applyFont="1" applyFill="1" applyBorder="1" applyAlignment="1">
      <alignment horizontal="center" vertical="top" wrapText="1"/>
    </xf>
    <xf numFmtId="49" fontId="5" fillId="2" borderId="6" xfId="0" applyNumberFormat="1" applyFont="1" applyFill="1" applyBorder="1" applyAlignment="1">
      <alignment horizontal="center" vertical="top" wrapText="1"/>
    </xf>
    <xf numFmtId="49" fontId="5" fillId="3" borderId="38" xfId="0" applyNumberFormat="1" applyFont="1" applyFill="1" applyBorder="1" applyAlignment="1">
      <alignment horizontal="center" vertical="top" wrapText="1"/>
    </xf>
    <xf numFmtId="49" fontId="5" fillId="3" borderId="13" xfId="0" applyNumberFormat="1" applyFont="1" applyFill="1" applyBorder="1" applyAlignment="1">
      <alignment horizontal="center" vertical="top" wrapText="1"/>
    </xf>
    <xf numFmtId="49" fontId="5" fillId="3" borderId="25" xfId="0" applyNumberFormat="1" applyFont="1" applyFill="1" applyBorder="1" applyAlignment="1">
      <alignment horizontal="center" vertical="top" wrapText="1"/>
    </xf>
    <xf numFmtId="49" fontId="5" fillId="0" borderId="38" xfId="0" applyNumberFormat="1" applyFont="1" applyBorder="1" applyAlignment="1">
      <alignment horizontal="center" vertical="top" wrapText="1"/>
    </xf>
    <xf numFmtId="0" fontId="3" fillId="6" borderId="44" xfId="0" applyFont="1" applyFill="1" applyBorder="1" applyAlignment="1">
      <alignment horizontal="left" vertical="top" wrapText="1"/>
    </xf>
    <xf numFmtId="0" fontId="3" fillId="6" borderId="24" xfId="0" applyFont="1" applyFill="1" applyBorder="1" applyAlignment="1">
      <alignment horizontal="left" vertical="top" wrapText="1"/>
    </xf>
    <xf numFmtId="0" fontId="3" fillId="6" borderId="26" xfId="0" applyFont="1" applyFill="1" applyBorder="1" applyAlignment="1">
      <alignment horizontal="left" vertical="top" wrapText="1"/>
    </xf>
    <xf numFmtId="49" fontId="3" fillId="0" borderId="31" xfId="0" applyNumberFormat="1" applyFont="1" applyBorder="1" applyAlignment="1">
      <alignment horizontal="center" vertical="top" wrapText="1"/>
    </xf>
    <xf numFmtId="49" fontId="5" fillId="0" borderId="44" xfId="0" applyNumberFormat="1" applyFont="1" applyBorder="1" applyAlignment="1">
      <alignment horizontal="center" vertical="top" wrapText="1"/>
    </xf>
    <xf numFmtId="49" fontId="5" fillId="0" borderId="24" xfId="0" applyNumberFormat="1" applyFont="1" applyBorder="1" applyAlignment="1">
      <alignment horizontal="center" vertical="top" wrapText="1"/>
    </xf>
    <xf numFmtId="49" fontId="5" fillId="0" borderId="26" xfId="0" applyNumberFormat="1" applyFont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center" textRotation="90" wrapText="1"/>
    </xf>
    <xf numFmtId="0" fontId="3" fillId="0" borderId="39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42" xfId="0" applyFont="1" applyFill="1" applyBorder="1" applyAlignment="1">
      <alignment horizontal="left" vertical="top" wrapText="1"/>
    </xf>
    <xf numFmtId="0" fontId="3" fillId="0" borderId="51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/>
    </xf>
    <xf numFmtId="0" fontId="5" fillId="6" borderId="44" xfId="0" applyFont="1" applyFill="1" applyBorder="1" applyAlignment="1">
      <alignment horizontal="left" vertical="top" wrapText="1"/>
    </xf>
    <xf numFmtId="0" fontId="5" fillId="6" borderId="24" xfId="0" applyFont="1" applyFill="1" applyBorder="1" applyAlignment="1">
      <alignment horizontal="left" vertical="top" wrapText="1"/>
    </xf>
    <xf numFmtId="0" fontId="5" fillId="6" borderId="26" xfId="0" applyFont="1" applyFill="1" applyBorder="1" applyAlignment="1">
      <alignment horizontal="left" vertical="top" wrapText="1"/>
    </xf>
    <xf numFmtId="0" fontId="5" fillId="6" borderId="37" xfId="0" applyFont="1" applyFill="1" applyBorder="1" applyAlignment="1">
      <alignment horizontal="center" vertical="top" wrapText="1"/>
    </xf>
    <xf numFmtId="0" fontId="5" fillId="6" borderId="39" xfId="0" applyFont="1" applyFill="1" applyBorder="1" applyAlignment="1">
      <alignment horizontal="center" vertical="top" wrapText="1"/>
    </xf>
    <xf numFmtId="0" fontId="5" fillId="6" borderId="6" xfId="0" applyFont="1" applyFill="1" applyBorder="1" applyAlignment="1">
      <alignment horizontal="center" vertical="top" wrapText="1"/>
    </xf>
    <xf numFmtId="0" fontId="5" fillId="6" borderId="24" xfId="0" applyFont="1" applyFill="1" applyBorder="1" applyAlignment="1">
      <alignment vertical="top" wrapText="1"/>
    </xf>
    <xf numFmtId="0" fontId="5" fillId="6" borderId="26" xfId="0" applyFont="1" applyFill="1" applyBorder="1" applyAlignment="1">
      <alignment vertical="top" wrapText="1"/>
    </xf>
    <xf numFmtId="0" fontId="5" fillId="0" borderId="46" xfId="0" applyFont="1" applyFill="1" applyBorder="1" applyAlignment="1">
      <alignment horizontal="center" vertical="top" wrapText="1"/>
    </xf>
    <xf numFmtId="49" fontId="5" fillId="2" borderId="37" xfId="0" applyNumberFormat="1" applyFont="1" applyFill="1" applyBorder="1" applyAlignment="1">
      <alignment horizontal="center" vertical="top"/>
    </xf>
    <xf numFmtId="49" fontId="5" fillId="3" borderId="38" xfId="0" applyNumberFormat="1" applyFont="1" applyFill="1" applyBorder="1" applyAlignment="1">
      <alignment horizontal="center" vertical="top"/>
    </xf>
    <xf numFmtId="49" fontId="5" fillId="0" borderId="38" xfId="0" applyNumberFormat="1" applyFont="1" applyBorder="1" applyAlignment="1">
      <alignment horizontal="center" vertical="top"/>
    </xf>
    <xf numFmtId="0" fontId="3" fillId="0" borderId="44" xfId="0" applyFont="1" applyFill="1" applyBorder="1" applyAlignment="1">
      <alignment vertical="top" wrapText="1"/>
    </xf>
    <xf numFmtId="0" fontId="3" fillId="0" borderId="26" xfId="0" applyFont="1" applyFill="1" applyBorder="1" applyAlignment="1">
      <alignment vertical="top" wrapText="1"/>
    </xf>
    <xf numFmtId="0" fontId="3" fillId="0" borderId="42" xfId="0" applyFont="1" applyFill="1" applyBorder="1" applyAlignment="1">
      <alignment vertical="top" wrapText="1"/>
    </xf>
    <xf numFmtId="0" fontId="3" fillId="0" borderId="47" xfId="0" applyFont="1" applyFill="1" applyBorder="1" applyAlignment="1">
      <alignment vertical="top" wrapText="1"/>
    </xf>
    <xf numFmtId="49" fontId="5" fillId="0" borderId="44" xfId="0" applyNumberFormat="1" applyFont="1" applyBorder="1" applyAlignment="1">
      <alignment horizontal="center" vertical="top"/>
    </xf>
    <xf numFmtId="49" fontId="5" fillId="3" borderId="49" xfId="0" applyNumberFormat="1" applyFont="1" applyFill="1" applyBorder="1" applyAlignment="1">
      <alignment horizontal="left" vertical="top"/>
    </xf>
    <xf numFmtId="49" fontId="5" fillId="3" borderId="45" xfId="0" applyNumberFormat="1" applyFont="1" applyFill="1" applyBorder="1" applyAlignment="1">
      <alignment horizontal="left" vertical="top"/>
    </xf>
    <xf numFmtId="49" fontId="5" fillId="3" borderId="66" xfId="0" applyNumberFormat="1" applyFont="1" applyFill="1" applyBorder="1" applyAlignment="1">
      <alignment horizontal="left" vertical="top"/>
    </xf>
    <xf numFmtId="0" fontId="3" fillId="0" borderId="37" xfId="0" applyFont="1" applyFill="1" applyBorder="1" applyAlignment="1">
      <alignment horizontal="center" vertical="top" textRotation="90" wrapText="1"/>
    </xf>
    <xf numFmtId="0" fontId="3" fillId="0" borderId="6" xfId="0" applyFont="1" applyFill="1" applyBorder="1" applyAlignment="1">
      <alignment horizontal="center" vertical="top" textRotation="90" wrapText="1"/>
    </xf>
    <xf numFmtId="0" fontId="3" fillId="6" borderId="37" xfId="0" applyFont="1" applyFill="1" applyBorder="1" applyAlignment="1">
      <alignment horizontal="left" vertical="top" wrapText="1"/>
    </xf>
    <xf numFmtId="0" fontId="3" fillId="6" borderId="6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49" fontId="5" fillId="0" borderId="31" xfId="0" applyNumberFormat="1" applyFont="1" applyBorder="1" applyAlignment="1">
      <alignment horizontal="center" vertical="top"/>
    </xf>
    <xf numFmtId="0" fontId="3" fillId="0" borderId="44" xfId="0" applyFont="1" applyFill="1" applyBorder="1" applyAlignment="1">
      <alignment horizontal="left" vertical="top" wrapText="1"/>
    </xf>
    <xf numFmtId="49" fontId="5" fillId="2" borderId="53" xfId="0" applyNumberFormat="1" applyFont="1" applyFill="1" applyBorder="1" applyAlignment="1">
      <alignment horizontal="center" vertical="top"/>
    </xf>
    <xf numFmtId="49" fontId="5" fillId="2" borderId="56" xfId="0" applyNumberFormat="1" applyFont="1" applyFill="1" applyBorder="1" applyAlignment="1">
      <alignment horizontal="center" vertical="top"/>
    </xf>
    <xf numFmtId="49" fontId="3" fillId="0" borderId="38" xfId="0" applyNumberFormat="1" applyFont="1" applyBorder="1" applyAlignment="1">
      <alignment horizontal="center" vertical="top" wrapText="1"/>
    </xf>
    <xf numFmtId="0" fontId="5" fillId="0" borderId="44" xfId="0" applyFont="1" applyFill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5" fillId="0" borderId="26" xfId="0" applyFont="1" applyFill="1" applyBorder="1" applyAlignment="1">
      <alignment vertical="top" wrapText="1"/>
    </xf>
    <xf numFmtId="0" fontId="5" fillId="0" borderId="44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  <xf numFmtId="0" fontId="16" fillId="0" borderId="39" xfId="0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textRotation="1"/>
    </xf>
    <xf numFmtId="0" fontId="3" fillId="0" borderId="24" xfId="0" applyNumberFormat="1" applyFont="1" applyFill="1" applyBorder="1" applyAlignment="1">
      <alignment horizontal="center" vertical="top" textRotation="1"/>
    </xf>
    <xf numFmtId="0" fontId="19" fillId="0" borderId="24" xfId="0" applyFont="1" applyFill="1" applyBorder="1" applyAlignment="1">
      <alignment horizontal="left" vertical="top" wrapText="1"/>
    </xf>
    <xf numFmtId="0" fontId="3" fillId="0" borderId="54" xfId="0" applyFont="1" applyFill="1" applyBorder="1" applyAlignment="1">
      <alignment horizontal="left" vertical="top" wrapText="1"/>
    </xf>
    <xf numFmtId="0" fontId="16" fillId="0" borderId="24" xfId="0" applyFont="1" applyFill="1" applyBorder="1" applyAlignment="1">
      <alignment horizontal="left" vertical="top" wrapText="1"/>
    </xf>
    <xf numFmtId="0" fontId="21" fillId="0" borderId="24" xfId="0" applyFont="1" applyFill="1" applyBorder="1" applyAlignment="1">
      <alignment horizontal="left" vertical="top" wrapText="1"/>
    </xf>
    <xf numFmtId="49" fontId="19" fillId="0" borderId="14" xfId="0" applyNumberFormat="1" applyFont="1" applyBorder="1" applyAlignment="1">
      <alignment horizontal="center" vertical="top" wrapText="1"/>
    </xf>
    <xf numFmtId="49" fontId="16" fillId="0" borderId="14" xfId="0" applyNumberFormat="1" applyFont="1" applyBorder="1" applyAlignment="1">
      <alignment horizontal="center" vertical="top"/>
    </xf>
    <xf numFmtId="0" fontId="3" fillId="0" borderId="42" xfId="0" applyFont="1" applyFill="1" applyBorder="1" applyAlignment="1">
      <alignment horizontal="center" vertical="top" wrapText="1"/>
    </xf>
    <xf numFmtId="0" fontId="3" fillId="0" borderId="47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3" fillId="6" borderId="39" xfId="0" applyFont="1" applyFill="1" applyBorder="1" applyAlignment="1">
      <alignment horizontal="left" vertical="top" wrapText="1"/>
    </xf>
    <xf numFmtId="49" fontId="5" fillId="8" borderId="77" xfId="0" applyNumberFormat="1" applyFont="1" applyFill="1" applyBorder="1" applyAlignment="1">
      <alignment horizontal="left" vertical="top" wrapText="1"/>
    </xf>
    <xf numFmtId="49" fontId="5" fillId="8" borderId="78" xfId="0" applyNumberFormat="1" applyFont="1" applyFill="1" applyBorder="1" applyAlignment="1">
      <alignment horizontal="left" vertical="top" wrapText="1"/>
    </xf>
    <xf numFmtId="49" fontId="5" fillId="8" borderId="79" xfId="0" applyNumberFormat="1" applyFont="1" applyFill="1" applyBorder="1" applyAlignment="1">
      <alignment horizontal="left" vertical="top" wrapText="1"/>
    </xf>
    <xf numFmtId="0" fontId="5" fillId="4" borderId="76" xfId="0" applyFont="1" applyFill="1" applyBorder="1" applyAlignment="1">
      <alignment horizontal="left" vertical="top" wrapText="1"/>
    </xf>
    <xf numFmtId="0" fontId="5" fillId="4" borderId="75" xfId="0" applyFont="1" applyFill="1" applyBorder="1" applyAlignment="1">
      <alignment horizontal="left" vertical="top" wrapText="1"/>
    </xf>
    <xf numFmtId="0" fontId="5" fillId="4" borderId="62" xfId="0" applyFont="1" applyFill="1" applyBorder="1" applyAlignment="1">
      <alignment horizontal="left" vertical="top" wrapText="1"/>
    </xf>
    <xf numFmtId="0" fontId="5" fillId="2" borderId="32" xfId="0" applyFont="1" applyFill="1" applyBorder="1" applyAlignment="1">
      <alignment horizontal="left" vertical="top"/>
    </xf>
    <xf numFmtId="0" fontId="5" fillId="2" borderId="27" xfId="0" applyFont="1" applyFill="1" applyBorder="1" applyAlignment="1">
      <alignment horizontal="left" vertical="top"/>
    </xf>
    <xf numFmtId="0" fontId="5" fillId="2" borderId="70" xfId="0" applyFont="1" applyFill="1" applyBorder="1" applyAlignment="1">
      <alignment horizontal="left" vertical="top"/>
    </xf>
    <xf numFmtId="0" fontId="5" fillId="3" borderId="31" xfId="0" applyFont="1" applyFill="1" applyBorder="1" applyAlignment="1">
      <alignment horizontal="left" vertical="top" wrapText="1"/>
    </xf>
    <xf numFmtId="0" fontId="5" fillId="3" borderId="69" xfId="0" applyFont="1" applyFill="1" applyBorder="1" applyAlignment="1">
      <alignment horizontal="left" vertical="top" wrapText="1"/>
    </xf>
    <xf numFmtId="0" fontId="5" fillId="3" borderId="61" xfId="0" applyFont="1" applyFill="1" applyBorder="1" applyAlignment="1">
      <alignment horizontal="left" vertical="top" wrapText="1"/>
    </xf>
    <xf numFmtId="0" fontId="3" fillId="0" borderId="40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4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61" xfId="0" applyNumberFormat="1" applyFont="1" applyBorder="1" applyAlignment="1">
      <alignment horizontal="center" vertical="center" textRotation="90" wrapText="1"/>
    </xf>
    <xf numFmtId="0" fontId="3" fillId="0" borderId="43" xfId="0" applyNumberFormat="1" applyFont="1" applyBorder="1" applyAlignment="1">
      <alignment horizontal="center" vertical="center" textRotation="90" wrapText="1"/>
    </xf>
    <xf numFmtId="0" fontId="3" fillId="0" borderId="70" xfId="0" applyNumberFormat="1" applyFont="1" applyBorder="1" applyAlignment="1">
      <alignment horizontal="center" vertical="center" textRotation="90" wrapText="1"/>
    </xf>
    <xf numFmtId="0" fontId="8" fillId="0" borderId="40" xfId="0" applyFont="1" applyBorder="1" applyAlignment="1">
      <alignment horizontal="center" vertical="center" textRotation="90" wrapText="1"/>
    </xf>
    <xf numFmtId="0" fontId="8" fillId="0" borderId="28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 wrapText="1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textRotation="90" wrapText="1"/>
    </xf>
    <xf numFmtId="0" fontId="3" fillId="0" borderId="39" xfId="0" applyFont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5" fillId="0" borderId="76" xfId="0" applyFont="1" applyBorder="1" applyAlignment="1">
      <alignment horizontal="left" vertical="top" wrapText="1"/>
    </xf>
    <xf numFmtId="49" fontId="5" fillId="8" borderId="53" xfId="0" applyNumberFormat="1" applyFont="1" applyFill="1" applyBorder="1" applyAlignment="1">
      <alignment horizontal="left" vertical="top" wrapText="1"/>
    </xf>
    <xf numFmtId="49" fontId="5" fillId="8" borderId="69" xfId="0" applyNumberFormat="1" applyFont="1" applyFill="1" applyBorder="1" applyAlignment="1">
      <alignment horizontal="left" vertical="top" wrapText="1"/>
    </xf>
    <xf numFmtId="49" fontId="5" fillId="8" borderId="61" xfId="0" applyNumberFormat="1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2" borderId="56" xfId="0" applyFont="1" applyFill="1" applyBorder="1" applyAlignment="1">
      <alignment horizontal="left" vertical="top"/>
    </xf>
    <xf numFmtId="49" fontId="5" fillId="3" borderId="7" xfId="0" applyNumberFormat="1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center" vertical="center" textRotation="90" wrapText="1"/>
    </xf>
    <xf numFmtId="0" fontId="17" fillId="6" borderId="44" xfId="0" applyFont="1" applyFill="1" applyBorder="1" applyAlignment="1">
      <alignment horizontal="left" vertical="top" wrapText="1"/>
    </xf>
    <xf numFmtId="0" fontId="17" fillId="6" borderId="24" xfId="0" applyFont="1" applyFill="1" applyBorder="1" applyAlignment="1">
      <alignment horizontal="left" vertical="top" wrapText="1"/>
    </xf>
    <xf numFmtId="0" fontId="14" fillId="6" borderId="24" xfId="0" applyFont="1" applyFill="1" applyBorder="1" applyAlignment="1">
      <alignment horizontal="left" vertical="top" wrapText="1"/>
    </xf>
    <xf numFmtId="0" fontId="14" fillId="6" borderId="26" xfId="0" applyFont="1" applyFill="1" applyBorder="1" applyAlignment="1">
      <alignment horizontal="left" vertical="top" wrapText="1"/>
    </xf>
    <xf numFmtId="49" fontId="5" fillId="0" borderId="31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32" xfId="0" applyNumberFormat="1" applyFont="1" applyBorder="1" applyAlignment="1">
      <alignment horizontal="center" vertical="top" wrapText="1"/>
    </xf>
    <xf numFmtId="0" fontId="13" fillId="0" borderId="24" xfId="0" applyFont="1" applyFill="1" applyBorder="1" applyAlignment="1">
      <alignment horizontal="left" vertical="top" wrapText="1"/>
    </xf>
    <xf numFmtId="0" fontId="14" fillId="0" borderId="24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</cellXfs>
  <cellStyles count="1">
    <cellStyle name="Paprastas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0"/>
  <sheetViews>
    <sheetView topLeftCell="A58" zoomScaleNormal="100" zoomScaleSheetLayoutView="100" workbookViewId="0">
      <selection activeCell="F23" sqref="F23:F25"/>
    </sheetView>
  </sheetViews>
  <sheetFormatPr defaultRowHeight="12.75"/>
  <cols>
    <col min="1" max="3" width="2.7109375" style="10" customWidth="1"/>
    <col min="4" max="4" width="38.85546875" style="10" customWidth="1"/>
    <col min="5" max="5" width="3.5703125" style="10" customWidth="1"/>
    <col min="6" max="6" width="3.85546875" style="10" customWidth="1"/>
    <col min="7" max="7" width="3.85546875" style="103" customWidth="1"/>
    <col min="8" max="8" width="7.28515625" style="65" customWidth="1"/>
    <col min="9" max="11" width="7.7109375" style="10" customWidth="1"/>
    <col min="12" max="12" width="8.85546875" style="10" customWidth="1"/>
    <col min="13" max="13" width="7.7109375" style="10" customWidth="1"/>
    <col min="14" max="14" width="8.140625" style="10" customWidth="1"/>
    <col min="15" max="15" width="26.28515625" style="10" customWidth="1"/>
    <col min="16" max="16" width="4.7109375" style="222" customWidth="1"/>
    <col min="17" max="18" width="3.7109375" style="222" customWidth="1"/>
    <col min="19" max="19" width="6.85546875" style="5" customWidth="1"/>
    <col min="20" max="16384" width="9.140625" style="5"/>
  </cols>
  <sheetData>
    <row r="1" spans="1:22" ht="15.75">
      <c r="A1" s="572" t="s">
        <v>90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</row>
    <row r="2" spans="1:22" ht="15.75">
      <c r="A2" s="573" t="s">
        <v>50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</row>
    <row r="3" spans="1:22" ht="15.75">
      <c r="A3" s="574" t="s">
        <v>30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13"/>
      <c r="T3" s="13"/>
      <c r="U3" s="13"/>
      <c r="V3" s="13"/>
    </row>
    <row r="4" spans="1:22" ht="13.5" thickBot="1">
      <c r="P4" s="575" t="s">
        <v>0</v>
      </c>
      <c r="Q4" s="575"/>
      <c r="R4" s="575"/>
    </row>
    <row r="5" spans="1:22" ht="12.75" customHeight="1">
      <c r="A5" s="567" t="s">
        <v>31</v>
      </c>
      <c r="B5" s="555" t="s">
        <v>1</v>
      </c>
      <c r="C5" s="555" t="s">
        <v>2</v>
      </c>
      <c r="D5" s="569" t="s">
        <v>15</v>
      </c>
      <c r="E5" s="55"/>
      <c r="F5" s="555" t="s">
        <v>42</v>
      </c>
      <c r="G5" s="558" t="s">
        <v>4</v>
      </c>
      <c r="H5" s="561" t="s">
        <v>5</v>
      </c>
      <c r="I5" s="564" t="s">
        <v>32</v>
      </c>
      <c r="J5" s="565"/>
      <c r="K5" s="565"/>
      <c r="L5" s="566"/>
      <c r="M5" s="539" t="s">
        <v>40</v>
      </c>
      <c r="N5" s="539" t="s">
        <v>41</v>
      </c>
      <c r="O5" s="542" t="s">
        <v>91</v>
      </c>
      <c r="P5" s="543"/>
      <c r="Q5" s="543"/>
      <c r="R5" s="544"/>
    </row>
    <row r="6" spans="1:22" ht="12.75" customHeight="1">
      <c r="A6" s="568"/>
      <c r="B6" s="556"/>
      <c r="C6" s="556"/>
      <c r="D6" s="570"/>
      <c r="E6" s="56"/>
      <c r="F6" s="556"/>
      <c r="G6" s="559"/>
      <c r="H6" s="562"/>
      <c r="I6" s="545" t="s">
        <v>6</v>
      </c>
      <c r="J6" s="547" t="s">
        <v>7</v>
      </c>
      <c r="K6" s="548"/>
      <c r="L6" s="549" t="s">
        <v>22</v>
      </c>
      <c r="M6" s="540"/>
      <c r="N6" s="540"/>
      <c r="O6" s="551" t="s">
        <v>15</v>
      </c>
      <c r="P6" s="547" t="s">
        <v>8</v>
      </c>
      <c r="Q6" s="553"/>
      <c r="R6" s="554"/>
    </row>
    <row r="7" spans="1:22" ht="117" customHeight="1" thickBot="1">
      <c r="A7" s="546"/>
      <c r="B7" s="557"/>
      <c r="C7" s="557"/>
      <c r="D7" s="571"/>
      <c r="E7" s="57" t="s">
        <v>3</v>
      </c>
      <c r="F7" s="557"/>
      <c r="G7" s="560"/>
      <c r="H7" s="563"/>
      <c r="I7" s="546"/>
      <c r="J7" s="7" t="s">
        <v>6</v>
      </c>
      <c r="K7" s="6" t="s">
        <v>16</v>
      </c>
      <c r="L7" s="550"/>
      <c r="M7" s="541"/>
      <c r="N7" s="541"/>
      <c r="O7" s="552"/>
      <c r="P7" s="8" t="s">
        <v>43</v>
      </c>
      <c r="Q7" s="8" t="s">
        <v>44</v>
      </c>
      <c r="R7" s="9" t="s">
        <v>45</v>
      </c>
    </row>
    <row r="8" spans="1:22" s="108" customFormat="1">
      <c r="A8" s="527" t="s">
        <v>125</v>
      </c>
      <c r="B8" s="528"/>
      <c r="C8" s="528"/>
      <c r="D8" s="528"/>
      <c r="E8" s="528"/>
      <c r="F8" s="528"/>
      <c r="G8" s="528"/>
      <c r="H8" s="528"/>
      <c r="I8" s="528"/>
      <c r="J8" s="528"/>
      <c r="K8" s="528"/>
      <c r="L8" s="528"/>
      <c r="M8" s="528"/>
      <c r="N8" s="528"/>
      <c r="O8" s="528"/>
      <c r="P8" s="528"/>
      <c r="Q8" s="528"/>
      <c r="R8" s="529"/>
    </row>
    <row r="9" spans="1:22" s="108" customFormat="1" ht="12.75" customHeight="1">
      <c r="A9" s="530" t="s">
        <v>75</v>
      </c>
      <c r="B9" s="531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531"/>
      <c r="N9" s="531"/>
      <c r="O9" s="531"/>
      <c r="P9" s="531"/>
      <c r="Q9" s="531"/>
      <c r="R9" s="532"/>
    </row>
    <row r="10" spans="1:22" ht="15.75" customHeight="1" thickBot="1">
      <c r="A10" s="120" t="s">
        <v>9</v>
      </c>
      <c r="B10" s="533" t="s">
        <v>70</v>
      </c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535"/>
    </row>
    <row r="11" spans="1:22" ht="13.5" thickBot="1">
      <c r="A11" s="121" t="s">
        <v>9</v>
      </c>
      <c r="B11" s="123" t="s">
        <v>9</v>
      </c>
      <c r="C11" s="536" t="s">
        <v>66</v>
      </c>
      <c r="D11" s="537"/>
      <c r="E11" s="436"/>
      <c r="F11" s="436"/>
      <c r="G11" s="436"/>
      <c r="H11" s="537"/>
      <c r="I11" s="537"/>
      <c r="J11" s="537"/>
      <c r="K11" s="537"/>
      <c r="L11" s="537"/>
      <c r="M11" s="537"/>
      <c r="N11" s="537"/>
      <c r="O11" s="537"/>
      <c r="P11" s="537"/>
      <c r="Q11" s="537"/>
      <c r="R11" s="538"/>
    </row>
    <row r="12" spans="1:22" ht="16.5" customHeight="1">
      <c r="A12" s="77" t="s">
        <v>9</v>
      </c>
      <c r="B12" s="78" t="s">
        <v>9</v>
      </c>
      <c r="C12" s="169" t="s">
        <v>9</v>
      </c>
      <c r="D12" s="172" t="s">
        <v>86</v>
      </c>
      <c r="E12" s="523" t="s">
        <v>115</v>
      </c>
      <c r="F12" s="464" t="s">
        <v>52</v>
      </c>
      <c r="G12" s="503" t="s">
        <v>48</v>
      </c>
      <c r="H12" s="84"/>
      <c r="I12" s="178"/>
      <c r="J12" s="87"/>
      <c r="K12" s="87"/>
      <c r="L12" s="87"/>
      <c r="M12" s="88"/>
      <c r="N12" s="183"/>
      <c r="O12" s="191"/>
      <c r="P12" s="216"/>
      <c r="Q12" s="216"/>
      <c r="R12" s="217"/>
    </row>
    <row r="13" spans="1:22" ht="15.75" customHeight="1">
      <c r="A13" s="79"/>
      <c r="B13" s="80"/>
      <c r="C13" s="170"/>
      <c r="D13" s="138" t="s">
        <v>51</v>
      </c>
      <c r="E13" s="524"/>
      <c r="F13" s="450"/>
      <c r="G13" s="452"/>
      <c r="H13" s="173" t="s">
        <v>46</v>
      </c>
      <c r="I13" s="179">
        <f>J13+L13</f>
        <v>13876.8</v>
      </c>
      <c r="J13" s="24">
        <f>13876.8</f>
        <v>13876.8</v>
      </c>
      <c r="K13" s="24"/>
      <c r="L13" s="24"/>
      <c r="M13" s="100">
        <f>15900+153</f>
        <v>16053</v>
      </c>
      <c r="N13" s="184">
        <f>15900+153</f>
        <v>16053</v>
      </c>
      <c r="O13" s="526" t="s">
        <v>121</v>
      </c>
      <c r="P13" s="189">
        <v>69.599999999999994</v>
      </c>
      <c r="Q13" s="189">
        <v>69.599999999999994</v>
      </c>
      <c r="R13" s="156">
        <v>69.599999999999994</v>
      </c>
      <c r="T13" s="90"/>
    </row>
    <row r="14" spans="1:22">
      <c r="A14" s="79"/>
      <c r="B14" s="80"/>
      <c r="C14" s="170"/>
      <c r="D14" s="415" t="s">
        <v>87</v>
      </c>
      <c r="E14" s="524"/>
      <c r="F14" s="450"/>
      <c r="G14" s="452"/>
      <c r="H14" s="173"/>
      <c r="I14" s="180"/>
      <c r="J14" s="50"/>
      <c r="K14" s="50"/>
      <c r="L14" s="50"/>
      <c r="M14" s="51"/>
      <c r="N14" s="185"/>
      <c r="O14" s="526"/>
      <c r="P14" s="190"/>
      <c r="Q14" s="190"/>
      <c r="R14" s="89"/>
    </row>
    <row r="15" spans="1:22" ht="13.5" thickBot="1">
      <c r="A15" s="82"/>
      <c r="B15" s="83"/>
      <c r="C15" s="171"/>
      <c r="D15" s="416"/>
      <c r="E15" s="525"/>
      <c r="F15" s="451"/>
      <c r="G15" s="453"/>
      <c r="H15" s="66" t="s">
        <v>10</v>
      </c>
      <c r="I15" s="336">
        <f t="shared" ref="I15:N15" si="0">SUM(I12:I14)</f>
        <v>13876.8</v>
      </c>
      <c r="J15" s="337">
        <f t="shared" si="0"/>
        <v>13876.8</v>
      </c>
      <c r="K15" s="337">
        <f t="shared" si="0"/>
        <v>0</v>
      </c>
      <c r="L15" s="193">
        <f t="shared" si="0"/>
        <v>0</v>
      </c>
      <c r="M15" s="38">
        <f t="shared" si="0"/>
        <v>16053</v>
      </c>
      <c r="N15" s="188">
        <f t="shared" si="0"/>
        <v>16053</v>
      </c>
      <c r="O15" s="499"/>
      <c r="P15" s="218"/>
      <c r="Q15" s="218"/>
      <c r="R15" s="219"/>
      <c r="S15" s="14"/>
      <c r="U15" s="13"/>
    </row>
    <row r="16" spans="1:22" ht="15.75" customHeight="1">
      <c r="A16" s="79" t="s">
        <v>9</v>
      </c>
      <c r="B16" s="80" t="s">
        <v>9</v>
      </c>
      <c r="C16" s="81" t="s">
        <v>11</v>
      </c>
      <c r="D16" s="519" t="s">
        <v>95</v>
      </c>
      <c r="E16" s="347" t="s">
        <v>115</v>
      </c>
      <c r="F16" s="348" t="s">
        <v>52</v>
      </c>
      <c r="G16" s="349" t="s">
        <v>48</v>
      </c>
      <c r="H16" s="350" t="s">
        <v>58</v>
      </c>
      <c r="I16" s="351">
        <f>J16+L16</f>
        <v>94.7</v>
      </c>
      <c r="J16" s="352">
        <v>94.7</v>
      </c>
      <c r="K16" s="352"/>
      <c r="L16" s="322"/>
      <c r="M16" s="331">
        <v>200</v>
      </c>
      <c r="N16" s="211">
        <v>200</v>
      </c>
      <c r="O16" s="252" t="s">
        <v>64</v>
      </c>
      <c r="P16" s="244">
        <v>130</v>
      </c>
      <c r="Q16" s="244">
        <v>130</v>
      </c>
      <c r="R16" s="253">
        <v>130</v>
      </c>
      <c r="S16" s="14"/>
      <c r="U16" s="13"/>
    </row>
    <row r="17" spans="1:21" ht="12.75" customHeight="1">
      <c r="A17" s="409"/>
      <c r="B17" s="411"/>
      <c r="C17" s="448"/>
      <c r="D17" s="520"/>
      <c r="E17" s="514"/>
      <c r="F17" s="521"/>
      <c r="G17" s="522"/>
      <c r="H17" s="353" t="s">
        <v>59</v>
      </c>
      <c r="I17" s="354">
        <f>J17+L18</f>
        <v>50</v>
      </c>
      <c r="J17" s="355">
        <v>50</v>
      </c>
      <c r="K17" s="356"/>
      <c r="L17" s="339"/>
      <c r="M17" s="332"/>
      <c r="N17" s="209"/>
      <c r="O17" s="434" t="s">
        <v>122</v>
      </c>
      <c r="P17" s="220">
        <v>0.3</v>
      </c>
      <c r="Q17" s="113">
        <v>2</v>
      </c>
      <c r="R17" s="114">
        <v>2</v>
      </c>
      <c r="U17" s="13"/>
    </row>
    <row r="18" spans="1:21" ht="12.75" customHeight="1">
      <c r="A18" s="409"/>
      <c r="B18" s="411"/>
      <c r="C18" s="448"/>
      <c r="D18" s="520"/>
      <c r="E18" s="514"/>
      <c r="F18" s="521"/>
      <c r="G18" s="522"/>
      <c r="H18" s="357"/>
      <c r="I18" s="358"/>
      <c r="J18" s="356"/>
      <c r="K18" s="355"/>
      <c r="L18" s="323"/>
      <c r="M18" s="333"/>
      <c r="N18" s="212"/>
      <c r="O18" s="434"/>
      <c r="P18" s="515"/>
      <c r="Q18" s="515"/>
      <c r="R18" s="516"/>
      <c r="U18" s="13"/>
    </row>
    <row r="19" spans="1:21" ht="14.25" customHeight="1">
      <c r="A19" s="409"/>
      <c r="B19" s="411"/>
      <c r="C19" s="448"/>
      <c r="D19" s="517" t="s">
        <v>96</v>
      </c>
      <c r="E19" s="514"/>
      <c r="F19" s="521"/>
      <c r="G19" s="522"/>
      <c r="H19" s="353" t="s">
        <v>77</v>
      </c>
      <c r="I19" s="354">
        <v>9.42</v>
      </c>
      <c r="J19" s="355">
        <v>9.4</v>
      </c>
      <c r="K19" s="355"/>
      <c r="L19" s="323"/>
      <c r="M19" s="334"/>
      <c r="N19" s="213"/>
      <c r="O19" s="434"/>
      <c r="P19" s="515"/>
      <c r="Q19" s="515"/>
      <c r="R19" s="516"/>
      <c r="U19" s="13"/>
    </row>
    <row r="20" spans="1:21" ht="14.25" customHeight="1">
      <c r="A20" s="409"/>
      <c r="B20" s="411"/>
      <c r="C20" s="448"/>
      <c r="D20" s="517"/>
      <c r="E20" s="514"/>
      <c r="F20" s="521"/>
      <c r="G20" s="522"/>
      <c r="H20" s="359"/>
      <c r="I20" s="360"/>
      <c r="J20" s="361"/>
      <c r="K20" s="361"/>
      <c r="L20" s="340"/>
      <c r="M20" s="335"/>
      <c r="N20" s="214"/>
      <c r="O20" s="518" t="s">
        <v>97</v>
      </c>
      <c r="P20" s="245">
        <v>100</v>
      </c>
      <c r="Q20" s="245">
        <v>100</v>
      </c>
      <c r="R20" s="254">
        <v>100</v>
      </c>
      <c r="U20" s="13"/>
    </row>
    <row r="21" spans="1:21" ht="16.5" customHeight="1">
      <c r="A21" s="127"/>
      <c r="B21" s="128"/>
      <c r="C21" s="137"/>
      <c r="D21" s="138" t="s">
        <v>63</v>
      </c>
      <c r="E21" s="140"/>
      <c r="F21" s="133"/>
      <c r="G21" s="159"/>
      <c r="H21" s="330"/>
      <c r="I21" s="22"/>
      <c r="J21" s="61"/>
      <c r="K21" s="61"/>
      <c r="L21" s="323"/>
      <c r="M21" s="210"/>
      <c r="N21" s="215"/>
      <c r="O21" s="518"/>
      <c r="P21" s="221"/>
      <c r="Q21" s="113"/>
      <c r="R21" s="114"/>
      <c r="U21" s="13"/>
    </row>
    <row r="22" spans="1:21" ht="15.75" customHeight="1" thickBot="1">
      <c r="A22" s="122"/>
      <c r="B22" s="124"/>
      <c r="C22" s="126"/>
      <c r="D22" s="139"/>
      <c r="E22" s="136"/>
      <c r="F22" s="134"/>
      <c r="G22" s="168"/>
      <c r="H22" s="338" t="s">
        <v>10</v>
      </c>
      <c r="I22" s="181">
        <f t="shared" ref="I22:N22" si="1">SUM(I16:I21)</f>
        <v>154.11999999999998</v>
      </c>
      <c r="J22" s="174">
        <f t="shared" si="1"/>
        <v>154.1</v>
      </c>
      <c r="K22" s="174">
        <f t="shared" si="1"/>
        <v>0</v>
      </c>
      <c r="L22" s="256">
        <f t="shared" si="1"/>
        <v>0</v>
      </c>
      <c r="M22" s="256">
        <f t="shared" si="1"/>
        <v>200</v>
      </c>
      <c r="N22" s="174">
        <f t="shared" si="1"/>
        <v>200</v>
      </c>
      <c r="O22" s="187" t="s">
        <v>65</v>
      </c>
      <c r="P22" s="246">
        <v>50</v>
      </c>
      <c r="Q22" s="246">
        <v>50</v>
      </c>
      <c r="R22" s="255">
        <v>50</v>
      </c>
      <c r="U22" s="13"/>
    </row>
    <row r="23" spans="1:21" ht="13.5" customHeight="1">
      <c r="A23" s="485" t="s">
        <v>9</v>
      </c>
      <c r="B23" s="486" t="s">
        <v>9</v>
      </c>
      <c r="C23" s="460" t="s">
        <v>47</v>
      </c>
      <c r="D23" s="511" t="s">
        <v>118</v>
      </c>
      <c r="E23" s="442" t="s">
        <v>84</v>
      </c>
      <c r="F23" s="507" t="s">
        <v>52</v>
      </c>
      <c r="G23" s="492" t="s">
        <v>60</v>
      </c>
      <c r="H23" s="94" t="s">
        <v>88</v>
      </c>
      <c r="I23" s="60">
        <f>J23+L23</f>
        <v>580.1</v>
      </c>
      <c r="J23" s="61"/>
      <c r="K23" s="61"/>
      <c r="L23" s="62">
        <v>580.1</v>
      </c>
      <c r="M23" s="98">
        <v>14.3</v>
      </c>
      <c r="N23" s="75"/>
      <c r="O23" s="445" t="s">
        <v>99</v>
      </c>
      <c r="P23" s="244"/>
      <c r="Q23" s="99"/>
      <c r="R23" s="253"/>
      <c r="U23" s="13"/>
    </row>
    <row r="24" spans="1:21" ht="13.5" customHeight="1">
      <c r="A24" s="409"/>
      <c r="B24" s="411"/>
      <c r="C24" s="413"/>
      <c r="D24" s="512"/>
      <c r="E24" s="443"/>
      <c r="F24" s="417"/>
      <c r="G24" s="419"/>
      <c r="H24" s="95" t="s">
        <v>76</v>
      </c>
      <c r="I24" s="76">
        <f>J24+L24</f>
        <v>5221.2</v>
      </c>
      <c r="J24" s="23"/>
      <c r="K24" s="23"/>
      <c r="L24" s="24">
        <v>5221.2</v>
      </c>
      <c r="M24" s="100">
        <v>128.80000000000001</v>
      </c>
      <c r="N24" s="96"/>
      <c r="O24" s="434"/>
      <c r="P24" s="245"/>
      <c r="Q24" s="46"/>
      <c r="R24" s="254"/>
      <c r="U24" s="13"/>
    </row>
    <row r="25" spans="1:21" ht="13.5" customHeight="1" thickBot="1">
      <c r="A25" s="410"/>
      <c r="B25" s="412"/>
      <c r="C25" s="414"/>
      <c r="D25" s="513"/>
      <c r="E25" s="444"/>
      <c r="F25" s="418"/>
      <c r="G25" s="420"/>
      <c r="H25" s="97" t="s">
        <v>10</v>
      </c>
      <c r="I25" s="29">
        <f t="shared" ref="I25:N25" si="2">SUM(I23:I24)</f>
        <v>5801.3</v>
      </c>
      <c r="J25" s="30">
        <f t="shared" si="2"/>
        <v>0</v>
      </c>
      <c r="K25" s="30">
        <f t="shared" si="2"/>
        <v>0</v>
      </c>
      <c r="L25" s="30">
        <f t="shared" si="2"/>
        <v>5801.3</v>
      </c>
      <c r="M25" s="31">
        <f t="shared" si="2"/>
        <v>143.10000000000002</v>
      </c>
      <c r="N25" s="31">
        <f t="shared" si="2"/>
        <v>0</v>
      </c>
      <c r="O25" s="446"/>
      <c r="P25" s="104">
        <v>98</v>
      </c>
      <c r="Q25" s="105">
        <v>100</v>
      </c>
      <c r="R25" s="106"/>
      <c r="U25" s="13"/>
    </row>
    <row r="26" spans="1:21" ht="15.75" customHeight="1">
      <c r="A26" s="485" t="s">
        <v>9</v>
      </c>
      <c r="B26" s="486" t="s">
        <v>9</v>
      </c>
      <c r="C26" s="487" t="s">
        <v>53</v>
      </c>
      <c r="D26" s="504" t="s">
        <v>81</v>
      </c>
      <c r="E26" s="500" t="s">
        <v>115</v>
      </c>
      <c r="F26" s="464" t="s">
        <v>52</v>
      </c>
      <c r="G26" s="492" t="s">
        <v>48</v>
      </c>
      <c r="H26" s="67" t="s">
        <v>46</v>
      </c>
      <c r="I26" s="19">
        <f>J26+L26</f>
        <v>100</v>
      </c>
      <c r="J26" s="20">
        <v>100</v>
      </c>
      <c r="K26" s="20"/>
      <c r="L26" s="21"/>
      <c r="M26" s="75">
        <v>100</v>
      </c>
      <c r="N26" s="75">
        <v>100</v>
      </c>
      <c r="O26" s="498" t="s">
        <v>82</v>
      </c>
      <c r="P26" s="58">
        <v>100</v>
      </c>
      <c r="Q26" s="58">
        <v>100</v>
      </c>
      <c r="R26" s="59">
        <v>100</v>
      </c>
    </row>
    <row r="27" spans="1:21" ht="13.5" thickBot="1">
      <c r="A27" s="409"/>
      <c r="B27" s="412"/>
      <c r="C27" s="449"/>
      <c r="D27" s="416"/>
      <c r="E27" s="502"/>
      <c r="F27" s="451"/>
      <c r="G27" s="420"/>
      <c r="H27" s="66" t="s">
        <v>10</v>
      </c>
      <c r="I27" s="29">
        <f t="shared" ref="I27:N27" si="3">SUM(I26:I26)</f>
        <v>100</v>
      </c>
      <c r="J27" s="30">
        <f t="shared" si="3"/>
        <v>100</v>
      </c>
      <c r="K27" s="30">
        <f t="shared" si="3"/>
        <v>0</v>
      </c>
      <c r="L27" s="30">
        <f t="shared" si="3"/>
        <v>0</v>
      </c>
      <c r="M27" s="31">
        <f t="shared" si="3"/>
        <v>100</v>
      </c>
      <c r="N27" s="31">
        <f t="shared" si="3"/>
        <v>100</v>
      </c>
      <c r="O27" s="499"/>
      <c r="P27" s="43"/>
      <c r="Q27" s="43"/>
      <c r="R27" s="44"/>
    </row>
    <row r="28" spans="1:21" ht="12.75" customHeight="1">
      <c r="A28" s="505" t="s">
        <v>9</v>
      </c>
      <c r="B28" s="486" t="s">
        <v>9</v>
      </c>
      <c r="C28" s="487" t="s">
        <v>52</v>
      </c>
      <c r="D28" s="504" t="s">
        <v>119</v>
      </c>
      <c r="E28" s="500" t="s">
        <v>115</v>
      </c>
      <c r="F28" s="464" t="s">
        <v>52</v>
      </c>
      <c r="G28" s="492" t="s">
        <v>48</v>
      </c>
      <c r="H28" s="67" t="s">
        <v>46</v>
      </c>
      <c r="I28" s="19">
        <f>J28+L28</f>
        <v>23.2</v>
      </c>
      <c r="J28" s="20">
        <v>23.2</v>
      </c>
      <c r="K28" s="20"/>
      <c r="L28" s="21"/>
      <c r="M28" s="75"/>
      <c r="N28" s="75"/>
      <c r="O28" s="252" t="s">
        <v>54</v>
      </c>
      <c r="P28" s="41">
        <v>1</v>
      </c>
      <c r="Q28" s="41"/>
      <c r="R28" s="42"/>
    </row>
    <row r="29" spans="1:21" ht="13.5" thickBot="1">
      <c r="A29" s="506"/>
      <c r="B29" s="412"/>
      <c r="C29" s="449"/>
      <c r="D29" s="416"/>
      <c r="E29" s="502"/>
      <c r="F29" s="451"/>
      <c r="G29" s="420"/>
      <c r="H29" s="66" t="s">
        <v>10</v>
      </c>
      <c r="I29" s="29">
        <f t="shared" ref="I29:N29" si="4">SUM(I28:I28)</f>
        <v>23.2</v>
      </c>
      <c r="J29" s="30">
        <f t="shared" si="4"/>
        <v>23.2</v>
      </c>
      <c r="K29" s="30">
        <f t="shared" si="4"/>
        <v>0</v>
      </c>
      <c r="L29" s="30">
        <f t="shared" si="4"/>
        <v>0</v>
      </c>
      <c r="M29" s="31">
        <f t="shared" si="4"/>
        <v>0</v>
      </c>
      <c r="N29" s="31">
        <f t="shared" si="4"/>
        <v>0</v>
      </c>
      <c r="O29" s="15"/>
      <c r="P29" s="43"/>
      <c r="Q29" s="43"/>
      <c r="R29" s="44"/>
    </row>
    <row r="30" spans="1:21" ht="12" customHeight="1">
      <c r="A30" s="485" t="s">
        <v>9</v>
      </c>
      <c r="B30" s="486" t="s">
        <v>9</v>
      </c>
      <c r="C30" s="487" t="s">
        <v>49</v>
      </c>
      <c r="D30" s="508" t="s">
        <v>85</v>
      </c>
      <c r="E30" s="442" t="s">
        <v>84</v>
      </c>
      <c r="F30" s="464" t="s">
        <v>52</v>
      </c>
      <c r="G30" s="492" t="s">
        <v>60</v>
      </c>
      <c r="H30" s="69" t="s">
        <v>112</v>
      </c>
      <c r="I30" s="19">
        <f>J30+L30</f>
        <v>350</v>
      </c>
      <c r="J30" s="20"/>
      <c r="K30" s="20"/>
      <c r="L30" s="21">
        <v>350</v>
      </c>
      <c r="M30" s="75">
        <v>1000</v>
      </c>
      <c r="N30" s="75">
        <v>1750</v>
      </c>
      <c r="O30" s="445" t="s">
        <v>80</v>
      </c>
      <c r="P30" s="245">
        <v>10</v>
      </c>
      <c r="Q30" s="245">
        <v>40</v>
      </c>
      <c r="R30" s="254">
        <v>50</v>
      </c>
      <c r="U30" s="13"/>
    </row>
    <row r="31" spans="1:21" ht="19.5" customHeight="1">
      <c r="A31" s="409"/>
      <c r="B31" s="411"/>
      <c r="C31" s="448"/>
      <c r="D31" s="509"/>
      <c r="E31" s="443"/>
      <c r="F31" s="450"/>
      <c r="G31" s="419"/>
      <c r="H31" s="70"/>
      <c r="I31" s="22">
        <f>J31+L31</f>
        <v>0</v>
      </c>
      <c r="J31" s="23"/>
      <c r="K31" s="23"/>
      <c r="L31" s="24"/>
      <c r="M31" s="47"/>
      <c r="N31" s="47"/>
      <c r="O31" s="434"/>
      <c r="P31" s="245"/>
      <c r="Q31" s="245"/>
      <c r="R31" s="254"/>
      <c r="U31" s="13"/>
    </row>
    <row r="32" spans="1:21" ht="13.5" thickBot="1">
      <c r="A32" s="410"/>
      <c r="B32" s="412"/>
      <c r="C32" s="449"/>
      <c r="D32" s="510"/>
      <c r="E32" s="444"/>
      <c r="F32" s="451"/>
      <c r="G32" s="420"/>
      <c r="H32" s="66" t="s">
        <v>10</v>
      </c>
      <c r="I32" s="29">
        <f t="shared" ref="I32:N32" si="5">SUM(I30:I31)</f>
        <v>350</v>
      </c>
      <c r="J32" s="30">
        <f t="shared" si="5"/>
        <v>0</v>
      </c>
      <c r="K32" s="30">
        <f t="shared" si="5"/>
        <v>0</v>
      </c>
      <c r="L32" s="30">
        <f t="shared" si="5"/>
        <v>350</v>
      </c>
      <c r="M32" s="31">
        <f t="shared" si="5"/>
        <v>1000</v>
      </c>
      <c r="N32" s="31">
        <f t="shared" si="5"/>
        <v>1750</v>
      </c>
      <c r="O32" s="446"/>
      <c r="P32" s="246"/>
      <c r="Q32" s="246"/>
      <c r="R32" s="255"/>
      <c r="U32" s="13"/>
    </row>
    <row r="33" spans="1:21" ht="12.75" customHeight="1">
      <c r="A33" s="409" t="s">
        <v>9</v>
      </c>
      <c r="B33" s="486" t="s">
        <v>9</v>
      </c>
      <c r="C33" s="487" t="s">
        <v>78</v>
      </c>
      <c r="D33" s="504" t="s">
        <v>55</v>
      </c>
      <c r="E33" s="500"/>
      <c r="F33" s="464" t="s">
        <v>52</v>
      </c>
      <c r="G33" s="492" t="s">
        <v>48</v>
      </c>
      <c r="H33" s="68" t="s">
        <v>58</v>
      </c>
      <c r="I33" s="22">
        <f>J33+L33</f>
        <v>9.9</v>
      </c>
      <c r="J33" s="23">
        <v>9.9</v>
      </c>
      <c r="K33" s="20"/>
      <c r="L33" s="21"/>
      <c r="M33" s="75"/>
      <c r="N33" s="75"/>
      <c r="O33" s="498" t="s">
        <v>123</v>
      </c>
      <c r="P33" s="41">
        <v>589</v>
      </c>
      <c r="Q33" s="41"/>
      <c r="R33" s="42"/>
    </row>
    <row r="34" spans="1:21" ht="13.5" thickBot="1">
      <c r="A34" s="410"/>
      <c r="B34" s="412"/>
      <c r="C34" s="449"/>
      <c r="D34" s="416"/>
      <c r="E34" s="502"/>
      <c r="F34" s="451"/>
      <c r="G34" s="420"/>
      <c r="H34" s="66" t="s">
        <v>10</v>
      </c>
      <c r="I34" s="29">
        <f t="shared" ref="I34:N34" si="6">SUM(I33:I33)</f>
        <v>9.9</v>
      </c>
      <c r="J34" s="30">
        <f t="shared" si="6"/>
        <v>9.9</v>
      </c>
      <c r="K34" s="30">
        <f t="shared" si="6"/>
        <v>0</v>
      </c>
      <c r="L34" s="30">
        <f t="shared" si="6"/>
        <v>0</v>
      </c>
      <c r="M34" s="31">
        <f t="shared" si="6"/>
        <v>0</v>
      </c>
      <c r="N34" s="31">
        <f t="shared" si="6"/>
        <v>0</v>
      </c>
      <c r="O34" s="499"/>
      <c r="P34" s="41"/>
      <c r="Q34" s="41"/>
      <c r="R34" s="42"/>
    </row>
    <row r="35" spans="1:21" ht="13.5" thickBot="1">
      <c r="A35" s="11" t="s">
        <v>9</v>
      </c>
      <c r="B35" s="12" t="s">
        <v>9</v>
      </c>
      <c r="C35" s="422" t="s">
        <v>12</v>
      </c>
      <c r="D35" s="422"/>
      <c r="E35" s="422"/>
      <c r="F35" s="422"/>
      <c r="G35" s="422"/>
      <c r="H35" s="423"/>
      <c r="I35" s="32">
        <f>SUM(I34,I32,I29,I27,I25,I22,I15)</f>
        <v>20315.32</v>
      </c>
      <c r="J35" s="32">
        <f>SUM(J34,J32,J29,J27,J25,J22,J15)</f>
        <v>14164</v>
      </c>
      <c r="K35" s="32">
        <f>K34+K32+K29+K27+K25+K22+K15</f>
        <v>0</v>
      </c>
      <c r="L35" s="142">
        <f>SUM(K35,L32,L29,L27,L25,L22,L15)</f>
        <v>6151.3</v>
      </c>
      <c r="M35" s="143">
        <f>SUM(M34,M32,M29,M27,M25,M22,M15)</f>
        <v>17496.099999999999</v>
      </c>
      <c r="N35" s="32">
        <f>SUM(N34,N32,N29,N27,N25,N22,N15)</f>
        <v>18103</v>
      </c>
      <c r="O35" s="248"/>
      <c r="P35" s="249"/>
      <c r="Q35" s="249"/>
      <c r="R35" s="250"/>
    </row>
    <row r="36" spans="1:21" ht="13.5" thickBot="1">
      <c r="A36" s="11" t="s">
        <v>9</v>
      </c>
      <c r="B36" s="12" t="s">
        <v>11</v>
      </c>
      <c r="C36" s="493" t="s">
        <v>71</v>
      </c>
      <c r="D36" s="494"/>
      <c r="E36" s="494"/>
      <c r="F36" s="494"/>
      <c r="G36" s="494"/>
      <c r="H36" s="494"/>
      <c r="I36" s="494"/>
      <c r="J36" s="494"/>
      <c r="K36" s="494"/>
      <c r="L36" s="494"/>
      <c r="M36" s="494"/>
      <c r="N36" s="494"/>
      <c r="O36" s="494"/>
      <c r="P36" s="494"/>
      <c r="Q36" s="494"/>
      <c r="R36" s="495"/>
    </row>
    <row r="37" spans="1:21" ht="17.25" customHeight="1">
      <c r="A37" s="485" t="s">
        <v>9</v>
      </c>
      <c r="B37" s="486" t="s">
        <v>11</v>
      </c>
      <c r="C37" s="487" t="s">
        <v>9</v>
      </c>
      <c r="D37" s="488" t="s">
        <v>56</v>
      </c>
      <c r="E37" s="500" t="s">
        <v>116</v>
      </c>
      <c r="F37" s="464" t="s">
        <v>52</v>
      </c>
      <c r="G37" s="503" t="s">
        <v>48</v>
      </c>
      <c r="H37" s="195" t="s">
        <v>58</v>
      </c>
      <c r="I37" s="178">
        <f>J37+L37</f>
        <v>167</v>
      </c>
      <c r="J37" s="87">
        <v>167</v>
      </c>
      <c r="K37" s="87"/>
      <c r="L37" s="87"/>
      <c r="M37" s="88">
        <v>140</v>
      </c>
      <c r="N37" s="88">
        <v>165</v>
      </c>
      <c r="O37" s="490" t="s">
        <v>100</v>
      </c>
      <c r="P37" s="244">
        <v>2</v>
      </c>
      <c r="Q37" s="244" t="s">
        <v>60</v>
      </c>
      <c r="R37" s="253">
        <v>4</v>
      </c>
      <c r="U37" s="13"/>
    </row>
    <row r="38" spans="1:21" ht="17.25" customHeight="1">
      <c r="A38" s="409"/>
      <c r="B38" s="411"/>
      <c r="C38" s="448"/>
      <c r="D38" s="473"/>
      <c r="E38" s="501"/>
      <c r="F38" s="450"/>
      <c r="G38" s="452"/>
      <c r="H38" s="196"/>
      <c r="I38" s="179"/>
      <c r="J38" s="24"/>
      <c r="K38" s="24"/>
      <c r="L38" s="24"/>
      <c r="M38" s="100"/>
      <c r="N38" s="100"/>
      <c r="O38" s="491"/>
      <c r="P38" s="245"/>
      <c r="Q38" s="245"/>
      <c r="R38" s="254"/>
      <c r="U38" s="13"/>
    </row>
    <row r="39" spans="1:21" ht="17.25" customHeight="1">
      <c r="A39" s="409"/>
      <c r="B39" s="411"/>
      <c r="C39" s="448"/>
      <c r="D39" s="473"/>
      <c r="E39" s="501"/>
      <c r="F39" s="450"/>
      <c r="G39" s="452"/>
      <c r="H39" s="196"/>
      <c r="I39" s="180"/>
      <c r="J39" s="50"/>
      <c r="K39" s="50"/>
      <c r="L39" s="50"/>
      <c r="M39" s="198"/>
      <c r="N39" s="198"/>
      <c r="O39" s="491"/>
      <c r="P39" s="245"/>
      <c r="Q39" s="245"/>
      <c r="R39" s="254"/>
      <c r="U39" s="13"/>
    </row>
    <row r="40" spans="1:21" ht="17.25" customHeight="1" thickBot="1">
      <c r="A40" s="410"/>
      <c r="B40" s="412"/>
      <c r="C40" s="449"/>
      <c r="D40" s="489"/>
      <c r="E40" s="502"/>
      <c r="F40" s="451"/>
      <c r="G40" s="453"/>
      <c r="H40" s="197" t="s">
        <v>10</v>
      </c>
      <c r="I40" s="188">
        <f t="shared" ref="I40:N40" si="7">SUM(I37:I39)</f>
        <v>167</v>
      </c>
      <c r="J40" s="182">
        <f t="shared" si="7"/>
        <v>167</v>
      </c>
      <c r="K40" s="182">
        <f t="shared" si="7"/>
        <v>0</v>
      </c>
      <c r="L40" s="182">
        <f t="shared" si="7"/>
        <v>0</v>
      </c>
      <c r="M40" s="38">
        <f t="shared" si="7"/>
        <v>140</v>
      </c>
      <c r="N40" s="38">
        <f t="shared" si="7"/>
        <v>165</v>
      </c>
      <c r="O40" s="199" t="s">
        <v>74</v>
      </c>
      <c r="P40" s="246">
        <v>1</v>
      </c>
      <c r="Q40" s="246">
        <v>1</v>
      </c>
      <c r="R40" s="255">
        <v>1</v>
      </c>
      <c r="U40" s="13"/>
    </row>
    <row r="41" spans="1:21" ht="24.75" customHeight="1">
      <c r="A41" s="485" t="s">
        <v>9</v>
      </c>
      <c r="B41" s="486" t="s">
        <v>11</v>
      </c>
      <c r="C41" s="487" t="s">
        <v>11</v>
      </c>
      <c r="D41" s="488" t="s">
        <v>57</v>
      </c>
      <c r="E41" s="496"/>
      <c r="F41" s="464" t="s">
        <v>52</v>
      </c>
      <c r="G41" s="492" t="s">
        <v>48</v>
      </c>
      <c r="H41" s="112" t="s">
        <v>58</v>
      </c>
      <c r="I41" s="76">
        <f>J41+L41</f>
        <v>7.5</v>
      </c>
      <c r="J41" s="49">
        <v>7.5</v>
      </c>
      <c r="K41" s="49"/>
      <c r="L41" s="50"/>
      <c r="M41" s="75">
        <v>40</v>
      </c>
      <c r="N41" s="75">
        <v>40</v>
      </c>
      <c r="O41" s="186" t="s">
        <v>61</v>
      </c>
      <c r="P41" s="244" t="s">
        <v>62</v>
      </c>
      <c r="Q41" s="244" t="s">
        <v>60</v>
      </c>
      <c r="R41" s="253" t="s">
        <v>60</v>
      </c>
      <c r="U41" s="13"/>
    </row>
    <row r="42" spans="1:21" ht="13.5" thickBot="1">
      <c r="A42" s="410"/>
      <c r="B42" s="412"/>
      <c r="C42" s="449"/>
      <c r="D42" s="489"/>
      <c r="E42" s="497"/>
      <c r="F42" s="451"/>
      <c r="G42" s="420"/>
      <c r="H42" s="66" t="s">
        <v>10</v>
      </c>
      <c r="I42" s="29">
        <f t="shared" ref="I42:N42" si="8">SUM(I41:I41)</f>
        <v>7.5</v>
      </c>
      <c r="J42" s="30">
        <f t="shared" si="8"/>
        <v>7.5</v>
      </c>
      <c r="K42" s="30">
        <f t="shared" si="8"/>
        <v>0</v>
      </c>
      <c r="L42" s="30">
        <f t="shared" si="8"/>
        <v>0</v>
      </c>
      <c r="M42" s="31">
        <f t="shared" si="8"/>
        <v>40</v>
      </c>
      <c r="N42" s="31">
        <f t="shared" si="8"/>
        <v>40</v>
      </c>
      <c r="O42" s="15"/>
      <c r="P42" s="246"/>
      <c r="Q42" s="246"/>
      <c r="R42" s="255"/>
      <c r="U42" s="13"/>
    </row>
    <row r="43" spans="1:21" ht="13.5" thickBot="1">
      <c r="A43" s="16" t="s">
        <v>9</v>
      </c>
      <c r="B43" s="12" t="s">
        <v>11</v>
      </c>
      <c r="C43" s="422" t="s">
        <v>12</v>
      </c>
      <c r="D43" s="422"/>
      <c r="E43" s="422"/>
      <c r="F43" s="422"/>
      <c r="G43" s="422"/>
      <c r="H43" s="423"/>
      <c r="I43" s="32">
        <f>I42+I40</f>
        <v>174.5</v>
      </c>
      <c r="J43" s="32">
        <f>J42+J40</f>
        <v>174.5</v>
      </c>
      <c r="K43" s="32">
        <f>SUM(K42,K40)</f>
        <v>0</v>
      </c>
      <c r="L43" s="32">
        <f>L42+L40</f>
        <v>0</v>
      </c>
      <c r="M43" s="32">
        <f>M42+M40</f>
        <v>180</v>
      </c>
      <c r="N43" s="32">
        <f>N42+N40</f>
        <v>205</v>
      </c>
      <c r="O43" s="424"/>
      <c r="P43" s="425"/>
      <c r="Q43" s="425"/>
      <c r="R43" s="426"/>
    </row>
    <row r="44" spans="1:21" ht="13.5" thickBot="1">
      <c r="A44" s="11" t="s">
        <v>9</v>
      </c>
      <c r="B44" s="12" t="s">
        <v>47</v>
      </c>
      <c r="C44" s="493" t="s">
        <v>72</v>
      </c>
      <c r="D44" s="494"/>
      <c r="E44" s="494"/>
      <c r="F44" s="494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5"/>
    </row>
    <row r="45" spans="1:21" ht="12.75" customHeight="1">
      <c r="A45" s="121" t="s">
        <v>9</v>
      </c>
      <c r="B45" s="123" t="s">
        <v>47</v>
      </c>
      <c r="C45" s="125" t="s">
        <v>9</v>
      </c>
      <c r="D45" s="141" t="s">
        <v>101</v>
      </c>
      <c r="E45" s="135"/>
      <c r="F45" s="132" t="s">
        <v>52</v>
      </c>
      <c r="G45" s="158" t="s">
        <v>48</v>
      </c>
      <c r="H45" s="144" t="s">
        <v>58</v>
      </c>
      <c r="I45" s="85">
        <f>J45+L45</f>
        <v>628.4</v>
      </c>
      <c r="J45" s="86">
        <v>628.4</v>
      </c>
      <c r="K45" s="86"/>
      <c r="L45" s="87"/>
      <c r="M45" s="88">
        <v>495.9</v>
      </c>
      <c r="N45" s="88">
        <v>75</v>
      </c>
      <c r="O45" s="241" t="s">
        <v>111</v>
      </c>
      <c r="P45" s="244">
        <v>20</v>
      </c>
      <c r="Q45" s="244">
        <v>18</v>
      </c>
      <c r="R45" s="253">
        <v>16</v>
      </c>
      <c r="U45" s="13"/>
    </row>
    <row r="46" spans="1:21" ht="16.5" customHeight="1">
      <c r="A46" s="127"/>
      <c r="B46" s="128"/>
      <c r="C46" s="137"/>
      <c r="D46" s="138" t="s">
        <v>102</v>
      </c>
      <c r="E46" s="206"/>
      <c r="F46" s="133"/>
      <c r="G46" s="159"/>
      <c r="H46" s="70" t="s">
        <v>76</v>
      </c>
      <c r="I46" s="22">
        <f>J46+L46</f>
        <v>2618.4</v>
      </c>
      <c r="J46" s="61">
        <v>2618.4</v>
      </c>
      <c r="K46" s="61"/>
      <c r="L46" s="62"/>
      <c r="M46" s="28">
        <v>3914.1</v>
      </c>
      <c r="N46" s="63"/>
      <c r="O46" s="242"/>
      <c r="P46" s="245"/>
      <c r="Q46" s="245"/>
      <c r="R46" s="254"/>
      <c r="U46" s="13"/>
    </row>
    <row r="47" spans="1:21" ht="12.75" customHeight="1">
      <c r="A47" s="409"/>
      <c r="B47" s="411"/>
      <c r="C47" s="448"/>
      <c r="D47" s="473" t="s">
        <v>103</v>
      </c>
      <c r="E47" s="206"/>
      <c r="F47" s="450"/>
      <c r="G47" s="452"/>
      <c r="H47" s="71" t="s">
        <v>77</v>
      </c>
      <c r="I47" s="145">
        <f>J47+L47</f>
        <v>87.7</v>
      </c>
      <c r="J47" s="23">
        <v>87.7</v>
      </c>
      <c r="K47" s="26"/>
      <c r="L47" s="27"/>
      <c r="M47" s="161"/>
      <c r="N47" s="161"/>
      <c r="O47" s="341" t="s">
        <v>128</v>
      </c>
      <c r="P47" s="342">
        <v>1.7</v>
      </c>
      <c r="Q47" s="342">
        <v>0.2</v>
      </c>
      <c r="R47" s="231"/>
      <c r="U47" s="13"/>
    </row>
    <row r="48" spans="1:21">
      <c r="A48" s="409"/>
      <c r="B48" s="411"/>
      <c r="C48" s="448"/>
      <c r="D48" s="473"/>
      <c r="E48" s="206"/>
      <c r="F48" s="450"/>
      <c r="G48" s="452"/>
      <c r="H48" s="151" t="s">
        <v>79</v>
      </c>
      <c r="I48" s="202">
        <f>J48+L48</f>
        <v>0</v>
      </c>
      <c r="J48" s="27"/>
      <c r="K48" s="27"/>
      <c r="L48" s="27"/>
      <c r="M48" s="161"/>
      <c r="N48" s="161"/>
      <c r="O48" s="343" t="s">
        <v>129</v>
      </c>
      <c r="P48" s="344">
        <v>500</v>
      </c>
      <c r="Q48" s="344">
        <v>500</v>
      </c>
      <c r="R48" s="236"/>
      <c r="U48" s="13"/>
    </row>
    <row r="49" spans="1:21" ht="13.5" customHeight="1">
      <c r="A49" s="409"/>
      <c r="B49" s="411"/>
      <c r="C49" s="448"/>
      <c r="D49" s="473" t="s">
        <v>104</v>
      </c>
      <c r="E49" s="206"/>
      <c r="F49" s="450"/>
      <c r="G49" s="452"/>
      <c r="H49" s="71"/>
      <c r="I49" s="179"/>
      <c r="J49" s="24"/>
      <c r="K49" s="24"/>
      <c r="L49" s="24"/>
      <c r="M49" s="100"/>
      <c r="N49" s="100"/>
      <c r="O49" s="242"/>
      <c r="P49" s="245"/>
      <c r="Q49" s="245"/>
      <c r="R49" s="254"/>
      <c r="U49" s="13"/>
    </row>
    <row r="50" spans="1:21">
      <c r="A50" s="409"/>
      <c r="B50" s="411"/>
      <c r="C50" s="448"/>
      <c r="D50" s="473"/>
      <c r="E50" s="206"/>
      <c r="F50" s="450"/>
      <c r="G50" s="452"/>
      <c r="H50" s="71"/>
      <c r="I50" s="179"/>
      <c r="J50" s="24"/>
      <c r="K50" s="24"/>
      <c r="L50" s="24"/>
      <c r="M50" s="100"/>
      <c r="N50" s="100"/>
      <c r="O50" s="242"/>
      <c r="P50" s="245"/>
      <c r="Q50" s="245"/>
      <c r="R50" s="254"/>
      <c r="U50" s="13"/>
    </row>
    <row r="51" spans="1:21" ht="12.75" customHeight="1">
      <c r="A51" s="127"/>
      <c r="B51" s="128"/>
      <c r="C51" s="137"/>
      <c r="D51" s="138" t="s">
        <v>105</v>
      </c>
      <c r="E51" s="469"/>
      <c r="F51" s="133"/>
      <c r="G51" s="159"/>
      <c r="H51" s="173"/>
      <c r="I51" s="203"/>
      <c r="J51" s="200"/>
      <c r="K51" s="24"/>
      <c r="L51" s="24"/>
      <c r="M51" s="100"/>
      <c r="N51" s="100"/>
      <c r="O51" s="242"/>
      <c r="P51" s="245"/>
      <c r="Q51" s="245"/>
      <c r="R51" s="254"/>
      <c r="U51" s="13"/>
    </row>
    <row r="52" spans="1:21" ht="15.75" customHeight="1">
      <c r="A52" s="127"/>
      <c r="B52" s="128"/>
      <c r="C52" s="137"/>
      <c r="D52" s="167" t="s">
        <v>120</v>
      </c>
      <c r="E52" s="469"/>
      <c r="F52" s="149"/>
      <c r="G52" s="159"/>
      <c r="H52" s="157"/>
      <c r="I52" s="179"/>
      <c r="J52" s="24"/>
      <c r="K52" s="24"/>
      <c r="L52" s="24"/>
      <c r="M52" s="100"/>
      <c r="N52" s="100"/>
      <c r="O52" s="242"/>
      <c r="P52" s="245"/>
      <c r="Q52" s="245"/>
      <c r="R52" s="254"/>
      <c r="U52" s="13"/>
    </row>
    <row r="53" spans="1:21" ht="14.25" customHeight="1">
      <c r="A53" s="409"/>
      <c r="B53" s="411"/>
      <c r="C53" s="448"/>
      <c r="D53" s="482" t="s">
        <v>127</v>
      </c>
      <c r="E53" s="484" t="s">
        <v>84</v>
      </c>
      <c r="F53" s="474"/>
      <c r="G53" s="475" t="s">
        <v>60</v>
      </c>
      <c r="H53" s="157"/>
      <c r="I53" s="204"/>
      <c r="J53" s="201"/>
      <c r="K53" s="201"/>
      <c r="L53" s="201"/>
      <c r="M53" s="47"/>
      <c r="N53" s="100"/>
      <c r="O53" s="242"/>
      <c r="P53" s="245"/>
      <c r="Q53" s="245"/>
      <c r="R53" s="254"/>
      <c r="S53" s="93"/>
      <c r="U53" s="13"/>
    </row>
    <row r="54" spans="1:21" ht="12.75" customHeight="1" thickBot="1">
      <c r="A54" s="410"/>
      <c r="B54" s="412"/>
      <c r="C54" s="449"/>
      <c r="D54" s="483"/>
      <c r="E54" s="444"/>
      <c r="F54" s="414"/>
      <c r="G54" s="453"/>
      <c r="H54" s="66" t="s">
        <v>10</v>
      </c>
      <c r="I54" s="327">
        <f t="shared" ref="I54:N54" si="9">SUM(I45:I53)</f>
        <v>3334.5</v>
      </c>
      <c r="J54" s="328">
        <f t="shared" si="9"/>
        <v>3334.5</v>
      </c>
      <c r="K54" s="328">
        <f t="shared" si="9"/>
        <v>0</v>
      </c>
      <c r="L54" s="329">
        <f t="shared" si="9"/>
        <v>0</v>
      </c>
      <c r="M54" s="31">
        <f t="shared" si="9"/>
        <v>4410</v>
      </c>
      <c r="N54" s="31">
        <f t="shared" si="9"/>
        <v>75</v>
      </c>
      <c r="O54" s="243"/>
      <c r="P54" s="246"/>
      <c r="Q54" s="246"/>
      <c r="R54" s="255"/>
      <c r="S54" s="92"/>
      <c r="U54" s="13"/>
    </row>
    <row r="55" spans="1:21" ht="24" customHeight="1">
      <c r="A55" s="454" t="s">
        <v>9</v>
      </c>
      <c r="B55" s="457" t="s">
        <v>47</v>
      </c>
      <c r="C55" s="460" t="s">
        <v>11</v>
      </c>
      <c r="D55" s="476" t="s">
        <v>109</v>
      </c>
      <c r="E55" s="479" t="s">
        <v>84</v>
      </c>
      <c r="F55" s="464" t="s">
        <v>52</v>
      </c>
      <c r="G55" s="465" t="s">
        <v>60</v>
      </c>
      <c r="H55" s="321" t="s">
        <v>79</v>
      </c>
      <c r="I55" s="19">
        <f>J55+L55</f>
        <v>150</v>
      </c>
      <c r="J55" s="20"/>
      <c r="K55" s="20"/>
      <c r="L55" s="322">
        <v>150</v>
      </c>
      <c r="M55" s="345">
        <v>371.4</v>
      </c>
      <c r="N55" s="75"/>
      <c r="O55" s="471" t="s">
        <v>110</v>
      </c>
      <c r="P55" s="438">
        <v>29</v>
      </c>
      <c r="Q55" s="438">
        <v>100</v>
      </c>
      <c r="R55" s="440"/>
    </row>
    <row r="56" spans="1:21" ht="24" customHeight="1">
      <c r="A56" s="455"/>
      <c r="B56" s="458"/>
      <c r="C56" s="413"/>
      <c r="D56" s="477"/>
      <c r="E56" s="480"/>
      <c r="F56" s="450"/>
      <c r="G56" s="466"/>
      <c r="H56" s="321" t="s">
        <v>46</v>
      </c>
      <c r="I56" s="22">
        <f>J56+L56</f>
        <v>11.2</v>
      </c>
      <c r="J56" s="61">
        <v>11.2</v>
      </c>
      <c r="K56" s="61"/>
      <c r="L56" s="323"/>
      <c r="M56" s="345"/>
      <c r="N56" s="63"/>
      <c r="O56" s="447"/>
      <c r="P56" s="439"/>
      <c r="Q56" s="439"/>
      <c r="R56" s="441"/>
    </row>
    <row r="57" spans="1:21" ht="24" customHeight="1">
      <c r="A57" s="455"/>
      <c r="B57" s="458"/>
      <c r="C57" s="413"/>
      <c r="D57" s="477"/>
      <c r="E57" s="480"/>
      <c r="F57" s="450"/>
      <c r="G57" s="466"/>
      <c r="H57" s="321" t="s">
        <v>76</v>
      </c>
      <c r="I57" s="22">
        <f>J57+L57</f>
        <v>1350</v>
      </c>
      <c r="J57" s="61"/>
      <c r="K57" s="61"/>
      <c r="L57" s="323">
        <v>1350</v>
      </c>
      <c r="M57" s="346">
        <v>3342.3</v>
      </c>
      <c r="N57" s="63"/>
      <c r="O57" s="447"/>
      <c r="P57" s="439"/>
      <c r="Q57" s="439"/>
      <c r="R57" s="441"/>
    </row>
    <row r="58" spans="1:21" ht="19.5" customHeight="1" thickBot="1">
      <c r="A58" s="456"/>
      <c r="B58" s="459"/>
      <c r="C58" s="414"/>
      <c r="D58" s="478"/>
      <c r="E58" s="481"/>
      <c r="F58" s="451"/>
      <c r="G58" s="467"/>
      <c r="H58" s="197" t="s">
        <v>10</v>
      </c>
      <c r="I58" s="160">
        <f t="shared" ref="I58:N58" si="10">SUM(I55:I57)</f>
        <v>1511.2</v>
      </c>
      <c r="J58" s="30">
        <f t="shared" si="10"/>
        <v>11.2</v>
      </c>
      <c r="K58" s="30">
        <f t="shared" si="10"/>
        <v>0</v>
      </c>
      <c r="L58" s="227">
        <f t="shared" si="10"/>
        <v>1500</v>
      </c>
      <c r="M58" s="207">
        <f t="shared" si="10"/>
        <v>3713.7000000000003</v>
      </c>
      <c r="N58" s="31">
        <f t="shared" si="10"/>
        <v>0</v>
      </c>
      <c r="O58" s="472"/>
      <c r="P58" s="246"/>
      <c r="Q58" s="246"/>
      <c r="R58" s="255"/>
      <c r="U58" s="13"/>
    </row>
    <row r="59" spans="1:21" ht="16.5" customHeight="1">
      <c r="A59" s="121" t="s">
        <v>9</v>
      </c>
      <c r="B59" s="123" t="s">
        <v>47</v>
      </c>
      <c r="C59" s="125" t="s">
        <v>47</v>
      </c>
      <c r="D59" s="141" t="s">
        <v>106</v>
      </c>
      <c r="E59" s="468"/>
      <c r="F59" s="132" t="s">
        <v>52</v>
      </c>
      <c r="G59" s="158" t="s">
        <v>48</v>
      </c>
      <c r="H59" s="144"/>
      <c r="I59" s="85"/>
      <c r="J59" s="86"/>
      <c r="K59" s="86"/>
      <c r="L59" s="87"/>
      <c r="M59" s="88"/>
      <c r="N59" s="88"/>
      <c r="O59" s="205"/>
      <c r="P59" s="244"/>
      <c r="Q59" s="244"/>
      <c r="R59" s="253"/>
      <c r="U59" s="13"/>
    </row>
    <row r="60" spans="1:21" ht="15" customHeight="1">
      <c r="A60" s="409"/>
      <c r="B60" s="411"/>
      <c r="C60" s="448"/>
      <c r="D60" s="138" t="s">
        <v>107</v>
      </c>
      <c r="E60" s="469"/>
      <c r="F60" s="450"/>
      <c r="G60" s="452"/>
      <c r="H60" s="71" t="s">
        <v>59</v>
      </c>
      <c r="I60" s="115">
        <f>J60+L60</f>
        <v>125</v>
      </c>
      <c r="J60" s="23">
        <v>125</v>
      </c>
      <c r="K60" s="23"/>
      <c r="L60" s="24"/>
      <c r="M60" s="100"/>
      <c r="N60" s="100"/>
      <c r="O60" s="447" t="s">
        <v>67</v>
      </c>
      <c r="P60" s="245">
        <v>135</v>
      </c>
      <c r="Q60" s="245">
        <v>215</v>
      </c>
      <c r="R60" s="254">
        <v>351</v>
      </c>
      <c r="U60" s="13"/>
    </row>
    <row r="61" spans="1:21" ht="15" customHeight="1">
      <c r="A61" s="409"/>
      <c r="B61" s="411"/>
      <c r="C61" s="448"/>
      <c r="D61" s="415" t="s">
        <v>68</v>
      </c>
      <c r="E61" s="469"/>
      <c r="F61" s="450"/>
      <c r="G61" s="452"/>
      <c r="H61" s="151" t="s">
        <v>58</v>
      </c>
      <c r="I61" s="202">
        <f>J61+L61</f>
        <v>184.5</v>
      </c>
      <c r="J61" s="27">
        <v>184.5</v>
      </c>
      <c r="K61" s="27"/>
      <c r="L61" s="27"/>
      <c r="M61" s="161">
        <v>120</v>
      </c>
      <c r="N61" s="161">
        <v>400</v>
      </c>
      <c r="O61" s="447"/>
      <c r="P61" s="245"/>
      <c r="Q61" s="245"/>
      <c r="R61" s="254"/>
      <c r="U61" s="13"/>
    </row>
    <row r="62" spans="1:21" ht="13.5" customHeight="1">
      <c r="A62" s="409"/>
      <c r="B62" s="411"/>
      <c r="C62" s="448"/>
      <c r="D62" s="415"/>
      <c r="E62" s="469"/>
      <c r="F62" s="450"/>
      <c r="G62" s="452"/>
      <c r="H62" s="112"/>
      <c r="I62" s="180"/>
      <c r="J62" s="50"/>
      <c r="K62" s="50"/>
      <c r="L62" s="50"/>
      <c r="M62" s="51"/>
      <c r="N62" s="51"/>
      <c r="O62" s="251"/>
      <c r="P62" s="245"/>
      <c r="Q62" s="245"/>
      <c r="R62" s="254"/>
      <c r="U62" s="13"/>
    </row>
    <row r="63" spans="1:21" ht="13.5" customHeight="1" thickBot="1">
      <c r="A63" s="410"/>
      <c r="B63" s="412"/>
      <c r="C63" s="449"/>
      <c r="D63" s="416"/>
      <c r="E63" s="470"/>
      <c r="F63" s="451"/>
      <c r="G63" s="453"/>
      <c r="H63" s="72" t="s">
        <v>10</v>
      </c>
      <c r="I63" s="181">
        <f t="shared" ref="I63:N63" si="11">SUM(I60:I62)</f>
        <v>309.5</v>
      </c>
      <c r="J63" s="174">
        <f t="shared" si="11"/>
        <v>309.5</v>
      </c>
      <c r="K63" s="174">
        <f t="shared" si="11"/>
        <v>0</v>
      </c>
      <c r="L63" s="194">
        <f t="shared" si="11"/>
        <v>0</v>
      </c>
      <c r="M63" s="38">
        <f t="shared" si="11"/>
        <v>120</v>
      </c>
      <c r="N63" s="38">
        <f t="shared" si="11"/>
        <v>400</v>
      </c>
      <c r="O63" s="199"/>
      <c r="P63" s="246"/>
      <c r="Q63" s="246"/>
      <c r="R63" s="255"/>
      <c r="U63" s="13"/>
    </row>
    <row r="64" spans="1:21" ht="13.5" thickBot="1">
      <c r="A64" s="16" t="s">
        <v>9</v>
      </c>
      <c r="B64" s="12" t="s">
        <v>47</v>
      </c>
      <c r="C64" s="422" t="s">
        <v>12</v>
      </c>
      <c r="D64" s="422"/>
      <c r="E64" s="422"/>
      <c r="F64" s="422"/>
      <c r="G64" s="422"/>
      <c r="H64" s="423"/>
      <c r="I64" s="32">
        <f>I63+I54+I58</f>
        <v>5155.2</v>
      </c>
      <c r="J64" s="32">
        <f>SUM(J63,J58,J54)</f>
        <v>3655.2</v>
      </c>
      <c r="K64" s="32">
        <f>K63+K54+K58</f>
        <v>0</v>
      </c>
      <c r="L64" s="32">
        <f>L63+L54+L58</f>
        <v>1500</v>
      </c>
      <c r="M64" s="32">
        <f>M63+M54+M58</f>
        <v>8243.7000000000007</v>
      </c>
      <c r="N64" s="32">
        <f>N63+N54+N58</f>
        <v>475</v>
      </c>
      <c r="O64" s="424"/>
      <c r="P64" s="425"/>
      <c r="Q64" s="425"/>
      <c r="R64" s="426"/>
    </row>
    <row r="65" spans="1:40" ht="13.5" thickBot="1">
      <c r="A65" s="11" t="s">
        <v>9</v>
      </c>
      <c r="B65" s="12" t="s">
        <v>53</v>
      </c>
      <c r="C65" s="435" t="s">
        <v>73</v>
      </c>
      <c r="D65" s="436"/>
      <c r="E65" s="436"/>
      <c r="F65" s="436"/>
      <c r="G65" s="436"/>
      <c r="H65" s="436"/>
      <c r="I65" s="436"/>
      <c r="J65" s="436"/>
      <c r="K65" s="436"/>
      <c r="L65" s="436"/>
      <c r="M65" s="436"/>
      <c r="N65" s="436"/>
      <c r="O65" s="436"/>
      <c r="P65" s="436"/>
      <c r="Q65" s="436"/>
      <c r="R65" s="437"/>
    </row>
    <row r="66" spans="1:40" ht="12" customHeight="1">
      <c r="A66" s="454" t="s">
        <v>9</v>
      </c>
      <c r="B66" s="457" t="s">
        <v>53</v>
      </c>
      <c r="C66" s="460" t="s">
        <v>9</v>
      </c>
      <c r="D66" s="461" t="s">
        <v>69</v>
      </c>
      <c r="E66" s="52"/>
      <c r="F66" s="464" t="s">
        <v>53</v>
      </c>
      <c r="G66" s="465" t="s">
        <v>48</v>
      </c>
      <c r="H66" s="73" t="s">
        <v>59</v>
      </c>
      <c r="I66" s="19">
        <f>J66+L66</f>
        <v>0</v>
      </c>
      <c r="J66" s="20"/>
      <c r="K66" s="20"/>
      <c r="L66" s="21"/>
      <c r="M66" s="75"/>
      <c r="N66" s="75"/>
      <c r="O66" s="445" t="s">
        <v>98</v>
      </c>
      <c r="P66" s="438">
        <v>0.4</v>
      </c>
      <c r="Q66" s="438">
        <v>1</v>
      </c>
      <c r="R66" s="440">
        <v>1</v>
      </c>
    </row>
    <row r="67" spans="1:40" ht="12" customHeight="1">
      <c r="A67" s="455"/>
      <c r="B67" s="458"/>
      <c r="C67" s="413"/>
      <c r="D67" s="462"/>
      <c r="E67" s="53"/>
      <c r="F67" s="450"/>
      <c r="G67" s="466"/>
      <c r="H67" s="74" t="s">
        <v>58</v>
      </c>
      <c r="I67" s="22">
        <f>J67+L67</f>
        <v>100</v>
      </c>
      <c r="J67" s="23">
        <v>100</v>
      </c>
      <c r="K67" s="23"/>
      <c r="L67" s="24"/>
      <c r="M67" s="100">
        <v>150</v>
      </c>
      <c r="N67" s="100">
        <v>400</v>
      </c>
      <c r="O67" s="434"/>
      <c r="P67" s="439"/>
      <c r="Q67" s="439"/>
      <c r="R67" s="441"/>
    </row>
    <row r="68" spans="1:40" ht="12" customHeight="1" thickBot="1">
      <c r="A68" s="456"/>
      <c r="B68" s="459"/>
      <c r="C68" s="414"/>
      <c r="D68" s="463"/>
      <c r="E68" s="54"/>
      <c r="F68" s="451"/>
      <c r="G68" s="467"/>
      <c r="H68" s="66" t="s">
        <v>10</v>
      </c>
      <c r="I68" s="29">
        <f t="shared" ref="I68:N68" si="12">SUM(I66:I67)</f>
        <v>100</v>
      </c>
      <c r="J68" s="30">
        <f t="shared" si="12"/>
        <v>100</v>
      </c>
      <c r="K68" s="30">
        <f t="shared" si="12"/>
        <v>0</v>
      </c>
      <c r="L68" s="30">
        <f t="shared" si="12"/>
        <v>0</v>
      </c>
      <c r="M68" s="31">
        <f t="shared" si="12"/>
        <v>150</v>
      </c>
      <c r="N68" s="31">
        <f t="shared" si="12"/>
        <v>400</v>
      </c>
      <c r="O68" s="446"/>
      <c r="P68" s="246"/>
      <c r="Q68" s="246"/>
      <c r="R68" s="255"/>
      <c r="U68" s="13"/>
    </row>
    <row r="69" spans="1:40" ht="14.25" customHeight="1">
      <c r="A69" s="119" t="s">
        <v>9</v>
      </c>
      <c r="B69" s="131" t="s">
        <v>53</v>
      </c>
      <c r="C69" s="129" t="s">
        <v>11</v>
      </c>
      <c r="D69" s="155" t="s">
        <v>108</v>
      </c>
      <c r="E69" s="442" t="s">
        <v>84</v>
      </c>
      <c r="F69" s="117" t="s">
        <v>53</v>
      </c>
      <c r="G69" s="118" t="s">
        <v>60</v>
      </c>
      <c r="H69" s="152"/>
      <c r="I69" s="109"/>
      <c r="J69" s="110"/>
      <c r="K69" s="110"/>
      <c r="L69" s="111"/>
      <c r="M69" s="153"/>
      <c r="N69" s="223"/>
      <c r="O69" s="186"/>
      <c r="P69" s="244"/>
      <c r="Q69" s="244"/>
      <c r="R69" s="253"/>
      <c r="U69" s="13"/>
    </row>
    <row r="70" spans="1:40" ht="12.75" customHeight="1">
      <c r="A70" s="127"/>
      <c r="B70" s="128"/>
      <c r="C70" s="130"/>
      <c r="D70" s="415" t="s">
        <v>124</v>
      </c>
      <c r="E70" s="443"/>
      <c r="F70" s="240"/>
      <c r="H70" s="64" t="s">
        <v>79</v>
      </c>
      <c r="I70" s="147">
        <f>J70+L70</f>
        <v>0</v>
      </c>
      <c r="J70" s="49">
        <v>0</v>
      </c>
      <c r="K70" s="49"/>
      <c r="L70" s="50"/>
      <c r="M70" s="148">
        <v>750.8</v>
      </c>
      <c r="N70" s="210"/>
      <c r="O70" s="433" t="s">
        <v>117</v>
      </c>
      <c r="P70" s="154">
        <v>90</v>
      </c>
      <c r="Q70" s="154">
        <v>100</v>
      </c>
      <c r="R70" s="156"/>
      <c r="U70" s="13"/>
    </row>
    <row r="71" spans="1:40" ht="12.75" customHeight="1">
      <c r="A71" s="127"/>
      <c r="B71" s="128"/>
      <c r="C71" s="130"/>
      <c r="D71" s="415"/>
      <c r="E71" s="443"/>
      <c r="F71" s="117"/>
      <c r="G71" s="118"/>
      <c r="H71" s="157" t="s">
        <v>59</v>
      </c>
      <c r="I71" s="60">
        <f>J71+L71</f>
        <v>925.7</v>
      </c>
      <c r="J71" s="26">
        <v>0</v>
      </c>
      <c r="K71" s="26"/>
      <c r="L71" s="62">
        <v>925.7</v>
      </c>
      <c r="M71" s="150"/>
      <c r="N71" s="224"/>
      <c r="O71" s="433"/>
      <c r="P71" s="245"/>
      <c r="Q71" s="46"/>
      <c r="R71" s="254"/>
      <c r="U71" s="13"/>
    </row>
    <row r="72" spans="1:40" ht="12.75" customHeight="1">
      <c r="A72" s="127"/>
      <c r="B72" s="128"/>
      <c r="C72" s="130"/>
      <c r="D72" s="415"/>
      <c r="E72" s="443"/>
      <c r="F72" s="117"/>
      <c r="G72" s="118"/>
      <c r="H72" s="68" t="s">
        <v>76</v>
      </c>
      <c r="I72" s="25">
        <f>J72+L72</f>
        <v>5629.9</v>
      </c>
      <c r="J72" s="61">
        <v>0</v>
      </c>
      <c r="K72" s="61"/>
      <c r="L72" s="24">
        <v>5629.9</v>
      </c>
      <c r="M72" s="48"/>
      <c r="N72" s="225"/>
      <c r="O72" s="247"/>
      <c r="P72" s="245"/>
      <c r="Q72" s="46"/>
      <c r="R72" s="254"/>
      <c r="U72" s="13"/>
    </row>
    <row r="73" spans="1:40" ht="13.5" customHeight="1">
      <c r="A73" s="409"/>
      <c r="B73" s="411"/>
      <c r="C73" s="413"/>
      <c r="D73" s="415" t="s">
        <v>83</v>
      </c>
      <c r="E73" s="443"/>
      <c r="F73" s="417"/>
      <c r="G73" s="419"/>
      <c r="H73" s="64" t="s">
        <v>58</v>
      </c>
      <c r="I73" s="25">
        <f>J73+L73</f>
        <v>0</v>
      </c>
      <c r="J73" s="49">
        <v>0</v>
      </c>
      <c r="K73" s="49"/>
      <c r="L73" s="62"/>
      <c r="M73" s="63">
        <v>120</v>
      </c>
      <c r="N73" s="226"/>
      <c r="O73" s="434" t="s">
        <v>126</v>
      </c>
      <c r="P73" s="154"/>
      <c r="Q73" s="154">
        <v>360</v>
      </c>
      <c r="R73" s="156"/>
      <c r="U73" s="13"/>
    </row>
    <row r="74" spans="1:40" ht="13.5" customHeight="1">
      <c r="A74" s="409"/>
      <c r="B74" s="411"/>
      <c r="C74" s="413"/>
      <c r="D74" s="415"/>
      <c r="E74" s="443"/>
      <c r="F74" s="417"/>
      <c r="G74" s="419"/>
      <c r="H74" s="64" t="s">
        <v>79</v>
      </c>
      <c r="I74" s="60">
        <f>J74+L74</f>
        <v>0</v>
      </c>
      <c r="J74" s="23">
        <v>0</v>
      </c>
      <c r="K74" s="23"/>
      <c r="L74" s="24"/>
      <c r="M74" s="100"/>
      <c r="N74" s="146"/>
      <c r="O74" s="434"/>
      <c r="P74" s="245"/>
      <c r="Q74" s="46"/>
      <c r="R74" s="254"/>
      <c r="U74" s="13"/>
    </row>
    <row r="75" spans="1:40" ht="13.5" customHeight="1" thickBot="1">
      <c r="A75" s="410"/>
      <c r="B75" s="412"/>
      <c r="C75" s="414"/>
      <c r="D75" s="416"/>
      <c r="E75" s="444"/>
      <c r="F75" s="418"/>
      <c r="G75" s="420"/>
      <c r="H75" s="72" t="s">
        <v>10</v>
      </c>
      <c r="I75" s="29">
        <f t="shared" ref="I75:N75" si="13">SUM(I70:I74)</f>
        <v>6555.5999999999995</v>
      </c>
      <c r="J75" s="29">
        <f t="shared" si="13"/>
        <v>0</v>
      </c>
      <c r="K75" s="29">
        <f t="shared" si="13"/>
        <v>0</v>
      </c>
      <c r="L75" s="207">
        <f t="shared" si="13"/>
        <v>6555.5999999999995</v>
      </c>
      <c r="M75" s="31">
        <f t="shared" si="13"/>
        <v>870.8</v>
      </c>
      <c r="N75" s="29">
        <f t="shared" si="13"/>
        <v>0</v>
      </c>
      <c r="O75" s="36"/>
      <c r="P75" s="246"/>
      <c r="Q75" s="45"/>
      <c r="R75" s="255"/>
      <c r="U75" s="13"/>
    </row>
    <row r="76" spans="1:40" ht="13.5" thickBot="1">
      <c r="A76" s="122" t="s">
        <v>11</v>
      </c>
      <c r="B76" s="124" t="s">
        <v>53</v>
      </c>
      <c r="C76" s="421" t="s">
        <v>12</v>
      </c>
      <c r="D76" s="422"/>
      <c r="E76" s="422"/>
      <c r="F76" s="422"/>
      <c r="G76" s="422"/>
      <c r="H76" s="423"/>
      <c r="I76" s="32">
        <f>SUM(I75,I68)</f>
        <v>6655.5999999999995</v>
      </c>
      <c r="J76" s="32">
        <f>J75+J68</f>
        <v>100</v>
      </c>
      <c r="K76" s="32">
        <f>K75+K68</f>
        <v>0</v>
      </c>
      <c r="L76" s="142">
        <f>L75+L68</f>
        <v>6555.5999999999995</v>
      </c>
      <c r="M76" s="143">
        <f>M75+M68</f>
        <v>1020.8</v>
      </c>
      <c r="N76" s="32">
        <f>N75+N68</f>
        <v>400</v>
      </c>
      <c r="O76" s="424"/>
      <c r="P76" s="425"/>
      <c r="Q76" s="425"/>
      <c r="R76" s="426"/>
    </row>
    <row r="77" spans="1:40" ht="14.25" customHeight="1" thickBot="1">
      <c r="A77" s="16" t="s">
        <v>9</v>
      </c>
      <c r="B77" s="427" t="s">
        <v>13</v>
      </c>
      <c r="C77" s="428"/>
      <c r="D77" s="428"/>
      <c r="E77" s="428"/>
      <c r="F77" s="428"/>
      <c r="G77" s="428"/>
      <c r="H77" s="429"/>
      <c r="I77" s="18">
        <f>SUM(I76,I64,I43,I35)</f>
        <v>32300.62</v>
      </c>
      <c r="J77" s="18">
        <f>SUM(J76,J64,J43,J35)</f>
        <v>18093.7</v>
      </c>
      <c r="K77" s="18">
        <f>SUM(K35,K43,K64,K76)</f>
        <v>0</v>
      </c>
      <c r="L77" s="162">
        <f>SUM(L76,L64,L43,L35)</f>
        <v>14206.9</v>
      </c>
      <c r="M77" s="164">
        <f>SUM(M76,M64,M43,M35)</f>
        <v>26940.6</v>
      </c>
      <c r="N77" s="18">
        <f>SUM(N76,N64,N43,N35)</f>
        <v>19183</v>
      </c>
      <c r="O77" s="430"/>
      <c r="P77" s="431"/>
      <c r="Q77" s="431"/>
      <c r="R77" s="432"/>
    </row>
    <row r="78" spans="1:40" ht="14.25" customHeight="1" thickBot="1">
      <c r="A78" s="17" t="s">
        <v>52</v>
      </c>
      <c r="B78" s="403" t="s">
        <v>114</v>
      </c>
      <c r="C78" s="404"/>
      <c r="D78" s="404"/>
      <c r="E78" s="404"/>
      <c r="F78" s="404"/>
      <c r="G78" s="404"/>
      <c r="H78" s="405"/>
      <c r="I78" s="34">
        <f>SUM(I77)</f>
        <v>32300.62</v>
      </c>
      <c r="J78" s="35">
        <f>J77</f>
        <v>18093.7</v>
      </c>
      <c r="K78" s="35">
        <f>K77</f>
        <v>0</v>
      </c>
      <c r="L78" s="163">
        <f>L77</f>
        <v>14206.9</v>
      </c>
      <c r="M78" s="165">
        <f>M77</f>
        <v>26940.6</v>
      </c>
      <c r="N78" s="33">
        <f>N77</f>
        <v>19183</v>
      </c>
      <c r="O78" s="406"/>
      <c r="P78" s="407"/>
      <c r="Q78" s="407"/>
      <c r="R78" s="408"/>
    </row>
    <row r="79" spans="1:40" s="116" customFormat="1" ht="27" customHeight="1">
      <c r="A79" s="389" t="s">
        <v>92</v>
      </c>
      <c r="B79" s="389"/>
      <c r="C79" s="389"/>
      <c r="D79" s="389"/>
      <c r="E79" s="389"/>
      <c r="F79" s="389"/>
      <c r="G79" s="389"/>
      <c r="H79" s="389"/>
      <c r="I79" s="389"/>
      <c r="J79" s="389"/>
      <c r="K79" s="389"/>
      <c r="L79" s="389"/>
      <c r="M79" s="389"/>
      <c r="N79" s="389"/>
      <c r="O79" s="389"/>
      <c r="P79" s="389"/>
      <c r="Q79" s="389"/>
      <c r="R79" s="389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</row>
    <row r="80" spans="1:40" s="116" customFormat="1" ht="14.25" customHeight="1" thickBot="1">
      <c r="A80" s="390" t="s">
        <v>17</v>
      </c>
      <c r="B80" s="390"/>
      <c r="C80" s="390"/>
      <c r="D80" s="390"/>
      <c r="E80" s="390"/>
      <c r="F80" s="390"/>
      <c r="G80" s="390"/>
      <c r="H80" s="390"/>
      <c r="I80" s="390"/>
      <c r="J80" s="390"/>
      <c r="K80" s="390"/>
      <c r="L80" s="390"/>
      <c r="M80" s="390"/>
      <c r="N80" s="390"/>
      <c r="O80" s="4"/>
      <c r="P80" s="4"/>
      <c r="Q80" s="4"/>
      <c r="R80" s="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</row>
    <row r="81" spans="1:20" ht="30" customHeight="1" thickBot="1">
      <c r="A81" s="391" t="s">
        <v>14</v>
      </c>
      <c r="B81" s="392"/>
      <c r="C81" s="392"/>
      <c r="D81" s="392"/>
      <c r="E81" s="392"/>
      <c r="F81" s="392"/>
      <c r="G81" s="392"/>
      <c r="H81" s="393"/>
      <c r="I81" s="391" t="s">
        <v>32</v>
      </c>
      <c r="J81" s="392"/>
      <c r="K81" s="392"/>
      <c r="L81" s="393"/>
      <c r="M81" s="107" t="s">
        <v>94</v>
      </c>
      <c r="N81" s="107" t="s">
        <v>93</v>
      </c>
      <c r="T81" s="90"/>
    </row>
    <row r="82" spans="1:20" ht="14.25" customHeight="1">
      <c r="A82" s="394" t="s">
        <v>18</v>
      </c>
      <c r="B82" s="395"/>
      <c r="C82" s="395"/>
      <c r="D82" s="395"/>
      <c r="E82" s="395"/>
      <c r="F82" s="395"/>
      <c r="G82" s="395"/>
      <c r="H82" s="396"/>
      <c r="I82" s="397">
        <f ca="1">SUM(I83:L87)</f>
        <v>16803.900000000001</v>
      </c>
      <c r="J82" s="398"/>
      <c r="K82" s="398"/>
      <c r="L82" s="399"/>
      <c r="M82" s="39">
        <f ca="1">SUM(M83:M87)</f>
        <v>19541.100000000002</v>
      </c>
      <c r="N82" s="39">
        <f>SUM(N83:N87)</f>
        <v>19183</v>
      </c>
    </row>
    <row r="83" spans="1:20" ht="14.25" customHeight="1">
      <c r="A83" s="400" t="s">
        <v>34</v>
      </c>
      <c r="B83" s="401"/>
      <c r="C83" s="401"/>
      <c r="D83" s="401"/>
      <c r="E83" s="401"/>
      <c r="F83" s="401"/>
      <c r="G83" s="401"/>
      <c r="H83" s="402"/>
      <c r="I83" s="371">
        <f>SUMIF(H13:H74,H26,I13:I74)</f>
        <v>14011.2</v>
      </c>
      <c r="J83" s="372"/>
      <c r="K83" s="372"/>
      <c r="L83" s="373"/>
      <c r="M83" s="37">
        <f>SUMIF(H12:H78,"SB",M12:M78)</f>
        <v>16153</v>
      </c>
      <c r="N83" s="37">
        <f>SUMIF(H12:H78,"SB",N12:N78)</f>
        <v>16153</v>
      </c>
    </row>
    <row r="84" spans="1:20" ht="15.75" customHeight="1">
      <c r="A84" s="368" t="s">
        <v>35</v>
      </c>
      <c r="B84" s="369"/>
      <c r="C84" s="369"/>
      <c r="D84" s="369"/>
      <c r="E84" s="369"/>
      <c r="F84" s="369"/>
      <c r="G84" s="369"/>
      <c r="H84" s="370"/>
      <c r="I84" s="371">
        <f ca="1">SUMIF(H13:I74,H37,I13:I74)</f>
        <v>1192</v>
      </c>
      <c r="J84" s="372"/>
      <c r="K84" s="372"/>
      <c r="L84" s="373"/>
      <c r="M84" s="37">
        <f>SUMIF(H12:H78,"SB(AA)",M12:M78)</f>
        <v>1265.9000000000001</v>
      </c>
      <c r="N84" s="37">
        <f>SUMIF(H12:H78,"SB(AA)",N12:N78)</f>
        <v>1280</v>
      </c>
    </row>
    <row r="85" spans="1:20" ht="27.75" customHeight="1">
      <c r="A85" s="368" t="s">
        <v>36</v>
      </c>
      <c r="B85" s="369"/>
      <c r="C85" s="369"/>
      <c r="D85" s="369"/>
      <c r="E85" s="369"/>
      <c r="F85" s="369"/>
      <c r="G85" s="369"/>
      <c r="H85" s="370"/>
      <c r="I85" s="371">
        <f>SUMIF(H13:H74,H66,I13:I74)</f>
        <v>1100.7</v>
      </c>
      <c r="J85" s="372"/>
      <c r="K85" s="372"/>
      <c r="L85" s="373"/>
      <c r="M85" s="37">
        <f>SUMIF(H12:H78,"SB(AAL)",M12:M78)</f>
        <v>0</v>
      </c>
      <c r="N85" s="37">
        <f>SUMIF(H12:H78,"SB(AAL)",N12:N78)</f>
        <v>0</v>
      </c>
      <c r="T85" s="5" t="s">
        <v>132</v>
      </c>
    </row>
    <row r="86" spans="1:20" ht="15" customHeight="1">
      <c r="A86" s="368" t="s">
        <v>113</v>
      </c>
      <c r="B86" s="369"/>
      <c r="C86" s="369"/>
      <c r="D86" s="369"/>
      <c r="E86" s="369"/>
      <c r="F86" s="369"/>
      <c r="G86" s="369"/>
      <c r="H86" s="370"/>
      <c r="I86" s="371">
        <f>SUMIF(H13:H74,H30,I13:I74)</f>
        <v>350</v>
      </c>
      <c r="J86" s="372"/>
      <c r="K86" s="372"/>
      <c r="L86" s="373"/>
      <c r="M86" s="37">
        <f ca="1">SUMIF(H13:H74,H30,M13:M73)</f>
        <v>1000</v>
      </c>
      <c r="N86" s="37">
        <f>SUMIF(H13:H74,H30,N13:N74)</f>
        <v>1750</v>
      </c>
    </row>
    <row r="87" spans="1:20" ht="14.25" customHeight="1">
      <c r="A87" s="368" t="s">
        <v>37</v>
      </c>
      <c r="B87" s="369"/>
      <c r="C87" s="369"/>
      <c r="D87" s="369"/>
      <c r="E87" s="369"/>
      <c r="F87" s="369"/>
      <c r="G87" s="369"/>
      <c r="H87" s="370"/>
      <c r="I87" s="371">
        <f ca="1">SUMIF(H13:I74,H74,I13:I74)</f>
        <v>150</v>
      </c>
      <c r="J87" s="372"/>
      <c r="K87" s="372"/>
      <c r="L87" s="373"/>
      <c r="M87" s="37">
        <f>SUMIF(H12:H78,"SB(P)",M12:M78)</f>
        <v>1122.1999999999998</v>
      </c>
      <c r="N87" s="37">
        <f>SUMIF(H12:H78,"SB(P)",N12:N78)</f>
        <v>0</v>
      </c>
      <c r="O87" s="91"/>
    </row>
    <row r="88" spans="1:20" ht="14.25" customHeight="1">
      <c r="A88" s="362" t="s">
        <v>19</v>
      </c>
      <c r="B88" s="363"/>
      <c r="C88" s="363"/>
      <c r="D88" s="363"/>
      <c r="E88" s="363"/>
      <c r="F88" s="363"/>
      <c r="G88" s="363"/>
      <c r="H88" s="364"/>
      <c r="I88" s="365">
        <f>SUM(I89:L91)</f>
        <v>15496.720000000001</v>
      </c>
      <c r="J88" s="366"/>
      <c r="K88" s="366"/>
      <c r="L88" s="367"/>
      <c r="M88" s="40">
        <f>SUM(M89:M91)</f>
        <v>7399.5000000000009</v>
      </c>
      <c r="N88" s="40">
        <f>SUM(N89:N90)</f>
        <v>0</v>
      </c>
      <c r="O88" s="102"/>
    </row>
    <row r="89" spans="1:20" ht="14.25" customHeight="1">
      <c r="A89" s="380" t="s">
        <v>38</v>
      </c>
      <c r="B89" s="381"/>
      <c r="C89" s="381"/>
      <c r="D89" s="381"/>
      <c r="E89" s="381"/>
      <c r="F89" s="381"/>
      <c r="G89" s="381"/>
      <c r="H89" s="382"/>
      <c r="I89" s="383">
        <f>SUMIF(H13:H74,H46,I13:I74)</f>
        <v>14819.5</v>
      </c>
      <c r="J89" s="384"/>
      <c r="K89" s="384"/>
      <c r="L89" s="385"/>
      <c r="M89" s="101">
        <f>SUMIF(H12:H78,"ES",M12:M78)</f>
        <v>7385.2000000000007</v>
      </c>
      <c r="N89" s="101">
        <f>SUMIF(H12:H78,"ES",N12:N78)</f>
        <v>0</v>
      </c>
    </row>
    <row r="90" spans="1:20" ht="14.25" customHeight="1">
      <c r="A90" s="386" t="s">
        <v>39</v>
      </c>
      <c r="B90" s="387"/>
      <c r="C90" s="387"/>
      <c r="D90" s="387"/>
      <c r="E90" s="387"/>
      <c r="F90" s="387"/>
      <c r="G90" s="387"/>
      <c r="H90" s="388"/>
      <c r="I90" s="383">
        <f>SUMIF(H13:H74,"LRVB",I13:I74)</f>
        <v>97.12</v>
      </c>
      <c r="J90" s="384"/>
      <c r="K90" s="384"/>
      <c r="L90" s="385"/>
      <c r="M90" s="101">
        <f>SUMIF(H12:H78,"LRVB",M12:M78)</f>
        <v>0</v>
      </c>
      <c r="N90" s="101">
        <f>SUMIF(H12:H78,"LRVB",N12:N78)</f>
        <v>0</v>
      </c>
    </row>
    <row r="91" spans="1:20" ht="14.25" customHeight="1">
      <c r="A91" s="386" t="s">
        <v>89</v>
      </c>
      <c r="B91" s="387"/>
      <c r="C91" s="387"/>
      <c r="D91" s="387"/>
      <c r="E91" s="387"/>
      <c r="F91" s="387"/>
      <c r="G91" s="387"/>
      <c r="H91" s="388"/>
      <c r="I91" s="371">
        <f>SUMIF(H13:H74,H23,I13:I74)</f>
        <v>580.1</v>
      </c>
      <c r="J91" s="372"/>
      <c r="K91" s="372"/>
      <c r="L91" s="373"/>
      <c r="M91" s="101">
        <f>SUMIF(H14:H79,"Kt",M14:M79)</f>
        <v>14.3</v>
      </c>
      <c r="N91" s="101"/>
    </row>
    <row r="92" spans="1:20" ht="13.5" thickBot="1">
      <c r="A92" s="374" t="s">
        <v>20</v>
      </c>
      <c r="B92" s="375"/>
      <c r="C92" s="375"/>
      <c r="D92" s="375"/>
      <c r="E92" s="375"/>
      <c r="F92" s="375"/>
      <c r="G92" s="375"/>
      <c r="H92" s="376"/>
      <c r="I92" s="377">
        <f ca="1">SUM(I82,I88)</f>
        <v>32300.620000000003</v>
      </c>
      <c r="J92" s="378"/>
      <c r="K92" s="378"/>
      <c r="L92" s="379"/>
      <c r="M92" s="38">
        <f ca="1">SUM(M82,M88)</f>
        <v>26940.600000000002</v>
      </c>
      <c r="N92" s="38">
        <f>SUM(N82,N88)</f>
        <v>19183</v>
      </c>
      <c r="O92" s="5"/>
      <c r="P92" s="220"/>
      <c r="Q92" s="220"/>
      <c r="R92" s="220"/>
    </row>
    <row r="94" spans="1:20">
      <c r="J94" s="102"/>
      <c r="O94" s="5"/>
      <c r="P94" s="220"/>
      <c r="Q94" s="220"/>
      <c r="R94" s="220"/>
    </row>
    <row r="96" spans="1:20">
      <c r="O96" s="5"/>
      <c r="P96" s="220"/>
      <c r="Q96" s="220"/>
      <c r="R96" s="220"/>
    </row>
    <row r="100" spans="15:18">
      <c r="O100" s="5"/>
      <c r="P100" s="220"/>
      <c r="Q100" s="220"/>
      <c r="R100" s="220"/>
    </row>
  </sheetData>
  <mergeCells count="200">
    <mergeCell ref="A5:A7"/>
    <mergeCell ref="B5:B7"/>
    <mergeCell ref="C5:C7"/>
    <mergeCell ref="D5:D7"/>
    <mergeCell ref="A1:R1"/>
    <mergeCell ref="A2:R2"/>
    <mergeCell ref="A3:R3"/>
    <mergeCell ref="P4:R4"/>
    <mergeCell ref="O6:O7"/>
    <mergeCell ref="P6:R6"/>
    <mergeCell ref="F5:F7"/>
    <mergeCell ref="G5:G7"/>
    <mergeCell ref="H5:H7"/>
    <mergeCell ref="I5:L5"/>
    <mergeCell ref="A8:R8"/>
    <mergeCell ref="A9:R9"/>
    <mergeCell ref="B10:R10"/>
    <mergeCell ref="C11:R11"/>
    <mergeCell ref="M5:M7"/>
    <mergeCell ref="N5:N7"/>
    <mergeCell ref="O5:R5"/>
    <mergeCell ref="I6:I7"/>
    <mergeCell ref="J6:K6"/>
    <mergeCell ref="L6:L7"/>
    <mergeCell ref="D14:D15"/>
    <mergeCell ref="G17:G20"/>
    <mergeCell ref="O17:O19"/>
    <mergeCell ref="P18:P19"/>
    <mergeCell ref="E12:E15"/>
    <mergeCell ref="F12:F15"/>
    <mergeCell ref="G12:G15"/>
    <mergeCell ref="O13:O15"/>
    <mergeCell ref="A17:A20"/>
    <mergeCell ref="B17:B20"/>
    <mergeCell ref="C17:C20"/>
    <mergeCell ref="E17:E20"/>
    <mergeCell ref="Q18:Q19"/>
    <mergeCell ref="R18:R19"/>
    <mergeCell ref="D19:D20"/>
    <mergeCell ref="O20:O21"/>
    <mergeCell ref="D16:D18"/>
    <mergeCell ref="F17:F20"/>
    <mergeCell ref="G23:G25"/>
    <mergeCell ref="O23:O25"/>
    <mergeCell ref="A26:A27"/>
    <mergeCell ref="B26:B27"/>
    <mergeCell ref="C26:C27"/>
    <mergeCell ref="D26:D27"/>
    <mergeCell ref="E26:E27"/>
    <mergeCell ref="F26:F27"/>
    <mergeCell ref="G26:G27"/>
    <mergeCell ref="O26:O27"/>
    <mergeCell ref="G28:G29"/>
    <mergeCell ref="A30:A32"/>
    <mergeCell ref="B30:B32"/>
    <mergeCell ref="C30:C32"/>
    <mergeCell ref="D30:D32"/>
    <mergeCell ref="E30:E32"/>
    <mergeCell ref="F30:F32"/>
    <mergeCell ref="G30:G32"/>
    <mergeCell ref="A28:A29"/>
    <mergeCell ref="B28:B29"/>
    <mergeCell ref="C28:C29"/>
    <mergeCell ref="D28:D29"/>
    <mergeCell ref="E23:E25"/>
    <mergeCell ref="F23:F25"/>
    <mergeCell ref="A23:A25"/>
    <mergeCell ref="B23:B25"/>
    <mergeCell ref="C23:C25"/>
    <mergeCell ref="D23:D25"/>
    <mergeCell ref="E28:E29"/>
    <mergeCell ref="F28:F29"/>
    <mergeCell ref="O30:O32"/>
    <mergeCell ref="A33:A34"/>
    <mergeCell ref="B33:B34"/>
    <mergeCell ref="C33:C34"/>
    <mergeCell ref="D33:D34"/>
    <mergeCell ref="E33:E34"/>
    <mergeCell ref="F33:F34"/>
    <mergeCell ref="G33:G34"/>
    <mergeCell ref="O33:O34"/>
    <mergeCell ref="C35:H35"/>
    <mergeCell ref="C36:R36"/>
    <mergeCell ref="A37:A40"/>
    <mergeCell ref="B37:B40"/>
    <mergeCell ref="C37:C40"/>
    <mergeCell ref="D37:D40"/>
    <mergeCell ref="E37:E40"/>
    <mergeCell ref="F37:F40"/>
    <mergeCell ref="G37:G40"/>
    <mergeCell ref="O37:O39"/>
    <mergeCell ref="F49:F50"/>
    <mergeCell ref="G49:G50"/>
    <mergeCell ref="G41:G42"/>
    <mergeCell ref="C43:H43"/>
    <mergeCell ref="O43:R43"/>
    <mergeCell ref="C44:R44"/>
    <mergeCell ref="F47:F48"/>
    <mergeCell ref="G47:G48"/>
    <mergeCell ref="E41:E42"/>
    <mergeCell ref="A41:A42"/>
    <mergeCell ref="B41:B42"/>
    <mergeCell ref="C41:C42"/>
    <mergeCell ref="D41:D42"/>
    <mergeCell ref="A47:A48"/>
    <mergeCell ref="B47:B48"/>
    <mergeCell ref="C47:C48"/>
    <mergeCell ref="D47:D48"/>
    <mergeCell ref="F41:F42"/>
    <mergeCell ref="E51:E52"/>
    <mergeCell ref="A53:A54"/>
    <mergeCell ref="B53:B54"/>
    <mergeCell ref="C53:C54"/>
    <mergeCell ref="D53:D54"/>
    <mergeCell ref="E53:E54"/>
    <mergeCell ref="A49:A50"/>
    <mergeCell ref="B49:B50"/>
    <mergeCell ref="C49:C50"/>
    <mergeCell ref="R55:R57"/>
    <mergeCell ref="D49:D50"/>
    <mergeCell ref="F53:F54"/>
    <mergeCell ref="G53:G54"/>
    <mergeCell ref="A55:A58"/>
    <mergeCell ref="B55:B58"/>
    <mergeCell ref="C55:C58"/>
    <mergeCell ref="D55:D58"/>
    <mergeCell ref="E55:E58"/>
    <mergeCell ref="F55:F58"/>
    <mergeCell ref="A60:A61"/>
    <mergeCell ref="B60:B61"/>
    <mergeCell ref="C60:C61"/>
    <mergeCell ref="O55:O58"/>
    <mergeCell ref="P55:P57"/>
    <mergeCell ref="Q55:Q57"/>
    <mergeCell ref="G55:G58"/>
    <mergeCell ref="A66:A68"/>
    <mergeCell ref="B66:B68"/>
    <mergeCell ref="C66:C68"/>
    <mergeCell ref="D66:D68"/>
    <mergeCell ref="F66:F68"/>
    <mergeCell ref="G66:G68"/>
    <mergeCell ref="O60:O61"/>
    <mergeCell ref="D61:D63"/>
    <mergeCell ref="A62:A63"/>
    <mergeCell ref="B62:B63"/>
    <mergeCell ref="C62:C63"/>
    <mergeCell ref="F62:F63"/>
    <mergeCell ref="G62:G63"/>
    <mergeCell ref="F60:F61"/>
    <mergeCell ref="G60:G61"/>
    <mergeCell ref="E59:E63"/>
    <mergeCell ref="C64:H64"/>
    <mergeCell ref="O64:R64"/>
    <mergeCell ref="C65:R65"/>
    <mergeCell ref="P66:P67"/>
    <mergeCell ref="Q66:Q67"/>
    <mergeCell ref="R66:R67"/>
    <mergeCell ref="O66:O68"/>
    <mergeCell ref="C76:H76"/>
    <mergeCell ref="O76:R76"/>
    <mergeCell ref="B77:H77"/>
    <mergeCell ref="O77:R77"/>
    <mergeCell ref="D70:D72"/>
    <mergeCell ref="O70:O71"/>
    <mergeCell ref="O73:O74"/>
    <mergeCell ref="E69:E75"/>
    <mergeCell ref="A84:H84"/>
    <mergeCell ref="I84:L84"/>
    <mergeCell ref="B78:H78"/>
    <mergeCell ref="O78:R78"/>
    <mergeCell ref="A73:A75"/>
    <mergeCell ref="B73:B75"/>
    <mergeCell ref="C73:C75"/>
    <mergeCell ref="D73:D75"/>
    <mergeCell ref="F73:F75"/>
    <mergeCell ref="G73:G75"/>
    <mergeCell ref="A85:H85"/>
    <mergeCell ref="I85:L85"/>
    <mergeCell ref="A79:R79"/>
    <mergeCell ref="A80:N80"/>
    <mergeCell ref="A81:H81"/>
    <mergeCell ref="I81:L81"/>
    <mergeCell ref="A82:H82"/>
    <mergeCell ref="I82:L82"/>
    <mergeCell ref="A83:H83"/>
    <mergeCell ref="I83:L83"/>
    <mergeCell ref="A92:H92"/>
    <mergeCell ref="I92:L92"/>
    <mergeCell ref="A89:H89"/>
    <mergeCell ref="I89:L89"/>
    <mergeCell ref="A90:H90"/>
    <mergeCell ref="I90:L90"/>
    <mergeCell ref="A91:H91"/>
    <mergeCell ref="I91:L91"/>
    <mergeCell ref="A88:H88"/>
    <mergeCell ref="I88:L88"/>
    <mergeCell ref="A86:H86"/>
    <mergeCell ref="I86:L86"/>
    <mergeCell ref="A87:H87"/>
    <mergeCell ref="I87:L87"/>
  </mergeCells>
  <phoneticPr fontId="0" type="noConversion"/>
  <printOptions horizontalCentered="1"/>
  <pageMargins left="0" right="0" top="0" bottom="0" header="0.31496062992125984" footer="0.31496062992125984"/>
  <pageSetup paperSize="9" scale="95" orientation="landscape" r:id="rId1"/>
  <rowBreaks count="1" manualBreakCount="1">
    <brk id="6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95"/>
  <sheetViews>
    <sheetView tabSelected="1" view="pageBreakPreview" topLeftCell="A64" zoomScaleNormal="100" zoomScaleSheetLayoutView="100" workbookViewId="0">
      <selection activeCell="V84" sqref="V84"/>
    </sheetView>
  </sheetViews>
  <sheetFormatPr defaultColWidth="3.85546875" defaultRowHeight="12.75"/>
  <cols>
    <col min="1" max="3" width="2.7109375" style="10" customWidth="1"/>
    <col min="4" max="4" width="35.7109375" style="10" customWidth="1"/>
    <col min="5" max="5" width="3.5703125" style="10" customWidth="1"/>
    <col min="6" max="6" width="3.85546875" style="10" customWidth="1"/>
    <col min="7" max="7" width="3.85546875" style="103" customWidth="1"/>
    <col min="8" max="8" width="8.28515625" style="65" customWidth="1"/>
    <col min="9" max="10" width="7.7109375" style="10" customWidth="1"/>
    <col min="11" max="11" width="6.28515625" style="10" customWidth="1"/>
    <col min="12" max="12" width="8" style="10" customWidth="1"/>
    <col min="13" max="13" width="8.42578125" style="10" customWidth="1"/>
    <col min="14" max="14" width="7.7109375" style="10" customWidth="1"/>
    <col min="15" max="15" width="7" style="10" customWidth="1"/>
    <col min="16" max="16" width="8" style="10" customWidth="1"/>
    <col min="17" max="17" width="6.140625" style="10" customWidth="1"/>
    <col min="18" max="18" width="5.5703125" style="10" customWidth="1"/>
    <col min="19" max="19" width="5.28515625" style="10" customWidth="1"/>
    <col min="20" max="20" width="5.42578125" style="10" customWidth="1"/>
    <col min="21" max="250" width="9.140625" style="5" customWidth="1"/>
    <col min="251" max="253" width="2.7109375" style="5" customWidth="1"/>
    <col min="254" max="254" width="38.85546875" style="5" customWidth="1"/>
    <col min="255" max="255" width="3.5703125" style="5" customWidth="1"/>
    <col min="256" max="16384" width="3.85546875" style="5"/>
  </cols>
  <sheetData>
    <row r="1" spans="1:20" ht="15.75" customHeight="1">
      <c r="A1" s="572" t="s">
        <v>90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</row>
    <row r="2" spans="1:20" ht="15.75" customHeight="1">
      <c r="A2" s="573" t="s">
        <v>50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</row>
    <row r="3" spans="1:20" ht="15.75">
      <c r="A3" s="574" t="s">
        <v>30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</row>
    <row r="4" spans="1:20" ht="13.5" thickBot="1">
      <c r="T4" s="10" t="s">
        <v>0</v>
      </c>
    </row>
    <row r="5" spans="1:20" ht="30.75" customHeight="1">
      <c r="A5" s="567" t="s">
        <v>31</v>
      </c>
      <c r="B5" s="555" t="s">
        <v>1</v>
      </c>
      <c r="C5" s="555" t="s">
        <v>2</v>
      </c>
      <c r="D5" s="569" t="s">
        <v>15</v>
      </c>
      <c r="E5" s="55"/>
      <c r="F5" s="555" t="s">
        <v>42</v>
      </c>
      <c r="G5" s="558" t="s">
        <v>4</v>
      </c>
      <c r="H5" s="561" t="s">
        <v>5</v>
      </c>
      <c r="I5" s="564" t="s">
        <v>32</v>
      </c>
      <c r="J5" s="565"/>
      <c r="K5" s="565"/>
      <c r="L5" s="565"/>
      <c r="M5" s="564" t="s">
        <v>130</v>
      </c>
      <c r="N5" s="565"/>
      <c r="O5" s="565"/>
      <c r="P5" s="566"/>
      <c r="Q5" s="564" t="s">
        <v>131</v>
      </c>
      <c r="R5" s="565"/>
      <c r="S5" s="565"/>
      <c r="T5" s="566"/>
    </row>
    <row r="6" spans="1:20" ht="12.75" customHeight="1">
      <c r="A6" s="568"/>
      <c r="B6" s="556"/>
      <c r="C6" s="556"/>
      <c r="D6" s="570"/>
      <c r="E6" s="56"/>
      <c r="F6" s="556"/>
      <c r="G6" s="559"/>
      <c r="H6" s="562"/>
      <c r="I6" s="545" t="s">
        <v>6</v>
      </c>
      <c r="J6" s="547" t="s">
        <v>7</v>
      </c>
      <c r="K6" s="548"/>
      <c r="L6" s="583" t="s">
        <v>22</v>
      </c>
      <c r="M6" s="545" t="s">
        <v>6</v>
      </c>
      <c r="N6" s="547" t="s">
        <v>7</v>
      </c>
      <c r="O6" s="548"/>
      <c r="P6" s="549" t="s">
        <v>22</v>
      </c>
      <c r="Q6" s="545" t="s">
        <v>6</v>
      </c>
      <c r="R6" s="547" t="s">
        <v>7</v>
      </c>
      <c r="S6" s="548"/>
      <c r="T6" s="549" t="s">
        <v>22</v>
      </c>
    </row>
    <row r="7" spans="1:20" ht="117" customHeight="1" thickBot="1">
      <c r="A7" s="546"/>
      <c r="B7" s="557"/>
      <c r="C7" s="557"/>
      <c r="D7" s="571"/>
      <c r="E7" s="57" t="s">
        <v>3</v>
      </c>
      <c r="F7" s="557"/>
      <c r="G7" s="560"/>
      <c r="H7" s="563"/>
      <c r="I7" s="546"/>
      <c r="J7" s="7" t="s">
        <v>6</v>
      </c>
      <c r="K7" s="6" t="s">
        <v>16</v>
      </c>
      <c r="L7" s="584"/>
      <c r="M7" s="546"/>
      <c r="N7" s="7" t="s">
        <v>6</v>
      </c>
      <c r="O7" s="6" t="s">
        <v>16</v>
      </c>
      <c r="P7" s="550"/>
      <c r="Q7" s="546"/>
      <c r="R7" s="7" t="s">
        <v>6</v>
      </c>
      <c r="S7" s="6" t="s">
        <v>16</v>
      </c>
      <c r="T7" s="550"/>
    </row>
    <row r="8" spans="1:20" s="108" customFormat="1">
      <c r="A8" s="527" t="s">
        <v>125</v>
      </c>
      <c r="B8" s="528"/>
      <c r="C8" s="528"/>
      <c r="D8" s="528"/>
      <c r="E8" s="528"/>
      <c r="F8" s="528"/>
      <c r="G8" s="528"/>
      <c r="H8" s="528"/>
      <c r="I8" s="528"/>
      <c r="J8" s="528"/>
      <c r="K8" s="528"/>
      <c r="L8" s="528"/>
      <c r="M8" s="577"/>
      <c r="N8" s="578"/>
      <c r="O8" s="578"/>
      <c r="P8" s="578"/>
      <c r="Q8" s="578"/>
      <c r="R8" s="578"/>
      <c r="S8" s="578"/>
      <c r="T8" s="579"/>
    </row>
    <row r="9" spans="1:20" s="108" customFormat="1" ht="12.75" customHeight="1" thickBot="1">
      <c r="A9" s="530" t="s">
        <v>75</v>
      </c>
      <c r="B9" s="531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257"/>
      <c r="N9" s="258"/>
      <c r="O9" s="258"/>
      <c r="P9" s="258"/>
      <c r="Q9" s="258"/>
      <c r="R9" s="258"/>
      <c r="S9" s="258"/>
      <c r="T9" s="259"/>
    </row>
    <row r="10" spans="1:20" ht="15.75" customHeight="1" thickBot="1">
      <c r="A10" s="120" t="s">
        <v>9</v>
      </c>
      <c r="B10" s="533" t="s">
        <v>70</v>
      </c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81"/>
      <c r="N10" s="534"/>
      <c r="O10" s="534"/>
      <c r="P10" s="534"/>
      <c r="Q10" s="534"/>
      <c r="R10" s="534"/>
      <c r="S10" s="534"/>
      <c r="T10" s="535"/>
    </row>
    <row r="11" spans="1:20" ht="13.5" thickBot="1">
      <c r="A11" s="121" t="s">
        <v>9</v>
      </c>
      <c r="B11" s="123" t="s">
        <v>9</v>
      </c>
      <c r="C11" s="536" t="s">
        <v>66</v>
      </c>
      <c r="D11" s="537"/>
      <c r="E11" s="436"/>
      <c r="F11" s="436"/>
      <c r="G11" s="436"/>
      <c r="H11" s="537"/>
      <c r="I11" s="537"/>
      <c r="J11" s="537"/>
      <c r="K11" s="537"/>
      <c r="L11" s="537"/>
      <c r="M11" s="580"/>
      <c r="N11" s="436"/>
      <c r="O11" s="436"/>
      <c r="P11" s="436"/>
      <c r="Q11" s="436"/>
      <c r="R11" s="436"/>
      <c r="S11" s="436"/>
      <c r="T11" s="437"/>
    </row>
    <row r="12" spans="1:20" ht="16.5" customHeight="1">
      <c r="A12" s="77" t="s">
        <v>9</v>
      </c>
      <c r="B12" s="78" t="s">
        <v>9</v>
      </c>
      <c r="C12" s="169" t="s">
        <v>9</v>
      </c>
      <c r="D12" s="172" t="s">
        <v>86</v>
      </c>
      <c r="E12" s="523" t="s">
        <v>115</v>
      </c>
      <c r="F12" s="464" t="s">
        <v>52</v>
      </c>
      <c r="G12" s="503" t="s">
        <v>48</v>
      </c>
      <c r="H12" s="84"/>
      <c r="I12" s="178"/>
      <c r="J12" s="87"/>
      <c r="K12" s="87"/>
      <c r="L12" s="87"/>
      <c r="M12" s="260"/>
      <c r="N12" s="261"/>
      <c r="O12" s="261"/>
      <c r="P12" s="262"/>
      <c r="Q12" s="260"/>
      <c r="R12" s="261"/>
      <c r="S12" s="261"/>
      <c r="T12" s="262"/>
    </row>
    <row r="13" spans="1:20" ht="15.75" customHeight="1">
      <c r="A13" s="79"/>
      <c r="B13" s="80"/>
      <c r="C13" s="170"/>
      <c r="D13" s="138" t="s">
        <v>51</v>
      </c>
      <c r="E13" s="524"/>
      <c r="F13" s="450"/>
      <c r="G13" s="452"/>
      <c r="H13" s="173" t="s">
        <v>46</v>
      </c>
      <c r="I13" s="179">
        <f>J13+L13</f>
        <v>13876.8</v>
      </c>
      <c r="J13" s="24">
        <f>13876.8</f>
        <v>13876.8</v>
      </c>
      <c r="K13" s="24"/>
      <c r="L13" s="24"/>
      <c r="M13" s="263">
        <f>N13+P13</f>
        <v>13876.8</v>
      </c>
      <c r="N13" s="264">
        <f>13876.8</f>
        <v>13876.8</v>
      </c>
      <c r="O13" s="264"/>
      <c r="P13" s="265"/>
      <c r="Q13" s="263">
        <v>0</v>
      </c>
      <c r="R13" s="264">
        <v>0</v>
      </c>
      <c r="S13" s="264">
        <v>0</v>
      </c>
      <c r="T13" s="265">
        <v>0</v>
      </c>
    </row>
    <row r="14" spans="1:20">
      <c r="A14" s="79"/>
      <c r="B14" s="80"/>
      <c r="C14" s="170"/>
      <c r="D14" s="415" t="s">
        <v>87</v>
      </c>
      <c r="E14" s="524"/>
      <c r="F14" s="450"/>
      <c r="G14" s="452"/>
      <c r="H14" s="173"/>
      <c r="I14" s="180"/>
      <c r="J14" s="50"/>
      <c r="K14" s="50"/>
      <c r="L14" s="50"/>
      <c r="M14" s="266"/>
      <c r="N14" s="267"/>
      <c r="O14" s="267"/>
      <c r="P14" s="268"/>
      <c r="Q14" s="266"/>
      <c r="R14" s="267"/>
      <c r="S14" s="267"/>
      <c r="T14" s="268"/>
    </row>
    <row r="15" spans="1:20" ht="13.5" thickBot="1">
      <c r="A15" s="82"/>
      <c r="B15" s="83"/>
      <c r="C15" s="171"/>
      <c r="D15" s="416"/>
      <c r="E15" s="525"/>
      <c r="F15" s="451"/>
      <c r="G15" s="453"/>
      <c r="H15" s="66" t="s">
        <v>10</v>
      </c>
      <c r="I15" s="181">
        <f>SUM(I13:I14)</f>
        <v>13876.8</v>
      </c>
      <c r="J15" s="175">
        <f t="shared" ref="J15:T15" si="0">SUM(J12:J14)</f>
        <v>13876.8</v>
      </c>
      <c r="K15" s="175">
        <f t="shared" si="0"/>
        <v>0</v>
      </c>
      <c r="L15" s="182">
        <f t="shared" si="0"/>
        <v>0</v>
      </c>
      <c r="M15" s="269">
        <f>SUM(M13)</f>
        <v>13876.8</v>
      </c>
      <c r="N15" s="270">
        <f t="shared" si="0"/>
        <v>13876.8</v>
      </c>
      <c r="O15" s="270">
        <f t="shared" si="0"/>
        <v>0</v>
      </c>
      <c r="P15" s="271">
        <f t="shared" si="0"/>
        <v>0</v>
      </c>
      <c r="Q15" s="269">
        <f t="shared" si="0"/>
        <v>0</v>
      </c>
      <c r="R15" s="270">
        <f t="shared" si="0"/>
        <v>0</v>
      </c>
      <c r="S15" s="270">
        <f t="shared" si="0"/>
        <v>0</v>
      </c>
      <c r="T15" s="271">
        <f t="shared" si="0"/>
        <v>0</v>
      </c>
    </row>
    <row r="16" spans="1:20" ht="15.75" customHeight="1">
      <c r="A16" s="79" t="s">
        <v>9</v>
      </c>
      <c r="B16" s="80" t="s">
        <v>9</v>
      </c>
      <c r="C16" s="81" t="s">
        <v>11</v>
      </c>
      <c r="D16" s="519" t="s">
        <v>95</v>
      </c>
      <c r="E16" s="135" t="s">
        <v>115</v>
      </c>
      <c r="F16" s="132" t="s">
        <v>52</v>
      </c>
      <c r="G16" s="158" t="s">
        <v>48</v>
      </c>
      <c r="H16" s="144" t="s">
        <v>58</v>
      </c>
      <c r="I16" s="147">
        <f>J16+L16</f>
        <v>94.7</v>
      </c>
      <c r="J16" s="23">
        <v>94.7</v>
      </c>
      <c r="K16" s="23"/>
      <c r="L16" s="24"/>
      <c r="M16" s="272">
        <f>N16+P16</f>
        <v>94.7</v>
      </c>
      <c r="N16" s="273">
        <v>94.7</v>
      </c>
      <c r="O16" s="273"/>
      <c r="P16" s="265"/>
      <c r="Q16" s="272">
        <v>0</v>
      </c>
      <c r="R16" s="273">
        <v>0</v>
      </c>
      <c r="S16" s="273"/>
      <c r="T16" s="265">
        <v>0</v>
      </c>
    </row>
    <row r="17" spans="1:20" ht="12.75" customHeight="1">
      <c r="A17" s="409"/>
      <c r="B17" s="411"/>
      <c r="C17" s="448"/>
      <c r="D17" s="592"/>
      <c r="E17" s="443"/>
      <c r="F17" s="450"/>
      <c r="G17" s="452"/>
      <c r="H17" s="313" t="s">
        <v>59</v>
      </c>
      <c r="I17" s="22">
        <f>J17+L18</f>
        <v>50</v>
      </c>
      <c r="J17" s="61">
        <v>50</v>
      </c>
      <c r="K17" s="314"/>
      <c r="L17" s="314"/>
      <c r="M17" s="274">
        <f>N17+P18</f>
        <v>50</v>
      </c>
      <c r="N17" s="281">
        <v>50</v>
      </c>
      <c r="O17" s="315"/>
      <c r="P17" s="316"/>
      <c r="Q17" s="274">
        <v>0</v>
      </c>
      <c r="R17" s="311">
        <v>0</v>
      </c>
      <c r="S17" s="315"/>
      <c r="T17" s="320">
        <v>0</v>
      </c>
    </row>
    <row r="18" spans="1:20" ht="12.75" customHeight="1">
      <c r="A18" s="409"/>
      <c r="B18" s="411"/>
      <c r="C18" s="448"/>
      <c r="D18" s="592"/>
      <c r="E18" s="443"/>
      <c r="F18" s="450"/>
      <c r="G18" s="452"/>
      <c r="H18" s="173"/>
      <c r="I18" s="208"/>
      <c r="J18" s="200"/>
      <c r="K18" s="24"/>
      <c r="L18" s="24"/>
      <c r="M18" s="276"/>
      <c r="N18" s="277"/>
      <c r="O18" s="264"/>
      <c r="P18" s="265"/>
      <c r="Q18" s="276"/>
      <c r="R18" s="277"/>
      <c r="S18" s="264"/>
      <c r="T18" s="265"/>
    </row>
    <row r="19" spans="1:20" ht="14.25" customHeight="1">
      <c r="A19" s="409"/>
      <c r="B19" s="411"/>
      <c r="C19" s="448"/>
      <c r="D19" s="593" t="s">
        <v>96</v>
      </c>
      <c r="E19" s="443"/>
      <c r="F19" s="450"/>
      <c r="G19" s="452"/>
      <c r="H19" s="310" t="s">
        <v>77</v>
      </c>
      <c r="I19" s="307">
        <v>0</v>
      </c>
      <c r="J19" s="306">
        <v>0</v>
      </c>
      <c r="K19" s="62"/>
      <c r="L19" s="62"/>
      <c r="M19" s="308">
        <v>9.42</v>
      </c>
      <c r="N19" s="309">
        <v>9.4</v>
      </c>
      <c r="O19" s="311"/>
      <c r="P19" s="282"/>
      <c r="Q19" s="308">
        <f>T19+R19</f>
        <v>9.4</v>
      </c>
      <c r="R19" s="312">
        <v>9.4</v>
      </c>
      <c r="S19" s="311"/>
      <c r="T19" s="282">
        <v>0</v>
      </c>
    </row>
    <row r="20" spans="1:20" ht="9.75" customHeight="1">
      <c r="A20" s="409"/>
      <c r="B20" s="411"/>
      <c r="C20" s="448"/>
      <c r="D20" s="593"/>
      <c r="E20" s="443"/>
      <c r="F20" s="450"/>
      <c r="G20" s="452"/>
      <c r="H20" s="176"/>
      <c r="I20" s="192"/>
      <c r="J20" s="193"/>
      <c r="K20" s="193"/>
      <c r="L20" s="193"/>
      <c r="M20" s="278"/>
      <c r="N20" s="279"/>
      <c r="O20" s="279"/>
      <c r="P20" s="280"/>
      <c r="Q20" s="278"/>
      <c r="R20" s="279"/>
      <c r="S20" s="279"/>
      <c r="T20" s="280"/>
    </row>
    <row r="21" spans="1:20" ht="16.5" customHeight="1" thickBot="1">
      <c r="A21" s="127"/>
      <c r="B21" s="128"/>
      <c r="C21" s="137"/>
      <c r="D21" s="138" t="s">
        <v>63</v>
      </c>
      <c r="E21" s="140"/>
      <c r="F21" s="133"/>
      <c r="G21" s="159"/>
      <c r="H21" s="112"/>
      <c r="I21" s="177"/>
      <c r="J21" s="50"/>
      <c r="K21" s="50"/>
      <c r="L21" s="50"/>
      <c r="M21" s="266"/>
      <c r="N21" s="267"/>
      <c r="O21" s="267"/>
      <c r="P21" s="268"/>
      <c r="Q21" s="317"/>
      <c r="R21" s="318"/>
      <c r="S21" s="318"/>
      <c r="T21" s="319"/>
    </row>
    <row r="22" spans="1:20" ht="15.75" customHeight="1" thickBot="1">
      <c r="A22" s="122"/>
      <c r="B22" s="124"/>
      <c r="C22" s="126"/>
      <c r="D22" s="139"/>
      <c r="E22" s="136"/>
      <c r="F22" s="134"/>
      <c r="G22" s="168"/>
      <c r="H22" s="72" t="s">
        <v>10</v>
      </c>
      <c r="I22" s="174">
        <f>SUM(I16:I21)</f>
        <v>144.69999999999999</v>
      </c>
      <c r="J22" s="174">
        <f t="shared" ref="J22:Q22" si="1">SUM(J16:J21)</f>
        <v>144.69999999999999</v>
      </c>
      <c r="K22" s="174">
        <f t="shared" si="1"/>
        <v>0</v>
      </c>
      <c r="L22" s="194">
        <f t="shared" si="1"/>
        <v>0</v>
      </c>
      <c r="M22" s="297">
        <f>SUM(M16:M21)</f>
        <v>154.11999999999998</v>
      </c>
      <c r="N22" s="298">
        <f t="shared" si="1"/>
        <v>154.1</v>
      </c>
      <c r="O22" s="298">
        <f t="shared" si="1"/>
        <v>0</v>
      </c>
      <c r="P22" s="299">
        <f t="shared" si="1"/>
        <v>0</v>
      </c>
      <c r="Q22" s="297">
        <f t="shared" si="1"/>
        <v>9.4</v>
      </c>
      <c r="R22" s="298">
        <f>SUM(R12:R21)</f>
        <v>9.4</v>
      </c>
      <c r="S22" s="298">
        <v>0</v>
      </c>
      <c r="T22" s="299">
        <v>0</v>
      </c>
    </row>
    <row r="23" spans="1:20" ht="13.5" customHeight="1">
      <c r="A23" s="485" t="s">
        <v>9</v>
      </c>
      <c r="B23" s="486" t="s">
        <v>9</v>
      </c>
      <c r="C23" s="460" t="s">
        <v>47</v>
      </c>
      <c r="D23" s="511" t="s">
        <v>118</v>
      </c>
      <c r="E23" s="442" t="s">
        <v>84</v>
      </c>
      <c r="F23" s="507" t="s">
        <v>52</v>
      </c>
      <c r="G23" s="492" t="s">
        <v>60</v>
      </c>
      <c r="H23" s="94" t="s">
        <v>88</v>
      </c>
      <c r="I23" s="60">
        <f>J23+L23</f>
        <v>580.1</v>
      </c>
      <c r="J23" s="61"/>
      <c r="K23" s="61"/>
      <c r="L23" s="62">
        <v>580.1</v>
      </c>
      <c r="M23" s="274">
        <f>N23+P23</f>
        <v>580.1</v>
      </c>
      <c r="N23" s="281"/>
      <c r="O23" s="281"/>
      <c r="P23" s="282">
        <v>580.1</v>
      </c>
      <c r="Q23" s="274">
        <v>0</v>
      </c>
      <c r="R23" s="281"/>
      <c r="S23" s="281"/>
      <c r="T23" s="282">
        <v>0</v>
      </c>
    </row>
    <row r="24" spans="1:20" ht="13.5" customHeight="1">
      <c r="A24" s="409"/>
      <c r="B24" s="411"/>
      <c r="C24" s="413"/>
      <c r="D24" s="512"/>
      <c r="E24" s="443"/>
      <c r="F24" s="417"/>
      <c r="G24" s="419"/>
      <c r="H24" s="95" t="s">
        <v>76</v>
      </c>
      <c r="I24" s="76">
        <f>J24+L24</f>
        <v>5221.2</v>
      </c>
      <c r="J24" s="23"/>
      <c r="K24" s="23"/>
      <c r="L24" s="24">
        <v>5221.2</v>
      </c>
      <c r="M24" s="283">
        <f>N24+P24</f>
        <v>5221.2</v>
      </c>
      <c r="N24" s="273"/>
      <c r="O24" s="273"/>
      <c r="P24" s="265">
        <v>5221.2</v>
      </c>
      <c r="Q24" s="283">
        <v>0</v>
      </c>
      <c r="R24" s="273"/>
      <c r="S24" s="273"/>
      <c r="T24" s="265">
        <v>0</v>
      </c>
    </row>
    <row r="25" spans="1:20" ht="13.5" customHeight="1" thickBot="1">
      <c r="A25" s="410"/>
      <c r="B25" s="412"/>
      <c r="C25" s="414"/>
      <c r="D25" s="513"/>
      <c r="E25" s="444"/>
      <c r="F25" s="418"/>
      <c r="G25" s="420"/>
      <c r="H25" s="97" t="s">
        <v>10</v>
      </c>
      <c r="I25" s="29">
        <f>SUM(I23:I24)</f>
        <v>5801.3</v>
      </c>
      <c r="J25" s="30">
        <f t="shared" ref="J25:S25" si="2">SUM(J23:J24)</f>
        <v>0</v>
      </c>
      <c r="K25" s="30">
        <f t="shared" si="2"/>
        <v>0</v>
      </c>
      <c r="L25" s="232">
        <f t="shared" si="2"/>
        <v>5801.3</v>
      </c>
      <c r="M25" s="284">
        <f>SUM(M23:M24)</f>
        <v>5801.3</v>
      </c>
      <c r="N25" s="285">
        <f t="shared" si="2"/>
        <v>0</v>
      </c>
      <c r="O25" s="285">
        <f t="shared" si="2"/>
        <v>0</v>
      </c>
      <c r="P25" s="286">
        <f t="shared" si="2"/>
        <v>5801.3</v>
      </c>
      <c r="Q25" s="284">
        <f t="shared" si="2"/>
        <v>0</v>
      </c>
      <c r="R25" s="285">
        <f t="shared" si="2"/>
        <v>0</v>
      </c>
      <c r="S25" s="285">
        <f t="shared" si="2"/>
        <v>0</v>
      </c>
      <c r="T25" s="286">
        <v>0</v>
      </c>
    </row>
    <row r="26" spans="1:20" ht="15.75" customHeight="1">
      <c r="A26" s="485" t="s">
        <v>9</v>
      </c>
      <c r="B26" s="486" t="s">
        <v>9</v>
      </c>
      <c r="C26" s="487" t="s">
        <v>53</v>
      </c>
      <c r="D26" s="504" t="s">
        <v>81</v>
      </c>
      <c r="E26" s="500" t="s">
        <v>115</v>
      </c>
      <c r="F26" s="464" t="s">
        <v>52</v>
      </c>
      <c r="G26" s="492" t="s">
        <v>48</v>
      </c>
      <c r="H26" s="67" t="s">
        <v>46</v>
      </c>
      <c r="I26" s="19">
        <f>J26+L26</f>
        <v>100</v>
      </c>
      <c r="J26" s="20">
        <v>100</v>
      </c>
      <c r="K26" s="20"/>
      <c r="L26" s="21"/>
      <c r="M26" s="287">
        <f>N26+P26</f>
        <v>100</v>
      </c>
      <c r="N26" s="288">
        <v>100</v>
      </c>
      <c r="O26" s="288"/>
      <c r="P26" s="289"/>
      <c r="Q26" s="287">
        <v>0</v>
      </c>
      <c r="R26" s="288">
        <v>0</v>
      </c>
      <c r="S26" s="288"/>
      <c r="T26" s="289"/>
    </row>
    <row r="27" spans="1:20" ht="13.5" thickBot="1">
      <c r="A27" s="409"/>
      <c r="B27" s="412"/>
      <c r="C27" s="449"/>
      <c r="D27" s="416"/>
      <c r="E27" s="502"/>
      <c r="F27" s="451"/>
      <c r="G27" s="420"/>
      <c r="H27" s="66" t="s">
        <v>10</v>
      </c>
      <c r="I27" s="29">
        <f>SUM(I26)</f>
        <v>100</v>
      </c>
      <c r="J27" s="30">
        <f t="shared" ref="J27:P27" si="3">SUM(J26:J26)</f>
        <v>100</v>
      </c>
      <c r="K27" s="30">
        <f t="shared" si="3"/>
        <v>0</v>
      </c>
      <c r="L27" s="232">
        <f t="shared" si="3"/>
        <v>0</v>
      </c>
      <c r="M27" s="284">
        <f>SUM(M26)</f>
        <v>100</v>
      </c>
      <c r="N27" s="285">
        <f t="shared" si="3"/>
        <v>100</v>
      </c>
      <c r="O27" s="285">
        <f t="shared" si="3"/>
        <v>0</v>
      </c>
      <c r="P27" s="286">
        <f t="shared" si="3"/>
        <v>0</v>
      </c>
      <c r="Q27" s="284">
        <v>0</v>
      </c>
      <c r="R27" s="285">
        <v>0</v>
      </c>
      <c r="S27" s="285">
        <f>SUM(S26:S26)</f>
        <v>0</v>
      </c>
      <c r="T27" s="286">
        <f>SUM(T26:T26)</f>
        <v>0</v>
      </c>
    </row>
    <row r="28" spans="1:20" ht="12.75" customHeight="1">
      <c r="A28" s="505" t="s">
        <v>9</v>
      </c>
      <c r="B28" s="486" t="s">
        <v>9</v>
      </c>
      <c r="C28" s="487" t="s">
        <v>52</v>
      </c>
      <c r="D28" s="504" t="s">
        <v>119</v>
      </c>
      <c r="E28" s="500" t="s">
        <v>115</v>
      </c>
      <c r="F28" s="464" t="s">
        <v>52</v>
      </c>
      <c r="G28" s="492" t="s">
        <v>48</v>
      </c>
      <c r="H28" s="67" t="s">
        <v>46</v>
      </c>
      <c r="I28" s="19">
        <f>J28+L28</f>
        <v>23.2</v>
      </c>
      <c r="J28" s="20">
        <v>23.2</v>
      </c>
      <c r="K28" s="20"/>
      <c r="L28" s="21"/>
      <c r="M28" s="287">
        <f>N28+P28</f>
        <v>23.2</v>
      </c>
      <c r="N28" s="288">
        <v>23.2</v>
      </c>
      <c r="O28" s="288"/>
      <c r="P28" s="289"/>
      <c r="Q28" s="287">
        <v>0</v>
      </c>
      <c r="R28" s="288">
        <v>0</v>
      </c>
      <c r="S28" s="288"/>
      <c r="T28" s="289"/>
    </row>
    <row r="29" spans="1:20" ht="13.5" thickBot="1">
      <c r="A29" s="506"/>
      <c r="B29" s="412"/>
      <c r="C29" s="449"/>
      <c r="D29" s="416"/>
      <c r="E29" s="502"/>
      <c r="F29" s="451"/>
      <c r="G29" s="420"/>
      <c r="H29" s="66" t="s">
        <v>10</v>
      </c>
      <c r="I29" s="29">
        <f>SUM(I28)</f>
        <v>23.2</v>
      </c>
      <c r="J29" s="30">
        <f t="shared" ref="J29:P29" si="4">SUM(J28:J28)</f>
        <v>23.2</v>
      </c>
      <c r="K29" s="30">
        <f t="shared" si="4"/>
        <v>0</v>
      </c>
      <c r="L29" s="232">
        <f t="shared" si="4"/>
        <v>0</v>
      </c>
      <c r="M29" s="284">
        <f>SUM(M28)</f>
        <v>23.2</v>
      </c>
      <c r="N29" s="285">
        <f t="shared" si="4"/>
        <v>23.2</v>
      </c>
      <c r="O29" s="285">
        <f t="shared" si="4"/>
        <v>0</v>
      </c>
      <c r="P29" s="286">
        <f t="shared" si="4"/>
        <v>0</v>
      </c>
      <c r="Q29" s="284">
        <v>0</v>
      </c>
      <c r="R29" s="285">
        <f>SUM(R28:R28)</f>
        <v>0</v>
      </c>
      <c r="S29" s="285">
        <f>SUM(S28:S28)</f>
        <v>0</v>
      </c>
      <c r="T29" s="286">
        <f>SUM(T28:T28)</f>
        <v>0</v>
      </c>
    </row>
    <row r="30" spans="1:20" ht="12" customHeight="1">
      <c r="A30" s="485" t="s">
        <v>9</v>
      </c>
      <c r="B30" s="486" t="s">
        <v>9</v>
      </c>
      <c r="C30" s="487" t="s">
        <v>49</v>
      </c>
      <c r="D30" s="508" t="s">
        <v>85</v>
      </c>
      <c r="E30" s="442" t="s">
        <v>84</v>
      </c>
      <c r="F30" s="464" t="s">
        <v>52</v>
      </c>
      <c r="G30" s="492" t="s">
        <v>60</v>
      </c>
      <c r="H30" s="69" t="s">
        <v>112</v>
      </c>
      <c r="I30" s="19">
        <f>J30+L30</f>
        <v>350</v>
      </c>
      <c r="J30" s="20"/>
      <c r="K30" s="20"/>
      <c r="L30" s="21">
        <v>350</v>
      </c>
      <c r="M30" s="287">
        <f>N30+P30</f>
        <v>350</v>
      </c>
      <c r="N30" s="288"/>
      <c r="O30" s="288"/>
      <c r="P30" s="289">
        <v>350</v>
      </c>
      <c r="Q30" s="287">
        <v>0</v>
      </c>
      <c r="R30" s="288"/>
      <c r="S30" s="288"/>
      <c r="T30" s="289">
        <v>0</v>
      </c>
    </row>
    <row r="31" spans="1:20" ht="19.5" customHeight="1">
      <c r="A31" s="409"/>
      <c r="B31" s="411"/>
      <c r="C31" s="448"/>
      <c r="D31" s="509"/>
      <c r="E31" s="443"/>
      <c r="F31" s="450"/>
      <c r="G31" s="419"/>
      <c r="H31" s="70"/>
      <c r="I31" s="22">
        <f>J31+L31</f>
        <v>0</v>
      </c>
      <c r="J31" s="23"/>
      <c r="K31" s="23"/>
      <c r="L31" s="24"/>
      <c r="M31" s="274">
        <f>N31+P31</f>
        <v>0</v>
      </c>
      <c r="N31" s="273"/>
      <c r="O31" s="273"/>
      <c r="P31" s="265"/>
      <c r="Q31" s="274">
        <f>R31+T31</f>
        <v>0</v>
      </c>
      <c r="R31" s="273"/>
      <c r="S31" s="273"/>
      <c r="T31" s="265"/>
    </row>
    <row r="32" spans="1:20" ht="13.5" thickBot="1">
      <c r="A32" s="410"/>
      <c r="B32" s="412"/>
      <c r="C32" s="449"/>
      <c r="D32" s="510"/>
      <c r="E32" s="444"/>
      <c r="F32" s="451"/>
      <c r="G32" s="420"/>
      <c r="H32" s="66" t="s">
        <v>10</v>
      </c>
      <c r="I32" s="29">
        <f>SUM(I30:I31)</f>
        <v>350</v>
      </c>
      <c r="J32" s="30">
        <f t="shared" ref="J32:P32" si="5">SUM(J30:J31)</f>
        <v>0</v>
      </c>
      <c r="K32" s="30">
        <f t="shared" si="5"/>
        <v>0</v>
      </c>
      <c r="L32" s="232">
        <f t="shared" si="5"/>
        <v>350</v>
      </c>
      <c r="M32" s="284">
        <f>SUM(M30:M31)</f>
        <v>350</v>
      </c>
      <c r="N32" s="285">
        <f t="shared" si="5"/>
        <v>0</v>
      </c>
      <c r="O32" s="285">
        <f t="shared" si="5"/>
        <v>0</v>
      </c>
      <c r="P32" s="286">
        <f t="shared" si="5"/>
        <v>350</v>
      </c>
      <c r="Q32" s="284">
        <v>0</v>
      </c>
      <c r="R32" s="285">
        <f>SUM(R30:R31)</f>
        <v>0</v>
      </c>
      <c r="S32" s="285">
        <f>SUM(S30:S31)</f>
        <v>0</v>
      </c>
      <c r="T32" s="286">
        <v>0</v>
      </c>
    </row>
    <row r="33" spans="1:20" ht="12.75" customHeight="1">
      <c r="A33" s="409" t="s">
        <v>9</v>
      </c>
      <c r="B33" s="486" t="s">
        <v>9</v>
      </c>
      <c r="C33" s="487" t="s">
        <v>78</v>
      </c>
      <c r="D33" s="504" t="s">
        <v>55</v>
      </c>
      <c r="E33" s="500"/>
      <c r="F33" s="464" t="s">
        <v>52</v>
      </c>
      <c r="G33" s="492" t="s">
        <v>48</v>
      </c>
      <c r="H33" s="68" t="s">
        <v>58</v>
      </c>
      <c r="I33" s="22">
        <f>J33+L33</f>
        <v>9.9</v>
      </c>
      <c r="J33" s="23">
        <v>9.9</v>
      </c>
      <c r="K33" s="20"/>
      <c r="L33" s="21"/>
      <c r="M33" s="274">
        <f>N33+P33</f>
        <v>9.9</v>
      </c>
      <c r="N33" s="273">
        <v>9.9</v>
      </c>
      <c r="O33" s="288"/>
      <c r="P33" s="289"/>
      <c r="Q33" s="274">
        <v>0</v>
      </c>
      <c r="R33" s="273">
        <v>0</v>
      </c>
      <c r="S33" s="288"/>
      <c r="T33" s="289"/>
    </row>
    <row r="34" spans="1:20" ht="13.5" thickBot="1">
      <c r="A34" s="410"/>
      <c r="B34" s="412"/>
      <c r="C34" s="449"/>
      <c r="D34" s="416"/>
      <c r="E34" s="502"/>
      <c r="F34" s="451"/>
      <c r="G34" s="420"/>
      <c r="H34" s="66" t="s">
        <v>10</v>
      </c>
      <c r="I34" s="29">
        <f>SUM(I33)</f>
        <v>9.9</v>
      </c>
      <c r="J34" s="30">
        <f t="shared" ref="J34:P34" si="6">SUM(J33:J33)</f>
        <v>9.9</v>
      </c>
      <c r="K34" s="30">
        <f t="shared" si="6"/>
        <v>0</v>
      </c>
      <c r="L34" s="232">
        <f t="shared" si="6"/>
        <v>0</v>
      </c>
      <c r="M34" s="300">
        <f>SUM(M33)</f>
        <v>9.9</v>
      </c>
      <c r="N34" s="301">
        <f t="shared" si="6"/>
        <v>9.9</v>
      </c>
      <c r="O34" s="301">
        <f t="shared" si="6"/>
        <v>0</v>
      </c>
      <c r="P34" s="302">
        <f t="shared" si="6"/>
        <v>0</v>
      </c>
      <c r="Q34" s="300">
        <f>SUM(Q23:Q33)</f>
        <v>0</v>
      </c>
      <c r="R34" s="301">
        <v>0</v>
      </c>
      <c r="S34" s="301">
        <f>SUM(S33:S33)</f>
        <v>0</v>
      </c>
      <c r="T34" s="302">
        <f>SUM(T33:T33)</f>
        <v>0</v>
      </c>
    </row>
    <row r="35" spans="1:20" ht="13.5" thickBot="1">
      <c r="A35" s="11" t="s">
        <v>9</v>
      </c>
      <c r="B35" s="12" t="s">
        <v>9</v>
      </c>
      <c r="C35" s="422" t="s">
        <v>12</v>
      </c>
      <c r="D35" s="422"/>
      <c r="E35" s="422"/>
      <c r="F35" s="422"/>
      <c r="G35" s="422"/>
      <c r="H35" s="423"/>
      <c r="I35" s="32">
        <f>SUM(I34,I32,I29,I27,I25,I22,I15)</f>
        <v>20305.900000000001</v>
      </c>
      <c r="J35" s="32">
        <f t="shared" ref="J35:P35" si="7">J34+J32+J29+J27+J25+J22+J15</f>
        <v>14154.599999999999</v>
      </c>
      <c r="K35" s="32">
        <f t="shared" si="7"/>
        <v>0</v>
      </c>
      <c r="L35" s="142">
        <f t="shared" si="7"/>
        <v>6151.3</v>
      </c>
      <c r="M35" s="234">
        <f t="shared" si="7"/>
        <v>20315.32</v>
      </c>
      <c r="N35" s="32">
        <f t="shared" si="7"/>
        <v>14164</v>
      </c>
      <c r="O35" s="32">
        <f t="shared" si="7"/>
        <v>0</v>
      </c>
      <c r="P35" s="235">
        <f t="shared" si="7"/>
        <v>6151.3</v>
      </c>
      <c r="Q35" s="234">
        <f>SUM(Q34,Q22)</f>
        <v>9.4</v>
      </c>
      <c r="R35" s="32">
        <f>R34+R32+R29+R27+R25+R22+R15</f>
        <v>9.4</v>
      </c>
      <c r="S35" s="32">
        <f>S34+S32+S29+S27+S25+S22+S15</f>
        <v>0</v>
      </c>
      <c r="T35" s="235">
        <f>T34+T32+T29+T27+T25+T22+T15</f>
        <v>0</v>
      </c>
    </row>
    <row r="36" spans="1:20" ht="13.5" thickBot="1">
      <c r="A36" s="11" t="s">
        <v>9</v>
      </c>
      <c r="B36" s="12" t="s">
        <v>11</v>
      </c>
      <c r="C36" s="493" t="s">
        <v>71</v>
      </c>
      <c r="D36" s="494"/>
      <c r="E36" s="494"/>
      <c r="F36" s="494"/>
      <c r="G36" s="494"/>
      <c r="H36" s="494"/>
      <c r="I36" s="494"/>
      <c r="J36" s="494"/>
      <c r="K36" s="494"/>
      <c r="L36" s="494"/>
      <c r="M36" s="582"/>
      <c r="N36" s="494"/>
      <c r="O36" s="494"/>
      <c r="P36" s="494"/>
      <c r="Q36" s="494"/>
      <c r="R36" s="494"/>
      <c r="S36" s="494"/>
      <c r="T36" s="495"/>
    </row>
    <row r="37" spans="1:20" ht="17.25" customHeight="1">
      <c r="A37" s="485" t="s">
        <v>9</v>
      </c>
      <c r="B37" s="486" t="s">
        <v>11</v>
      </c>
      <c r="C37" s="487" t="s">
        <v>9</v>
      </c>
      <c r="D37" s="488" t="s">
        <v>56</v>
      </c>
      <c r="E37" s="500" t="s">
        <v>116</v>
      </c>
      <c r="F37" s="464" t="s">
        <v>52</v>
      </c>
      <c r="G37" s="503" t="s">
        <v>48</v>
      </c>
      <c r="H37" s="195" t="s">
        <v>58</v>
      </c>
      <c r="I37" s="178">
        <f>J37+L37</f>
        <v>167</v>
      </c>
      <c r="J37" s="87">
        <v>167</v>
      </c>
      <c r="K37" s="87"/>
      <c r="L37" s="87"/>
      <c r="M37" s="260">
        <f>N37+P37</f>
        <v>167</v>
      </c>
      <c r="N37" s="261">
        <v>167</v>
      </c>
      <c r="O37" s="261"/>
      <c r="P37" s="262"/>
      <c r="Q37" s="260">
        <v>0</v>
      </c>
      <c r="R37" s="261">
        <v>0</v>
      </c>
      <c r="S37" s="261"/>
      <c r="T37" s="262"/>
    </row>
    <row r="38" spans="1:20" ht="17.25" customHeight="1">
      <c r="A38" s="409"/>
      <c r="B38" s="411"/>
      <c r="C38" s="448"/>
      <c r="D38" s="473"/>
      <c r="E38" s="501"/>
      <c r="F38" s="450"/>
      <c r="G38" s="452"/>
      <c r="H38" s="196"/>
      <c r="I38" s="179"/>
      <c r="J38" s="24"/>
      <c r="K38" s="24"/>
      <c r="L38" s="24"/>
      <c r="M38" s="263"/>
      <c r="N38" s="264"/>
      <c r="O38" s="264"/>
      <c r="P38" s="265"/>
      <c r="Q38" s="263"/>
      <c r="R38" s="264"/>
      <c r="S38" s="264"/>
      <c r="T38" s="265"/>
    </row>
    <row r="39" spans="1:20" ht="17.25" customHeight="1">
      <c r="A39" s="409"/>
      <c r="B39" s="411"/>
      <c r="C39" s="448"/>
      <c r="D39" s="473"/>
      <c r="E39" s="501"/>
      <c r="F39" s="450"/>
      <c r="G39" s="452"/>
      <c r="H39" s="196"/>
      <c r="I39" s="180"/>
      <c r="J39" s="50"/>
      <c r="K39" s="50"/>
      <c r="L39" s="50"/>
      <c r="M39" s="266"/>
      <c r="N39" s="267"/>
      <c r="O39" s="267"/>
      <c r="P39" s="268"/>
      <c r="Q39" s="266"/>
      <c r="R39" s="267"/>
      <c r="S39" s="267"/>
      <c r="T39" s="268"/>
    </row>
    <row r="40" spans="1:20" ht="12.75" customHeight="1" thickBot="1">
      <c r="A40" s="410"/>
      <c r="B40" s="412"/>
      <c r="C40" s="449"/>
      <c r="D40" s="489"/>
      <c r="E40" s="502"/>
      <c r="F40" s="451"/>
      <c r="G40" s="453"/>
      <c r="H40" s="197" t="s">
        <v>10</v>
      </c>
      <c r="I40" s="188">
        <f>SUM(I37:I39)</f>
        <v>167</v>
      </c>
      <c r="J40" s="182">
        <f t="shared" ref="J40:P40" si="8">SUM(J37:J39)</f>
        <v>167</v>
      </c>
      <c r="K40" s="182">
        <f t="shared" si="8"/>
        <v>0</v>
      </c>
      <c r="L40" s="182">
        <f t="shared" si="8"/>
        <v>0</v>
      </c>
      <c r="M40" s="303">
        <f>SUM(M37:M39)</f>
        <v>167</v>
      </c>
      <c r="N40" s="304">
        <f t="shared" si="8"/>
        <v>167</v>
      </c>
      <c r="O40" s="304">
        <f t="shared" si="8"/>
        <v>0</v>
      </c>
      <c r="P40" s="305">
        <f t="shared" si="8"/>
        <v>0</v>
      </c>
      <c r="Q40" s="303">
        <f>SUM(Q37:Q39)</f>
        <v>0</v>
      </c>
      <c r="R40" s="304">
        <v>0</v>
      </c>
      <c r="S40" s="304">
        <f>SUM(S37:S39)</f>
        <v>0</v>
      </c>
      <c r="T40" s="305">
        <f>SUM(T37:T39)</f>
        <v>0</v>
      </c>
    </row>
    <row r="41" spans="1:20" ht="24.75" customHeight="1">
      <c r="A41" s="485" t="s">
        <v>9</v>
      </c>
      <c r="B41" s="486" t="s">
        <v>11</v>
      </c>
      <c r="C41" s="487" t="s">
        <v>11</v>
      </c>
      <c r="D41" s="488" t="s">
        <v>57</v>
      </c>
      <c r="E41" s="496"/>
      <c r="F41" s="464" t="s">
        <v>52</v>
      </c>
      <c r="G41" s="492" t="s">
        <v>48</v>
      </c>
      <c r="H41" s="112" t="s">
        <v>58</v>
      </c>
      <c r="I41" s="76">
        <f>J41+L41</f>
        <v>7.5</v>
      </c>
      <c r="J41" s="49">
        <v>7.5</v>
      </c>
      <c r="K41" s="49"/>
      <c r="L41" s="50"/>
      <c r="M41" s="283">
        <f>N41+P41</f>
        <v>7.5</v>
      </c>
      <c r="N41" s="290">
        <v>7.5</v>
      </c>
      <c r="O41" s="290"/>
      <c r="P41" s="268"/>
      <c r="Q41" s="283">
        <v>0</v>
      </c>
      <c r="R41" s="290">
        <v>0</v>
      </c>
      <c r="S41" s="290"/>
      <c r="T41" s="268"/>
    </row>
    <row r="42" spans="1:20" ht="13.5" thickBot="1">
      <c r="A42" s="410"/>
      <c r="B42" s="412"/>
      <c r="C42" s="449"/>
      <c r="D42" s="489"/>
      <c r="E42" s="497"/>
      <c r="F42" s="451"/>
      <c r="G42" s="420"/>
      <c r="H42" s="66" t="s">
        <v>10</v>
      </c>
      <c r="I42" s="29">
        <f>SUM(I41)</f>
        <v>7.5</v>
      </c>
      <c r="J42" s="30">
        <f t="shared" ref="J42:T42" si="9">SUM(J41:J41)</f>
        <v>7.5</v>
      </c>
      <c r="K42" s="30">
        <f t="shared" si="9"/>
        <v>0</v>
      </c>
      <c r="L42" s="232">
        <f t="shared" si="9"/>
        <v>0</v>
      </c>
      <c r="M42" s="300">
        <f>SUM(M41)</f>
        <v>7.5</v>
      </c>
      <c r="N42" s="301">
        <f t="shared" si="9"/>
        <v>7.5</v>
      </c>
      <c r="O42" s="301">
        <f t="shared" si="9"/>
        <v>0</v>
      </c>
      <c r="P42" s="302">
        <f t="shared" si="9"/>
        <v>0</v>
      </c>
      <c r="Q42" s="300">
        <f>SUM(Q41)</f>
        <v>0</v>
      </c>
      <c r="R42" s="301">
        <f t="shared" si="9"/>
        <v>0</v>
      </c>
      <c r="S42" s="301">
        <f t="shared" si="9"/>
        <v>0</v>
      </c>
      <c r="T42" s="302">
        <f t="shared" si="9"/>
        <v>0</v>
      </c>
    </row>
    <row r="43" spans="1:20" ht="13.5" thickBot="1">
      <c r="A43" s="16" t="s">
        <v>9</v>
      </c>
      <c r="B43" s="12" t="s">
        <v>11</v>
      </c>
      <c r="C43" s="422" t="s">
        <v>12</v>
      </c>
      <c r="D43" s="422"/>
      <c r="E43" s="422"/>
      <c r="F43" s="422"/>
      <c r="G43" s="422"/>
      <c r="H43" s="423"/>
      <c r="I43" s="32">
        <f>SUM(I42,I40)</f>
        <v>174.5</v>
      </c>
      <c r="J43" s="32">
        <f t="shared" ref="J43:T43" si="10">J42+J40</f>
        <v>174.5</v>
      </c>
      <c r="K43" s="32">
        <f t="shared" si="10"/>
        <v>0</v>
      </c>
      <c r="L43" s="142">
        <f t="shared" si="10"/>
        <v>0</v>
      </c>
      <c r="M43" s="234">
        <f t="shared" si="10"/>
        <v>174.5</v>
      </c>
      <c r="N43" s="32">
        <f t="shared" si="10"/>
        <v>174.5</v>
      </c>
      <c r="O43" s="32">
        <f t="shared" si="10"/>
        <v>0</v>
      </c>
      <c r="P43" s="235">
        <f t="shared" si="10"/>
        <v>0</v>
      </c>
      <c r="Q43" s="234">
        <f t="shared" si="10"/>
        <v>0</v>
      </c>
      <c r="R43" s="32">
        <f t="shared" si="10"/>
        <v>0</v>
      </c>
      <c r="S43" s="32">
        <f t="shared" si="10"/>
        <v>0</v>
      </c>
      <c r="T43" s="235">
        <f t="shared" si="10"/>
        <v>0</v>
      </c>
    </row>
    <row r="44" spans="1:20" ht="13.5" thickBot="1">
      <c r="A44" s="11" t="s">
        <v>9</v>
      </c>
      <c r="B44" s="12" t="s">
        <v>47</v>
      </c>
      <c r="C44" s="493" t="s">
        <v>72</v>
      </c>
      <c r="D44" s="494"/>
      <c r="E44" s="494"/>
      <c r="F44" s="494"/>
      <c r="G44" s="494"/>
      <c r="H44" s="494"/>
      <c r="I44" s="494"/>
      <c r="J44" s="494"/>
      <c r="K44" s="494"/>
      <c r="L44" s="494"/>
      <c r="M44" s="582"/>
      <c r="N44" s="494"/>
      <c r="O44" s="494"/>
      <c r="P44" s="494"/>
      <c r="Q44" s="494"/>
      <c r="R44" s="494"/>
      <c r="S44" s="494"/>
      <c r="T44" s="495"/>
    </row>
    <row r="45" spans="1:20" ht="12.75" customHeight="1">
      <c r="A45" s="121" t="s">
        <v>9</v>
      </c>
      <c r="B45" s="123" t="s">
        <v>47</v>
      </c>
      <c r="C45" s="125" t="s">
        <v>9</v>
      </c>
      <c r="D45" s="141" t="s">
        <v>101</v>
      </c>
      <c r="E45" s="135"/>
      <c r="F45" s="132" t="s">
        <v>52</v>
      </c>
      <c r="G45" s="158" t="s">
        <v>48</v>
      </c>
      <c r="H45" s="144" t="s">
        <v>58</v>
      </c>
      <c r="I45" s="85">
        <f>J45+L45</f>
        <v>628.4</v>
      </c>
      <c r="J45" s="86">
        <v>628.4</v>
      </c>
      <c r="K45" s="86"/>
      <c r="L45" s="87"/>
      <c r="M45" s="291">
        <f>N45+P45</f>
        <v>628.4</v>
      </c>
      <c r="N45" s="292">
        <v>628.4</v>
      </c>
      <c r="O45" s="292"/>
      <c r="P45" s="262"/>
      <c r="Q45" s="291">
        <v>0</v>
      </c>
      <c r="R45" s="292">
        <v>0</v>
      </c>
      <c r="S45" s="292"/>
      <c r="T45" s="262"/>
    </row>
    <row r="46" spans="1:20" ht="16.5" customHeight="1">
      <c r="A46" s="127"/>
      <c r="B46" s="128"/>
      <c r="C46" s="137"/>
      <c r="D46" s="138" t="s">
        <v>102</v>
      </c>
      <c r="E46" s="206"/>
      <c r="F46" s="133"/>
      <c r="G46" s="159"/>
      <c r="H46" s="70" t="s">
        <v>76</v>
      </c>
      <c r="I46" s="22">
        <f>J46+L46</f>
        <v>2618.4</v>
      </c>
      <c r="J46" s="61">
        <v>2618.4</v>
      </c>
      <c r="K46" s="61"/>
      <c r="L46" s="62"/>
      <c r="M46" s="274">
        <f>N46+P46</f>
        <v>2618.4</v>
      </c>
      <c r="N46" s="281">
        <v>2618.4</v>
      </c>
      <c r="O46" s="281"/>
      <c r="P46" s="282"/>
      <c r="Q46" s="274">
        <v>0</v>
      </c>
      <c r="R46" s="281">
        <v>0</v>
      </c>
      <c r="S46" s="281"/>
      <c r="T46" s="282"/>
    </row>
    <row r="47" spans="1:20" ht="12.75" customHeight="1">
      <c r="A47" s="409"/>
      <c r="B47" s="411"/>
      <c r="C47" s="448"/>
      <c r="D47" s="473" t="s">
        <v>103</v>
      </c>
      <c r="E47" s="206"/>
      <c r="F47" s="450"/>
      <c r="G47" s="452"/>
      <c r="H47" s="71" t="s">
        <v>77</v>
      </c>
      <c r="I47" s="145">
        <f>J47+L47</f>
        <v>87.7</v>
      </c>
      <c r="J47" s="23">
        <v>87.7</v>
      </c>
      <c r="K47" s="26"/>
      <c r="L47" s="27"/>
      <c r="M47" s="293">
        <f>N47+P47</f>
        <v>87.7</v>
      </c>
      <c r="N47" s="273">
        <v>87.7</v>
      </c>
      <c r="O47" s="294"/>
      <c r="P47" s="295"/>
      <c r="Q47" s="293">
        <v>0</v>
      </c>
      <c r="R47" s="273">
        <v>0</v>
      </c>
      <c r="S47" s="294"/>
      <c r="T47" s="295"/>
    </row>
    <row r="48" spans="1:20">
      <c r="A48" s="409"/>
      <c r="B48" s="411"/>
      <c r="C48" s="448"/>
      <c r="D48" s="473"/>
      <c r="E48" s="206"/>
      <c r="F48" s="450"/>
      <c r="G48" s="452"/>
      <c r="H48" s="151" t="s">
        <v>79</v>
      </c>
      <c r="I48" s="202">
        <f>J48+L48</f>
        <v>0</v>
      </c>
      <c r="J48" s="27"/>
      <c r="K48" s="27"/>
      <c r="L48" s="27"/>
      <c r="M48" s="296">
        <f>N48+P48</f>
        <v>0</v>
      </c>
      <c r="N48" s="275"/>
      <c r="O48" s="275"/>
      <c r="P48" s="295"/>
      <c r="Q48" s="296">
        <f>R48+T48</f>
        <v>0</v>
      </c>
      <c r="R48" s="275"/>
      <c r="S48" s="275"/>
      <c r="T48" s="295"/>
    </row>
    <row r="49" spans="1:20" ht="13.5" customHeight="1">
      <c r="A49" s="409"/>
      <c r="B49" s="411"/>
      <c r="C49" s="448"/>
      <c r="D49" s="473" t="s">
        <v>104</v>
      </c>
      <c r="E49" s="206"/>
      <c r="F49" s="450"/>
      <c r="G49" s="452"/>
      <c r="H49" s="71"/>
      <c r="I49" s="179"/>
      <c r="J49" s="24"/>
      <c r="K49" s="24"/>
      <c r="L49" s="24"/>
      <c r="M49" s="263"/>
      <c r="N49" s="264"/>
      <c r="O49" s="264"/>
      <c r="P49" s="265"/>
      <c r="Q49" s="263"/>
      <c r="R49" s="264"/>
      <c r="S49" s="264"/>
      <c r="T49" s="265"/>
    </row>
    <row r="50" spans="1:20">
      <c r="A50" s="409"/>
      <c r="B50" s="411"/>
      <c r="C50" s="448"/>
      <c r="D50" s="473"/>
      <c r="E50" s="206"/>
      <c r="F50" s="450"/>
      <c r="G50" s="452"/>
      <c r="H50" s="71"/>
      <c r="I50" s="179"/>
      <c r="J50" s="24"/>
      <c r="K50" s="24"/>
      <c r="L50" s="24"/>
      <c r="M50" s="263"/>
      <c r="N50" s="264"/>
      <c r="O50" s="264"/>
      <c r="P50" s="265"/>
      <c r="Q50" s="263"/>
      <c r="R50" s="264"/>
      <c r="S50" s="264"/>
      <c r="T50" s="265"/>
    </row>
    <row r="51" spans="1:20" ht="12.75" customHeight="1">
      <c r="A51" s="127"/>
      <c r="B51" s="128"/>
      <c r="C51" s="137"/>
      <c r="D51" s="138" t="s">
        <v>105</v>
      </c>
      <c r="E51" s="469"/>
      <c r="F51" s="133"/>
      <c r="G51" s="159"/>
      <c r="H51" s="173"/>
      <c r="I51" s="203"/>
      <c r="J51" s="200"/>
      <c r="K51" s="24"/>
      <c r="L51" s="24"/>
      <c r="M51" s="276"/>
      <c r="N51" s="277"/>
      <c r="O51" s="264"/>
      <c r="P51" s="265"/>
      <c r="Q51" s="276"/>
      <c r="R51" s="277"/>
      <c r="S51" s="264"/>
      <c r="T51" s="265"/>
    </row>
    <row r="52" spans="1:20" ht="15.75" customHeight="1">
      <c r="A52" s="127"/>
      <c r="B52" s="128"/>
      <c r="C52" s="137"/>
      <c r="D52" s="167" t="s">
        <v>120</v>
      </c>
      <c r="E52" s="469"/>
      <c r="F52" s="149"/>
      <c r="G52" s="159"/>
      <c r="H52" s="157"/>
      <c r="I52" s="179"/>
      <c r="J52" s="24"/>
      <c r="K52" s="24"/>
      <c r="L52" s="24"/>
      <c r="M52" s="263"/>
      <c r="N52" s="264"/>
      <c r="O52" s="264"/>
      <c r="P52" s="265"/>
      <c r="Q52" s="263"/>
      <c r="R52" s="264"/>
      <c r="S52" s="264"/>
      <c r="T52" s="265"/>
    </row>
    <row r="53" spans="1:20" ht="14.25" customHeight="1">
      <c r="A53" s="409"/>
      <c r="B53" s="411"/>
      <c r="C53" s="448"/>
      <c r="D53" s="482" t="s">
        <v>127</v>
      </c>
      <c r="E53" s="484" t="s">
        <v>84</v>
      </c>
      <c r="F53" s="474"/>
      <c r="G53" s="475" t="s">
        <v>60</v>
      </c>
      <c r="H53" s="157"/>
      <c r="I53" s="204"/>
      <c r="J53" s="201"/>
      <c r="K53" s="201"/>
      <c r="L53" s="201"/>
      <c r="M53" s="263"/>
      <c r="N53" s="264"/>
      <c r="O53" s="264"/>
      <c r="P53" s="265"/>
      <c r="Q53" s="263"/>
      <c r="R53" s="264"/>
      <c r="S53" s="264"/>
      <c r="T53" s="265"/>
    </row>
    <row r="54" spans="1:20" ht="12.75" customHeight="1" thickBot="1">
      <c r="A54" s="410"/>
      <c r="B54" s="412"/>
      <c r="C54" s="449"/>
      <c r="D54" s="483"/>
      <c r="E54" s="444"/>
      <c r="F54" s="414"/>
      <c r="G54" s="453"/>
      <c r="H54" s="66" t="s">
        <v>10</v>
      </c>
      <c r="I54" s="160">
        <f>SUM(I45:I53)</f>
        <v>3334.5</v>
      </c>
      <c r="J54" s="29">
        <f t="shared" ref="J54:T54" si="11">SUM(J45:J53)</f>
        <v>3334.5</v>
      </c>
      <c r="K54" s="29">
        <f t="shared" si="11"/>
        <v>0</v>
      </c>
      <c r="L54" s="207">
        <f t="shared" si="11"/>
        <v>0</v>
      </c>
      <c r="M54" s="160">
        <f>SUM(M45:M53)</f>
        <v>3334.5</v>
      </c>
      <c r="N54" s="29">
        <f t="shared" si="11"/>
        <v>3334.5</v>
      </c>
      <c r="O54" s="29">
        <f t="shared" si="11"/>
        <v>0</v>
      </c>
      <c r="P54" s="233">
        <f t="shared" si="11"/>
        <v>0</v>
      </c>
      <c r="Q54" s="160">
        <f>SUM(Q45:Q53)</f>
        <v>0</v>
      </c>
      <c r="R54" s="29">
        <f t="shared" si="11"/>
        <v>0</v>
      </c>
      <c r="S54" s="29">
        <f t="shared" si="11"/>
        <v>0</v>
      </c>
      <c r="T54" s="233">
        <f t="shared" si="11"/>
        <v>0</v>
      </c>
    </row>
    <row r="55" spans="1:20" ht="14.25" customHeight="1">
      <c r="A55" s="454" t="s">
        <v>9</v>
      </c>
      <c r="B55" s="457" t="s">
        <v>47</v>
      </c>
      <c r="C55" s="460" t="s">
        <v>11</v>
      </c>
      <c r="D55" s="585" t="s">
        <v>109</v>
      </c>
      <c r="E55" s="479" t="s">
        <v>84</v>
      </c>
      <c r="F55" s="464" t="s">
        <v>52</v>
      </c>
      <c r="G55" s="589" t="s">
        <v>60</v>
      </c>
      <c r="H55" s="325" t="s">
        <v>79</v>
      </c>
      <c r="I55" s="19">
        <f>J55+L55</f>
        <v>150</v>
      </c>
      <c r="J55" s="20"/>
      <c r="K55" s="20"/>
      <c r="L55" s="322">
        <v>150</v>
      </c>
      <c r="M55" s="287">
        <f>N55+P55</f>
        <v>150</v>
      </c>
      <c r="N55" s="288"/>
      <c r="O55" s="288"/>
      <c r="P55" s="289">
        <v>150</v>
      </c>
      <c r="Q55" s="287">
        <v>0</v>
      </c>
      <c r="R55" s="288"/>
      <c r="S55" s="288"/>
      <c r="T55" s="289">
        <v>0</v>
      </c>
    </row>
    <row r="56" spans="1:20" ht="18.75" customHeight="1">
      <c r="A56" s="455"/>
      <c r="B56" s="458"/>
      <c r="C56" s="413"/>
      <c r="D56" s="586"/>
      <c r="E56" s="480"/>
      <c r="F56" s="450"/>
      <c r="G56" s="590"/>
      <c r="H56" s="94" t="s">
        <v>133</v>
      </c>
      <c r="I56" s="22"/>
      <c r="J56" s="61"/>
      <c r="K56" s="61"/>
      <c r="L56" s="323"/>
      <c r="M56" s="308">
        <f>N56+P56</f>
        <v>11.2</v>
      </c>
      <c r="N56" s="309">
        <v>11.2</v>
      </c>
      <c r="O56" s="309"/>
      <c r="P56" s="326"/>
      <c r="Q56" s="308">
        <f>N56-I56</f>
        <v>11.2</v>
      </c>
      <c r="R56" s="309">
        <f>N56-J56</f>
        <v>11.2</v>
      </c>
      <c r="S56" s="309"/>
      <c r="T56" s="326"/>
    </row>
    <row r="57" spans="1:20" ht="13.5" customHeight="1">
      <c r="A57" s="455"/>
      <c r="B57" s="458"/>
      <c r="C57" s="413"/>
      <c r="D57" s="587"/>
      <c r="E57" s="480"/>
      <c r="F57" s="450"/>
      <c r="G57" s="590"/>
      <c r="H57" s="95" t="s">
        <v>76</v>
      </c>
      <c r="I57" s="76">
        <f>J57+L57</f>
        <v>1350</v>
      </c>
      <c r="J57" s="23"/>
      <c r="K57" s="23"/>
      <c r="L57" s="324">
        <v>1350</v>
      </c>
      <c r="M57" s="283">
        <f>N57+P57</f>
        <v>1350</v>
      </c>
      <c r="N57" s="273"/>
      <c r="O57" s="273"/>
      <c r="P57" s="265">
        <v>1350</v>
      </c>
      <c r="Q57" s="283">
        <v>0</v>
      </c>
      <c r="R57" s="273"/>
      <c r="S57" s="273"/>
      <c r="T57" s="265">
        <v>0</v>
      </c>
    </row>
    <row r="58" spans="1:20" ht="12.75" customHeight="1" thickBot="1">
      <c r="A58" s="456"/>
      <c r="B58" s="459"/>
      <c r="C58" s="414"/>
      <c r="D58" s="588"/>
      <c r="E58" s="481"/>
      <c r="F58" s="451"/>
      <c r="G58" s="591"/>
      <c r="H58" s="66" t="s">
        <v>10</v>
      </c>
      <c r="I58" s="160">
        <f>SUM(I55:I57)</f>
        <v>1500</v>
      </c>
      <c r="J58" s="30">
        <f t="shared" ref="J58:T58" si="12">SUM(J55:J57)</f>
        <v>0</v>
      </c>
      <c r="K58" s="30">
        <f t="shared" si="12"/>
        <v>0</v>
      </c>
      <c r="L58" s="227">
        <f t="shared" si="12"/>
        <v>1500</v>
      </c>
      <c r="M58" s="160">
        <f>SUM(M55:M57)</f>
        <v>1511.2</v>
      </c>
      <c r="N58" s="30">
        <f t="shared" si="12"/>
        <v>11.2</v>
      </c>
      <c r="O58" s="30">
        <f t="shared" si="12"/>
        <v>0</v>
      </c>
      <c r="P58" s="227">
        <f t="shared" si="12"/>
        <v>1500</v>
      </c>
      <c r="Q58" s="160">
        <f>SUM(Q55:Q57)</f>
        <v>11.2</v>
      </c>
      <c r="R58" s="30">
        <f t="shared" si="12"/>
        <v>11.2</v>
      </c>
      <c r="S58" s="30">
        <f t="shared" si="12"/>
        <v>0</v>
      </c>
      <c r="T58" s="227">
        <f t="shared" si="12"/>
        <v>0</v>
      </c>
    </row>
    <row r="59" spans="1:20" ht="16.5" customHeight="1">
      <c r="A59" s="121" t="s">
        <v>9</v>
      </c>
      <c r="B59" s="123" t="s">
        <v>47</v>
      </c>
      <c r="C59" s="125" t="s">
        <v>47</v>
      </c>
      <c r="D59" s="141" t="s">
        <v>106</v>
      </c>
      <c r="E59" s="468"/>
      <c r="F59" s="132" t="s">
        <v>52</v>
      </c>
      <c r="G59" s="158" t="s">
        <v>48</v>
      </c>
      <c r="H59" s="144"/>
      <c r="I59" s="85"/>
      <c r="J59" s="86"/>
      <c r="K59" s="86"/>
      <c r="L59" s="87"/>
      <c r="M59" s="291"/>
      <c r="N59" s="292"/>
      <c r="O59" s="292"/>
      <c r="P59" s="262"/>
      <c r="Q59" s="291"/>
      <c r="R59" s="292"/>
      <c r="S59" s="292"/>
      <c r="T59" s="262"/>
    </row>
    <row r="60" spans="1:20" ht="15" customHeight="1">
      <c r="A60" s="409"/>
      <c r="B60" s="411"/>
      <c r="C60" s="448"/>
      <c r="D60" s="138" t="s">
        <v>107</v>
      </c>
      <c r="E60" s="469"/>
      <c r="F60" s="450"/>
      <c r="G60" s="452"/>
      <c r="H60" s="71" t="s">
        <v>59</v>
      </c>
      <c r="I60" s="115">
        <f>J60+L60</f>
        <v>125</v>
      </c>
      <c r="J60" s="23">
        <v>125</v>
      </c>
      <c r="K60" s="23"/>
      <c r="L60" s="24"/>
      <c r="M60" s="272">
        <f>N60+P60</f>
        <v>125</v>
      </c>
      <c r="N60" s="273">
        <v>125</v>
      </c>
      <c r="O60" s="273"/>
      <c r="P60" s="265"/>
      <c r="Q60" s="272">
        <v>0</v>
      </c>
      <c r="R60" s="273">
        <v>0</v>
      </c>
      <c r="S60" s="273"/>
      <c r="T60" s="265"/>
    </row>
    <row r="61" spans="1:20" ht="15" customHeight="1">
      <c r="A61" s="409"/>
      <c r="B61" s="411"/>
      <c r="C61" s="448"/>
      <c r="D61" s="415" t="s">
        <v>68</v>
      </c>
      <c r="E61" s="469"/>
      <c r="F61" s="450"/>
      <c r="G61" s="452"/>
      <c r="H61" s="151" t="s">
        <v>58</v>
      </c>
      <c r="I61" s="202">
        <f>J61+L61</f>
        <v>184.5</v>
      </c>
      <c r="J61" s="27">
        <v>184.5</v>
      </c>
      <c r="K61" s="27"/>
      <c r="L61" s="27"/>
      <c r="M61" s="296">
        <f>N61+P61</f>
        <v>184.5</v>
      </c>
      <c r="N61" s="275">
        <v>184.5</v>
      </c>
      <c r="O61" s="275"/>
      <c r="P61" s="295"/>
      <c r="Q61" s="296">
        <v>0</v>
      </c>
      <c r="R61" s="275">
        <v>0</v>
      </c>
      <c r="S61" s="275"/>
      <c r="T61" s="295"/>
    </row>
    <row r="62" spans="1:20" ht="13.5" customHeight="1">
      <c r="A62" s="409"/>
      <c r="B62" s="411"/>
      <c r="C62" s="448"/>
      <c r="D62" s="415"/>
      <c r="E62" s="469"/>
      <c r="F62" s="450"/>
      <c r="G62" s="452"/>
      <c r="H62" s="112"/>
      <c r="I62" s="180"/>
      <c r="J62" s="50"/>
      <c r="K62" s="50"/>
      <c r="L62" s="50"/>
      <c r="M62" s="266"/>
      <c r="N62" s="267"/>
      <c r="O62" s="267"/>
      <c r="P62" s="268"/>
      <c r="Q62" s="266"/>
      <c r="R62" s="267"/>
      <c r="S62" s="267"/>
      <c r="T62" s="268"/>
    </row>
    <row r="63" spans="1:20" ht="13.5" customHeight="1" thickBot="1">
      <c r="A63" s="410"/>
      <c r="B63" s="412"/>
      <c r="C63" s="449"/>
      <c r="D63" s="416"/>
      <c r="E63" s="470"/>
      <c r="F63" s="451"/>
      <c r="G63" s="453"/>
      <c r="H63" s="72" t="s">
        <v>10</v>
      </c>
      <c r="I63" s="181">
        <f>SUM(I60:I62)</f>
        <v>309.5</v>
      </c>
      <c r="J63" s="174">
        <f t="shared" ref="J63:T63" si="13">SUM(J60:J62)</f>
        <v>309.5</v>
      </c>
      <c r="K63" s="174">
        <f t="shared" si="13"/>
        <v>0</v>
      </c>
      <c r="L63" s="194">
        <f t="shared" si="13"/>
        <v>0</v>
      </c>
      <c r="M63" s="181">
        <f>SUM(M60:M61)</f>
        <v>309.5</v>
      </c>
      <c r="N63" s="174">
        <f t="shared" si="13"/>
        <v>309.5</v>
      </c>
      <c r="O63" s="174">
        <f t="shared" si="13"/>
        <v>0</v>
      </c>
      <c r="P63" s="256">
        <f t="shared" si="13"/>
        <v>0</v>
      </c>
      <c r="Q63" s="181">
        <f>SUM(Q59:Q62)</f>
        <v>0</v>
      </c>
      <c r="R63" s="174">
        <f t="shared" si="13"/>
        <v>0</v>
      </c>
      <c r="S63" s="174">
        <f t="shared" si="13"/>
        <v>0</v>
      </c>
      <c r="T63" s="256">
        <f t="shared" si="13"/>
        <v>0</v>
      </c>
    </row>
    <row r="64" spans="1:20" ht="13.5" thickBot="1">
      <c r="A64" s="16" t="s">
        <v>9</v>
      </c>
      <c r="B64" s="12" t="s">
        <v>47</v>
      </c>
      <c r="C64" s="422" t="s">
        <v>12</v>
      </c>
      <c r="D64" s="422"/>
      <c r="E64" s="422"/>
      <c r="F64" s="422"/>
      <c r="G64" s="422"/>
      <c r="H64" s="423"/>
      <c r="I64" s="32">
        <f>SUM(I63,I58,I54)</f>
        <v>5144</v>
      </c>
      <c r="J64" s="32">
        <f t="shared" ref="J64:T64" si="14">J63+J54+J58</f>
        <v>3644</v>
      </c>
      <c r="K64" s="32">
        <f t="shared" si="14"/>
        <v>0</v>
      </c>
      <c r="L64" s="142">
        <f t="shared" si="14"/>
        <v>1500</v>
      </c>
      <c r="M64" s="234">
        <f t="shared" si="14"/>
        <v>5155.2</v>
      </c>
      <c r="N64" s="32">
        <f t="shared" si="14"/>
        <v>3655.2</v>
      </c>
      <c r="O64" s="32">
        <f t="shared" si="14"/>
        <v>0</v>
      </c>
      <c r="P64" s="235">
        <f t="shared" si="14"/>
        <v>1500</v>
      </c>
      <c r="Q64" s="234">
        <f t="shared" si="14"/>
        <v>11.2</v>
      </c>
      <c r="R64" s="32">
        <f t="shared" si="14"/>
        <v>11.2</v>
      </c>
      <c r="S64" s="32">
        <f t="shared" si="14"/>
        <v>0</v>
      </c>
      <c r="T64" s="235">
        <f t="shared" si="14"/>
        <v>0</v>
      </c>
    </row>
    <row r="65" spans="1:34" ht="13.5" thickBot="1">
      <c r="A65" s="11" t="s">
        <v>9</v>
      </c>
      <c r="B65" s="12" t="s">
        <v>53</v>
      </c>
      <c r="C65" s="435" t="s">
        <v>73</v>
      </c>
      <c r="D65" s="436"/>
      <c r="E65" s="436"/>
      <c r="F65" s="436"/>
      <c r="G65" s="436"/>
      <c r="H65" s="436"/>
      <c r="I65" s="436"/>
      <c r="J65" s="436"/>
      <c r="K65" s="436"/>
      <c r="L65" s="436"/>
      <c r="M65" s="580"/>
      <c r="N65" s="436"/>
      <c r="O65" s="436"/>
      <c r="P65" s="436"/>
      <c r="Q65" s="436"/>
      <c r="R65" s="436"/>
      <c r="S65" s="436"/>
      <c r="T65" s="437"/>
    </row>
    <row r="66" spans="1:34" ht="12" customHeight="1">
      <c r="A66" s="454" t="s">
        <v>9</v>
      </c>
      <c r="B66" s="457" t="s">
        <v>53</v>
      </c>
      <c r="C66" s="460" t="s">
        <v>9</v>
      </c>
      <c r="D66" s="461" t="s">
        <v>69</v>
      </c>
      <c r="E66" s="52"/>
      <c r="F66" s="464" t="s">
        <v>53</v>
      </c>
      <c r="G66" s="465" t="s">
        <v>48</v>
      </c>
      <c r="H66" s="73" t="s">
        <v>59</v>
      </c>
      <c r="I66" s="19">
        <f>J66+L66</f>
        <v>0</v>
      </c>
      <c r="J66" s="20"/>
      <c r="K66" s="20"/>
      <c r="L66" s="21"/>
      <c r="M66" s="287">
        <f>N66+P66</f>
        <v>0</v>
      </c>
      <c r="N66" s="288"/>
      <c r="O66" s="288"/>
      <c r="P66" s="289"/>
      <c r="Q66" s="287">
        <f>R66+T66</f>
        <v>0</v>
      </c>
      <c r="R66" s="288">
        <v>0</v>
      </c>
      <c r="S66" s="288"/>
      <c r="T66" s="289"/>
    </row>
    <row r="67" spans="1:34" ht="12" customHeight="1">
      <c r="A67" s="455"/>
      <c r="B67" s="458"/>
      <c r="C67" s="413"/>
      <c r="D67" s="462"/>
      <c r="E67" s="53"/>
      <c r="F67" s="450"/>
      <c r="G67" s="466"/>
      <c r="H67" s="74" t="s">
        <v>58</v>
      </c>
      <c r="I67" s="22">
        <f>J67+L67</f>
        <v>100</v>
      </c>
      <c r="J67" s="23">
        <v>100</v>
      </c>
      <c r="K67" s="23"/>
      <c r="L67" s="24"/>
      <c r="M67" s="274">
        <f>N67+P67</f>
        <v>100</v>
      </c>
      <c r="N67" s="273">
        <v>100</v>
      </c>
      <c r="O67" s="273"/>
      <c r="P67" s="265"/>
      <c r="Q67" s="274">
        <v>0</v>
      </c>
      <c r="R67" s="273">
        <v>0</v>
      </c>
      <c r="S67" s="273"/>
      <c r="T67" s="265"/>
    </row>
    <row r="68" spans="1:34" ht="12" customHeight="1" thickBot="1">
      <c r="A68" s="456"/>
      <c r="B68" s="459"/>
      <c r="C68" s="414"/>
      <c r="D68" s="463"/>
      <c r="E68" s="54"/>
      <c r="F68" s="451"/>
      <c r="G68" s="467"/>
      <c r="H68" s="66" t="s">
        <v>10</v>
      </c>
      <c r="I68" s="29">
        <f>SUM(I66:I67)</f>
        <v>100</v>
      </c>
      <c r="J68" s="30">
        <f t="shared" ref="J68:T68" si="15">SUM(J66:J67)</f>
        <v>100</v>
      </c>
      <c r="K68" s="30">
        <f t="shared" si="15"/>
        <v>0</v>
      </c>
      <c r="L68" s="232">
        <f t="shared" si="15"/>
        <v>0</v>
      </c>
      <c r="M68" s="160">
        <f t="shared" si="15"/>
        <v>100</v>
      </c>
      <c r="N68" s="30">
        <f t="shared" si="15"/>
        <v>100</v>
      </c>
      <c r="O68" s="30">
        <f t="shared" si="15"/>
        <v>0</v>
      </c>
      <c r="P68" s="227">
        <f t="shared" si="15"/>
        <v>0</v>
      </c>
      <c r="Q68" s="160">
        <f>SUM(Q66:Q67)</f>
        <v>0</v>
      </c>
      <c r="R68" s="30">
        <f t="shared" si="15"/>
        <v>0</v>
      </c>
      <c r="S68" s="30">
        <f t="shared" si="15"/>
        <v>0</v>
      </c>
      <c r="T68" s="227">
        <f t="shared" si="15"/>
        <v>0</v>
      </c>
    </row>
    <row r="69" spans="1:34" ht="14.25" customHeight="1">
      <c r="A69" s="119" t="s">
        <v>9</v>
      </c>
      <c r="B69" s="131" t="s">
        <v>53</v>
      </c>
      <c r="C69" s="129" t="s">
        <v>11</v>
      </c>
      <c r="D69" s="155" t="s">
        <v>108</v>
      </c>
      <c r="E69" s="442" t="s">
        <v>84</v>
      </c>
      <c r="F69" s="117" t="s">
        <v>53</v>
      </c>
      <c r="G69" s="118" t="s">
        <v>60</v>
      </c>
      <c r="H69" s="152"/>
      <c r="I69" s="109"/>
      <c r="J69" s="110"/>
      <c r="K69" s="110"/>
      <c r="L69" s="111"/>
      <c r="M69" s="229"/>
      <c r="N69" s="228"/>
      <c r="O69" s="228"/>
      <c r="P69" s="230"/>
      <c r="Q69" s="229"/>
      <c r="R69" s="228"/>
      <c r="S69" s="228"/>
      <c r="T69" s="230"/>
    </row>
    <row r="70" spans="1:34" ht="12.75" customHeight="1">
      <c r="A70" s="127"/>
      <c r="B70" s="128"/>
      <c r="C70" s="130"/>
      <c r="D70" s="415" t="s">
        <v>124</v>
      </c>
      <c r="E70" s="443"/>
      <c r="F70" s="240"/>
      <c r="H70" s="64" t="s">
        <v>79</v>
      </c>
      <c r="I70" s="147">
        <f>J70+L70</f>
        <v>0</v>
      </c>
      <c r="J70" s="49"/>
      <c r="K70" s="49"/>
      <c r="L70" s="50"/>
      <c r="M70" s="272">
        <f>N70+P70</f>
        <v>0</v>
      </c>
      <c r="N70" s="290"/>
      <c r="O70" s="290"/>
      <c r="P70" s="268"/>
      <c r="Q70" s="272">
        <f>R70+T70</f>
        <v>0</v>
      </c>
      <c r="R70" s="290"/>
      <c r="S70" s="290"/>
      <c r="T70" s="268">
        <v>0</v>
      </c>
    </row>
    <row r="71" spans="1:34" ht="12.75" customHeight="1">
      <c r="A71" s="127"/>
      <c r="B71" s="128"/>
      <c r="C71" s="130"/>
      <c r="D71" s="415"/>
      <c r="E71" s="443"/>
      <c r="F71" s="117"/>
      <c r="G71" s="118"/>
      <c r="H71" s="157" t="s">
        <v>59</v>
      </c>
      <c r="I71" s="60">
        <f>J71+L71</f>
        <v>925.7</v>
      </c>
      <c r="J71" s="26"/>
      <c r="K71" s="26"/>
      <c r="L71" s="62">
        <v>925.7</v>
      </c>
      <c r="M71" s="274">
        <f>N71+P71</f>
        <v>925.7</v>
      </c>
      <c r="N71" s="294"/>
      <c r="O71" s="294"/>
      <c r="P71" s="282">
        <v>925.7</v>
      </c>
      <c r="Q71" s="274">
        <v>0</v>
      </c>
      <c r="R71" s="294"/>
      <c r="S71" s="294"/>
      <c r="T71" s="282">
        <v>0</v>
      </c>
    </row>
    <row r="72" spans="1:34" ht="12.75" customHeight="1">
      <c r="A72" s="127"/>
      <c r="B72" s="128"/>
      <c r="C72" s="130"/>
      <c r="D72" s="415"/>
      <c r="E72" s="443"/>
      <c r="F72" s="117"/>
      <c r="G72" s="118"/>
      <c r="H72" s="68" t="s">
        <v>76</v>
      </c>
      <c r="I72" s="25">
        <f>J72+L72</f>
        <v>5629.9</v>
      </c>
      <c r="J72" s="61"/>
      <c r="K72" s="61"/>
      <c r="L72" s="24">
        <v>5629.9</v>
      </c>
      <c r="M72" s="283">
        <f>N72+P72</f>
        <v>5629.9</v>
      </c>
      <c r="N72" s="281"/>
      <c r="O72" s="281"/>
      <c r="P72" s="265">
        <v>5629.9</v>
      </c>
      <c r="Q72" s="283">
        <v>0</v>
      </c>
      <c r="R72" s="281"/>
      <c r="S72" s="281"/>
      <c r="T72" s="265">
        <v>0</v>
      </c>
    </row>
    <row r="73" spans="1:34" ht="13.5" customHeight="1">
      <c r="A73" s="409"/>
      <c r="B73" s="411"/>
      <c r="C73" s="413"/>
      <c r="D73" s="415" t="s">
        <v>83</v>
      </c>
      <c r="E73" s="443"/>
      <c r="F73" s="417"/>
      <c r="G73" s="419"/>
      <c r="H73" s="64" t="s">
        <v>58</v>
      </c>
      <c r="I73" s="25">
        <f>J73+L73</f>
        <v>0</v>
      </c>
      <c r="J73" s="49"/>
      <c r="K73" s="49"/>
      <c r="L73" s="62"/>
      <c r="M73" s="283">
        <f>N73+P73</f>
        <v>0</v>
      </c>
      <c r="N73" s="290"/>
      <c r="O73" s="290"/>
      <c r="P73" s="282"/>
      <c r="Q73" s="283">
        <f>R73+T73</f>
        <v>0</v>
      </c>
      <c r="R73" s="290"/>
      <c r="S73" s="290"/>
      <c r="T73" s="282">
        <v>0</v>
      </c>
    </row>
    <row r="74" spans="1:34" ht="13.5" customHeight="1">
      <c r="A74" s="409"/>
      <c r="B74" s="411"/>
      <c r="C74" s="413"/>
      <c r="D74" s="415"/>
      <c r="E74" s="443"/>
      <c r="F74" s="417"/>
      <c r="G74" s="419"/>
      <c r="H74" s="64" t="s">
        <v>79</v>
      </c>
      <c r="I74" s="60">
        <f>J74+L74</f>
        <v>0</v>
      </c>
      <c r="J74" s="23"/>
      <c r="K74" s="23"/>
      <c r="L74" s="24"/>
      <c r="M74" s="274">
        <f>N74+P74</f>
        <v>0</v>
      </c>
      <c r="N74" s="273"/>
      <c r="O74" s="273"/>
      <c r="P74" s="265"/>
      <c r="Q74" s="274">
        <f>R74+T74</f>
        <v>0</v>
      </c>
      <c r="R74" s="273"/>
      <c r="S74" s="273"/>
      <c r="T74" s="265">
        <v>0</v>
      </c>
    </row>
    <row r="75" spans="1:34" ht="13.5" customHeight="1" thickBot="1">
      <c r="A75" s="410"/>
      <c r="B75" s="412"/>
      <c r="C75" s="414"/>
      <c r="D75" s="416"/>
      <c r="E75" s="444"/>
      <c r="F75" s="418"/>
      <c r="G75" s="420"/>
      <c r="H75" s="72" t="s">
        <v>10</v>
      </c>
      <c r="I75" s="29">
        <f>SUM(I70:I74)</f>
        <v>6555.5999999999995</v>
      </c>
      <c r="J75" s="29">
        <f t="shared" ref="J75:T75" si="16">SUM(J70:J74)</f>
        <v>0</v>
      </c>
      <c r="K75" s="29">
        <f t="shared" si="16"/>
        <v>0</v>
      </c>
      <c r="L75" s="207">
        <f t="shared" si="16"/>
        <v>6555.5999999999995</v>
      </c>
      <c r="M75" s="160">
        <f t="shared" si="16"/>
        <v>6555.5999999999995</v>
      </c>
      <c r="N75" s="29">
        <f t="shared" si="16"/>
        <v>0</v>
      </c>
      <c r="O75" s="29">
        <f t="shared" si="16"/>
        <v>0</v>
      </c>
      <c r="P75" s="233">
        <f t="shared" si="16"/>
        <v>6555.5999999999995</v>
      </c>
      <c r="Q75" s="160">
        <f>SUM(Q66:Q70)</f>
        <v>0</v>
      </c>
      <c r="R75" s="29">
        <f t="shared" si="16"/>
        <v>0</v>
      </c>
      <c r="S75" s="29">
        <f t="shared" si="16"/>
        <v>0</v>
      </c>
      <c r="T75" s="233">
        <f t="shared" si="16"/>
        <v>0</v>
      </c>
    </row>
    <row r="76" spans="1:34" ht="13.5" thickBot="1">
      <c r="A76" s="122" t="s">
        <v>11</v>
      </c>
      <c r="B76" s="124" t="s">
        <v>53</v>
      </c>
      <c r="C76" s="421" t="s">
        <v>12</v>
      </c>
      <c r="D76" s="422"/>
      <c r="E76" s="422"/>
      <c r="F76" s="422"/>
      <c r="G76" s="422"/>
      <c r="H76" s="423"/>
      <c r="I76" s="32">
        <f>SUM(I75,I68)</f>
        <v>6655.5999999999995</v>
      </c>
      <c r="J76" s="32">
        <f>J75+J68</f>
        <v>100</v>
      </c>
      <c r="K76" s="32">
        <f>K75+K68</f>
        <v>0</v>
      </c>
      <c r="L76" s="142">
        <f>L75+L68</f>
        <v>6555.5999999999995</v>
      </c>
      <c r="M76" s="234">
        <f>SUM(M75,M68)</f>
        <v>6655.5999999999995</v>
      </c>
      <c r="N76" s="32">
        <f>N75+N68</f>
        <v>100</v>
      </c>
      <c r="O76" s="32">
        <f>O75+O68</f>
        <v>0</v>
      </c>
      <c r="P76" s="235">
        <f>P75+P68</f>
        <v>6555.5999999999995</v>
      </c>
      <c r="Q76" s="234">
        <f>SUM(Q75,Q68)</f>
        <v>0</v>
      </c>
      <c r="R76" s="32">
        <f>R75+R68</f>
        <v>0</v>
      </c>
      <c r="S76" s="32">
        <f>S75+S68</f>
        <v>0</v>
      </c>
      <c r="T76" s="235">
        <f>T75+T68</f>
        <v>0</v>
      </c>
    </row>
    <row r="77" spans="1:34" ht="14.25" customHeight="1" thickBot="1">
      <c r="A77" s="16" t="s">
        <v>9</v>
      </c>
      <c r="B77" s="427" t="s">
        <v>13</v>
      </c>
      <c r="C77" s="428"/>
      <c r="D77" s="428"/>
      <c r="E77" s="428"/>
      <c r="F77" s="428"/>
      <c r="G77" s="428"/>
      <c r="H77" s="429"/>
      <c r="I77" s="18">
        <f>SUM(I76,I64,I43,I35)</f>
        <v>32280</v>
      </c>
      <c r="J77" s="18">
        <f>SUM(J35,J43,J64,J76)</f>
        <v>18073.099999999999</v>
      </c>
      <c r="K77" s="18">
        <f>SUM(K35,K43,K64,K76)</f>
        <v>0</v>
      </c>
      <c r="L77" s="162">
        <f>SUM(L35,L43,L64,L76)</f>
        <v>14206.9</v>
      </c>
      <c r="M77" s="237">
        <f>SUM(M76,M64,M43,M35)</f>
        <v>32300.62</v>
      </c>
      <c r="N77" s="18">
        <f>SUM(N35,N43,N64,N76)</f>
        <v>18093.7</v>
      </c>
      <c r="O77" s="18">
        <f>SUM(O35,O43,O64,O76)</f>
        <v>0</v>
      </c>
      <c r="P77" s="238">
        <f>SUM(P35,P43,P64,P76)</f>
        <v>14206.9</v>
      </c>
      <c r="Q77" s="237">
        <f>SUM(Q76,Q64,Q43,Q35)</f>
        <v>20.6</v>
      </c>
      <c r="R77" s="18">
        <f>SUM(R35,R43,R64,R76)</f>
        <v>20.6</v>
      </c>
      <c r="S77" s="18">
        <f>SUM(S35,S43,S64,S76)</f>
        <v>0</v>
      </c>
      <c r="T77" s="238">
        <f>SUM(T35,T43,T64,T76)</f>
        <v>0</v>
      </c>
    </row>
    <row r="78" spans="1:34" ht="14.25" customHeight="1" thickBot="1">
      <c r="A78" s="17" t="s">
        <v>52</v>
      </c>
      <c r="B78" s="403" t="s">
        <v>114</v>
      </c>
      <c r="C78" s="404"/>
      <c r="D78" s="404"/>
      <c r="E78" s="404"/>
      <c r="F78" s="404"/>
      <c r="G78" s="404"/>
      <c r="H78" s="405"/>
      <c r="I78" s="34">
        <f>SUM(I77)</f>
        <v>32280</v>
      </c>
      <c r="J78" s="35">
        <f>J77</f>
        <v>18073.099999999999</v>
      </c>
      <c r="K78" s="35">
        <f>K77</f>
        <v>0</v>
      </c>
      <c r="L78" s="163">
        <f>L77</f>
        <v>14206.9</v>
      </c>
      <c r="M78" s="34">
        <f>SUM(M77)</f>
        <v>32300.62</v>
      </c>
      <c r="N78" s="35">
        <f>N77</f>
        <v>18093.7</v>
      </c>
      <c r="O78" s="35">
        <f>O77</f>
        <v>0</v>
      </c>
      <c r="P78" s="239">
        <f>P77</f>
        <v>14206.9</v>
      </c>
      <c r="Q78" s="34">
        <f>SUM(Q77)</f>
        <v>20.6</v>
      </c>
      <c r="R78" s="35">
        <f>R77</f>
        <v>20.6</v>
      </c>
      <c r="S78" s="35">
        <f>S77</f>
        <v>0</v>
      </c>
      <c r="T78" s="239">
        <f>T77</f>
        <v>0</v>
      </c>
    </row>
    <row r="79" spans="1:34" s="116" customFormat="1" ht="39.75" customHeight="1">
      <c r="A79" s="389" t="s">
        <v>92</v>
      </c>
      <c r="B79" s="389"/>
      <c r="C79" s="389"/>
      <c r="D79" s="389"/>
      <c r="E79" s="389"/>
      <c r="F79" s="389"/>
      <c r="G79" s="389"/>
      <c r="H79" s="389"/>
      <c r="I79" s="389"/>
      <c r="J79" s="389"/>
      <c r="K79" s="389"/>
      <c r="L79" s="389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</row>
    <row r="80" spans="1:34" s="116" customFormat="1" ht="14.25" customHeight="1" thickBot="1">
      <c r="A80" s="390" t="s">
        <v>17</v>
      </c>
      <c r="B80" s="390"/>
      <c r="C80" s="390"/>
      <c r="D80" s="390"/>
      <c r="E80" s="390"/>
      <c r="F80" s="390"/>
      <c r="G80" s="390"/>
      <c r="H80" s="390"/>
      <c r="I80" s="390"/>
      <c r="J80" s="390"/>
      <c r="K80" s="390"/>
      <c r="L80" s="390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</row>
    <row r="81" spans="1:20" ht="30" customHeight="1" thickBot="1">
      <c r="A81" s="391" t="s">
        <v>14</v>
      </c>
      <c r="B81" s="392"/>
      <c r="C81" s="392"/>
      <c r="D81" s="392"/>
      <c r="E81" s="392"/>
      <c r="F81" s="392"/>
      <c r="G81" s="392"/>
      <c r="H81" s="393"/>
      <c r="I81" s="391" t="s">
        <v>32</v>
      </c>
      <c r="J81" s="392"/>
      <c r="K81" s="392"/>
      <c r="L81" s="393"/>
      <c r="M81" s="391" t="s">
        <v>130</v>
      </c>
      <c r="N81" s="392"/>
      <c r="O81" s="392"/>
      <c r="P81" s="393"/>
      <c r="Q81" s="391" t="s">
        <v>131</v>
      </c>
      <c r="R81" s="392"/>
      <c r="S81" s="392"/>
      <c r="T81" s="393"/>
    </row>
    <row r="82" spans="1:20" ht="14.25" customHeight="1">
      <c r="A82" s="394" t="s">
        <v>18</v>
      </c>
      <c r="B82" s="395"/>
      <c r="C82" s="395"/>
      <c r="D82" s="395"/>
      <c r="E82" s="395"/>
      <c r="F82" s="395"/>
      <c r="G82" s="395"/>
      <c r="H82" s="396"/>
      <c r="I82" s="397">
        <f ca="1">SUM(I83:L87)</f>
        <v>16792.7</v>
      </c>
      <c r="J82" s="398"/>
      <c r="K82" s="398"/>
      <c r="L82" s="399"/>
      <c r="M82" s="397">
        <f ca="1">SUM(M83:P88)</f>
        <v>16803.900000000001</v>
      </c>
      <c r="N82" s="398"/>
      <c r="O82" s="398"/>
      <c r="P82" s="399"/>
      <c r="Q82" s="397">
        <f ca="1">M82-I82</f>
        <v>11.200000000000728</v>
      </c>
      <c r="R82" s="398"/>
      <c r="S82" s="398"/>
      <c r="T82" s="399"/>
    </row>
    <row r="83" spans="1:20" ht="14.25" customHeight="1">
      <c r="A83" s="400" t="s">
        <v>34</v>
      </c>
      <c r="B83" s="401"/>
      <c r="C83" s="401"/>
      <c r="D83" s="401"/>
      <c r="E83" s="401"/>
      <c r="F83" s="401"/>
      <c r="G83" s="401"/>
      <c r="H83" s="402"/>
      <c r="I83" s="371">
        <f ca="1">SUMIF(H13:I74,"SB",I13:I74)</f>
        <v>14000</v>
      </c>
      <c r="J83" s="372"/>
      <c r="K83" s="372"/>
      <c r="L83" s="373"/>
      <c r="M83" s="371">
        <f>SUMIF(H13:H74,"SB",M13:M74)</f>
        <v>14000</v>
      </c>
      <c r="N83" s="372"/>
      <c r="O83" s="372"/>
      <c r="P83" s="373"/>
      <c r="Q83" s="371">
        <f ca="1">M83-I83</f>
        <v>0</v>
      </c>
      <c r="R83" s="372"/>
      <c r="S83" s="372"/>
      <c r="T83" s="373"/>
    </row>
    <row r="84" spans="1:20" ht="15.75" customHeight="1">
      <c r="A84" s="368" t="s">
        <v>35</v>
      </c>
      <c r="B84" s="369"/>
      <c r="C84" s="369"/>
      <c r="D84" s="369"/>
      <c r="E84" s="369"/>
      <c r="F84" s="369"/>
      <c r="G84" s="369"/>
      <c r="H84" s="370"/>
      <c r="I84" s="371">
        <f ca="1">SUMIF(H13:I74,H73,I13:I74)</f>
        <v>1192</v>
      </c>
      <c r="J84" s="372"/>
      <c r="K84" s="372"/>
      <c r="L84" s="373"/>
      <c r="M84" s="371">
        <f ca="1">SUMIF(H13:I74,H16,I13:I74)</f>
        <v>1192</v>
      </c>
      <c r="N84" s="372"/>
      <c r="O84" s="372"/>
      <c r="P84" s="373"/>
      <c r="Q84" s="371">
        <f>SUMIF(P12:P78,"SB(AA)",Q12:Q78)</f>
        <v>0</v>
      </c>
      <c r="R84" s="372"/>
      <c r="S84" s="372"/>
      <c r="T84" s="373"/>
    </row>
    <row r="85" spans="1:20" ht="27.75" customHeight="1">
      <c r="A85" s="368" t="s">
        <v>36</v>
      </c>
      <c r="B85" s="369"/>
      <c r="C85" s="369"/>
      <c r="D85" s="369"/>
      <c r="E85" s="369"/>
      <c r="F85" s="369"/>
      <c r="G85" s="369"/>
      <c r="H85" s="370"/>
      <c r="I85" s="371">
        <f>SUMIF(H13:H74,H66,I13:I74)</f>
        <v>1100.7</v>
      </c>
      <c r="J85" s="372"/>
      <c r="K85" s="372"/>
      <c r="L85" s="373"/>
      <c r="M85" s="371">
        <f>SUMIF(H13:H74,H17,I13:I74)</f>
        <v>1100.7</v>
      </c>
      <c r="N85" s="372"/>
      <c r="O85" s="372"/>
      <c r="P85" s="373"/>
      <c r="Q85" s="371">
        <f t="shared" ref="Q85:Q93" si="17">M85-I85</f>
        <v>0</v>
      </c>
      <c r="R85" s="372"/>
      <c r="S85" s="372"/>
      <c r="T85" s="373"/>
    </row>
    <row r="86" spans="1:20" ht="15" customHeight="1">
      <c r="A86" s="368" t="s">
        <v>113</v>
      </c>
      <c r="B86" s="369"/>
      <c r="C86" s="369"/>
      <c r="D86" s="369"/>
      <c r="E86" s="369"/>
      <c r="F86" s="369"/>
      <c r="G86" s="369"/>
      <c r="H86" s="370"/>
      <c r="I86" s="371">
        <f>SUMIF(H13:H74,H30,I13:I74)</f>
        <v>350</v>
      </c>
      <c r="J86" s="372"/>
      <c r="K86" s="372"/>
      <c r="L86" s="373"/>
      <c r="M86" s="371">
        <f ca="1">SUMIF(H13:I74,H30,I13:I74)</f>
        <v>350</v>
      </c>
      <c r="N86" s="372"/>
      <c r="O86" s="372"/>
      <c r="P86" s="373"/>
      <c r="Q86" s="371">
        <f t="shared" ca="1" si="17"/>
        <v>0</v>
      </c>
      <c r="R86" s="372"/>
      <c r="S86" s="372"/>
      <c r="T86" s="373"/>
    </row>
    <row r="87" spans="1:20" ht="14.25" customHeight="1">
      <c r="A87" s="368" t="s">
        <v>37</v>
      </c>
      <c r="B87" s="369"/>
      <c r="C87" s="369"/>
      <c r="D87" s="369"/>
      <c r="E87" s="369"/>
      <c r="F87" s="369"/>
      <c r="G87" s="369"/>
      <c r="H87" s="370"/>
      <c r="I87" s="371">
        <f>SUMIF(H13:H74,H70,I13:I74)</f>
        <v>150</v>
      </c>
      <c r="J87" s="372"/>
      <c r="K87" s="372"/>
      <c r="L87" s="373"/>
      <c r="M87" s="371">
        <f>SUMIF(H13:H74,H55,I13:I74)</f>
        <v>150</v>
      </c>
      <c r="N87" s="372"/>
      <c r="O87" s="372"/>
      <c r="P87" s="373"/>
      <c r="Q87" s="371">
        <f t="shared" si="17"/>
        <v>0</v>
      </c>
      <c r="R87" s="372"/>
      <c r="S87" s="372"/>
      <c r="T87" s="373"/>
    </row>
    <row r="88" spans="1:20" ht="14.25" customHeight="1">
      <c r="A88" s="576" t="s">
        <v>134</v>
      </c>
      <c r="B88" s="369"/>
      <c r="C88" s="369"/>
      <c r="D88" s="369"/>
      <c r="E88" s="369"/>
      <c r="F88" s="369"/>
      <c r="G88" s="369"/>
      <c r="H88" s="370"/>
      <c r="I88" s="371"/>
      <c r="J88" s="372"/>
      <c r="K88" s="372"/>
      <c r="L88" s="373"/>
      <c r="M88" s="371">
        <f>M56</f>
        <v>11.2</v>
      </c>
      <c r="N88" s="372"/>
      <c r="O88" s="372"/>
      <c r="P88" s="373"/>
      <c r="Q88" s="371"/>
      <c r="R88" s="372"/>
      <c r="S88" s="372"/>
      <c r="T88" s="373"/>
    </row>
    <row r="89" spans="1:20" ht="14.25" customHeight="1">
      <c r="A89" s="362" t="s">
        <v>19</v>
      </c>
      <c r="B89" s="363"/>
      <c r="C89" s="363"/>
      <c r="D89" s="363"/>
      <c r="E89" s="363"/>
      <c r="F89" s="363"/>
      <c r="G89" s="363"/>
      <c r="H89" s="364"/>
      <c r="I89" s="365">
        <f>SUM(I90:L92)</f>
        <v>15487.300000000001</v>
      </c>
      <c r="J89" s="366"/>
      <c r="K89" s="366"/>
      <c r="L89" s="367"/>
      <c r="M89" s="365">
        <f>SUM(M90:P92)</f>
        <v>15496.720000000001</v>
      </c>
      <c r="N89" s="366"/>
      <c r="O89" s="366"/>
      <c r="P89" s="367"/>
      <c r="Q89" s="365">
        <f t="shared" si="17"/>
        <v>9.4200000000000728</v>
      </c>
      <c r="R89" s="366"/>
      <c r="S89" s="366"/>
      <c r="T89" s="367"/>
    </row>
    <row r="90" spans="1:20" ht="14.25" customHeight="1">
      <c r="A90" s="380" t="s">
        <v>38</v>
      </c>
      <c r="B90" s="381"/>
      <c r="C90" s="381"/>
      <c r="D90" s="381"/>
      <c r="E90" s="381"/>
      <c r="F90" s="381"/>
      <c r="G90" s="381"/>
      <c r="H90" s="382"/>
      <c r="I90" s="383">
        <f>SUMIF(H13:H74,"ES",I13:I74)</f>
        <v>14819.5</v>
      </c>
      <c r="J90" s="384"/>
      <c r="K90" s="384"/>
      <c r="L90" s="385"/>
      <c r="M90" s="383">
        <f>SUMIF(H13:H74,H57,I13:I74)</f>
        <v>14819.5</v>
      </c>
      <c r="N90" s="384"/>
      <c r="O90" s="384"/>
      <c r="P90" s="385"/>
      <c r="Q90" s="383">
        <f t="shared" si="17"/>
        <v>0</v>
      </c>
      <c r="R90" s="384"/>
      <c r="S90" s="384"/>
      <c r="T90" s="385"/>
    </row>
    <row r="91" spans="1:20" ht="14.25" customHeight="1">
      <c r="A91" s="386" t="s">
        <v>39</v>
      </c>
      <c r="B91" s="387"/>
      <c r="C91" s="387"/>
      <c r="D91" s="387"/>
      <c r="E91" s="387"/>
      <c r="F91" s="387"/>
      <c r="G91" s="387"/>
      <c r="H91" s="388"/>
      <c r="I91" s="383">
        <f>SUMIF(H13:H74,"LRVB",I13:I74)</f>
        <v>87.7</v>
      </c>
      <c r="J91" s="384"/>
      <c r="K91" s="384"/>
      <c r="L91" s="385"/>
      <c r="M91" s="383">
        <f>SUMIF(H13:H74,"LRVB",M13:M74)</f>
        <v>97.12</v>
      </c>
      <c r="N91" s="384"/>
      <c r="O91" s="384"/>
      <c r="P91" s="385"/>
      <c r="Q91" s="383">
        <f t="shared" si="17"/>
        <v>9.4200000000000017</v>
      </c>
      <c r="R91" s="384"/>
      <c r="S91" s="384"/>
      <c r="T91" s="385"/>
    </row>
    <row r="92" spans="1:20" ht="14.25" customHeight="1">
      <c r="A92" s="386" t="s">
        <v>89</v>
      </c>
      <c r="B92" s="387"/>
      <c r="C92" s="387"/>
      <c r="D92" s="387"/>
      <c r="E92" s="387"/>
      <c r="F92" s="387"/>
      <c r="G92" s="387"/>
      <c r="H92" s="388"/>
      <c r="I92" s="371">
        <f>SUMIF(H13:H74,H23,I13:I74)</f>
        <v>580.1</v>
      </c>
      <c r="J92" s="372"/>
      <c r="K92" s="372"/>
      <c r="L92" s="373"/>
      <c r="M92" s="371">
        <f>SUMIF(H13:H74,"Kt",I13:I74)</f>
        <v>580.1</v>
      </c>
      <c r="N92" s="372"/>
      <c r="O92" s="372"/>
      <c r="P92" s="373"/>
      <c r="Q92" s="371">
        <f t="shared" si="17"/>
        <v>0</v>
      </c>
      <c r="R92" s="372"/>
      <c r="S92" s="372"/>
      <c r="T92" s="373"/>
    </row>
    <row r="93" spans="1:20" ht="13.5" thickBot="1">
      <c r="A93" s="374" t="s">
        <v>20</v>
      </c>
      <c r="B93" s="375"/>
      <c r="C93" s="375"/>
      <c r="D93" s="375"/>
      <c r="E93" s="375"/>
      <c r="F93" s="375"/>
      <c r="G93" s="375"/>
      <c r="H93" s="376"/>
      <c r="I93" s="377">
        <f ca="1">SUM(I89,I82)</f>
        <v>32280</v>
      </c>
      <c r="J93" s="378"/>
      <c r="K93" s="378"/>
      <c r="L93" s="379"/>
      <c r="M93" s="377">
        <f ca="1">SUM(M89,M82)</f>
        <v>32300.620000000003</v>
      </c>
      <c r="N93" s="378"/>
      <c r="O93" s="378"/>
      <c r="P93" s="379"/>
      <c r="Q93" s="377">
        <f t="shared" ca="1" si="17"/>
        <v>20.620000000002619</v>
      </c>
      <c r="R93" s="378"/>
      <c r="S93" s="378"/>
      <c r="T93" s="379"/>
    </row>
    <row r="95" spans="1:20">
      <c r="J95" s="102"/>
      <c r="N95" s="102"/>
      <c r="R95" s="102"/>
    </row>
  </sheetData>
  <mergeCells count="209">
    <mergeCell ref="A1:T1"/>
    <mergeCell ref="A2:T2"/>
    <mergeCell ref="A3:T3"/>
    <mergeCell ref="A93:H93"/>
    <mergeCell ref="I93:L93"/>
    <mergeCell ref="A87:H87"/>
    <mergeCell ref="I87:L87"/>
    <mergeCell ref="A89:H89"/>
    <mergeCell ref="I89:L89"/>
    <mergeCell ref="A90:H90"/>
    <mergeCell ref="I82:L82"/>
    <mergeCell ref="I90:L90"/>
    <mergeCell ref="A91:H91"/>
    <mergeCell ref="I91:L91"/>
    <mergeCell ref="A92:H92"/>
    <mergeCell ref="I92:L92"/>
    <mergeCell ref="I85:L85"/>
    <mergeCell ref="B78:H78"/>
    <mergeCell ref="A79:L79"/>
    <mergeCell ref="A80:L80"/>
    <mergeCell ref="A83:H83"/>
    <mergeCell ref="I83:L83"/>
    <mergeCell ref="A84:H84"/>
    <mergeCell ref="I84:L84"/>
    <mergeCell ref="A81:H81"/>
    <mergeCell ref="I81:L81"/>
    <mergeCell ref="C76:H76"/>
    <mergeCell ref="G73:G75"/>
    <mergeCell ref="F73:F75"/>
    <mergeCell ref="C73:C75"/>
    <mergeCell ref="D73:D75"/>
    <mergeCell ref="A85:H85"/>
    <mergeCell ref="A82:H82"/>
    <mergeCell ref="A73:A75"/>
    <mergeCell ref="B73:B75"/>
    <mergeCell ref="E69:E75"/>
    <mergeCell ref="C65:L65"/>
    <mergeCell ref="A66:A68"/>
    <mergeCell ref="B66:B68"/>
    <mergeCell ref="C66:C68"/>
    <mergeCell ref="D66:D68"/>
    <mergeCell ref="F66:F68"/>
    <mergeCell ref="G66:G68"/>
    <mergeCell ref="C64:H64"/>
    <mergeCell ref="B77:H77"/>
    <mergeCell ref="D70:D72"/>
    <mergeCell ref="A49:A50"/>
    <mergeCell ref="A60:A61"/>
    <mergeCell ref="B60:B61"/>
    <mergeCell ref="C60:C61"/>
    <mergeCell ref="F60:F61"/>
    <mergeCell ref="G60:G61"/>
    <mergeCell ref="A62:A63"/>
    <mergeCell ref="B62:B63"/>
    <mergeCell ref="C62:C63"/>
    <mergeCell ref="F62:F63"/>
    <mergeCell ref="G62:G63"/>
    <mergeCell ref="E59:E63"/>
    <mergeCell ref="D61:D63"/>
    <mergeCell ref="C49:C50"/>
    <mergeCell ref="D49:D50"/>
    <mergeCell ref="F49:F50"/>
    <mergeCell ref="B49:B50"/>
    <mergeCell ref="B53:B54"/>
    <mergeCell ref="D53:D54"/>
    <mergeCell ref="C53:C54"/>
    <mergeCell ref="A55:A58"/>
    <mergeCell ref="E55:E58"/>
    <mergeCell ref="A41:A42"/>
    <mergeCell ref="B41:B42"/>
    <mergeCell ref="A47:A48"/>
    <mergeCell ref="B47:B48"/>
    <mergeCell ref="C47:C48"/>
    <mergeCell ref="D47:D48"/>
    <mergeCell ref="E41:E42"/>
    <mergeCell ref="A53:A54"/>
    <mergeCell ref="D33:D34"/>
    <mergeCell ref="E33:E34"/>
    <mergeCell ref="G30:G32"/>
    <mergeCell ref="G33:G34"/>
    <mergeCell ref="E30:E32"/>
    <mergeCell ref="G49:G50"/>
    <mergeCell ref="A37:A40"/>
    <mergeCell ref="B37:B40"/>
    <mergeCell ref="C41:C42"/>
    <mergeCell ref="D41:D42"/>
    <mergeCell ref="C37:C40"/>
    <mergeCell ref="D37:D40"/>
    <mergeCell ref="F47:F48"/>
    <mergeCell ref="F12:F15"/>
    <mergeCell ref="D16:D18"/>
    <mergeCell ref="D19:D20"/>
    <mergeCell ref="D28:D29"/>
    <mergeCell ref="E28:E29"/>
    <mergeCell ref="F28:F29"/>
    <mergeCell ref="D30:D32"/>
    <mergeCell ref="F30:F32"/>
    <mergeCell ref="E37:E40"/>
    <mergeCell ref="A33:A34"/>
    <mergeCell ref="B33:B34"/>
    <mergeCell ref="C33:C34"/>
    <mergeCell ref="A26:A27"/>
    <mergeCell ref="C28:C29"/>
    <mergeCell ref="C30:C32"/>
    <mergeCell ref="A28:A29"/>
    <mergeCell ref="B28:B29"/>
    <mergeCell ref="A30:A32"/>
    <mergeCell ref="B30:B32"/>
    <mergeCell ref="B55:B58"/>
    <mergeCell ref="C55:C58"/>
    <mergeCell ref="F5:F7"/>
    <mergeCell ref="E12:E15"/>
    <mergeCell ref="B10:L10"/>
    <mergeCell ref="C11:L11"/>
    <mergeCell ref="H5:H7"/>
    <mergeCell ref="B26:B27"/>
    <mergeCell ref="C26:C27"/>
    <mergeCell ref="F41:F42"/>
    <mergeCell ref="D55:D58"/>
    <mergeCell ref="F55:F58"/>
    <mergeCell ref="G55:G58"/>
    <mergeCell ref="E23:E25"/>
    <mergeCell ref="F53:F54"/>
    <mergeCell ref="C44:L44"/>
    <mergeCell ref="G53:G54"/>
    <mergeCell ref="E51:E52"/>
    <mergeCell ref="E53:E54"/>
    <mergeCell ref="F26:F27"/>
    <mergeCell ref="A23:A25"/>
    <mergeCell ref="B23:B25"/>
    <mergeCell ref="C23:C25"/>
    <mergeCell ref="D23:D25"/>
    <mergeCell ref="A8:L8"/>
    <mergeCell ref="A9:L9"/>
    <mergeCell ref="G12:G15"/>
    <mergeCell ref="D14:D15"/>
    <mergeCell ref="F23:F25"/>
    <mergeCell ref="A17:A20"/>
    <mergeCell ref="B17:B20"/>
    <mergeCell ref="I5:L5"/>
    <mergeCell ref="J6:K6"/>
    <mergeCell ref="L6:L7"/>
    <mergeCell ref="A5:A7"/>
    <mergeCell ref="B5:B7"/>
    <mergeCell ref="C5:C7"/>
    <mergeCell ref="I6:I7"/>
    <mergeCell ref="G5:G7"/>
    <mergeCell ref="G41:G42"/>
    <mergeCell ref="F33:F34"/>
    <mergeCell ref="D5:D7"/>
    <mergeCell ref="G26:G27"/>
    <mergeCell ref="D26:D27"/>
    <mergeCell ref="E26:E27"/>
    <mergeCell ref="F17:F20"/>
    <mergeCell ref="G17:G20"/>
    <mergeCell ref="G23:G25"/>
    <mergeCell ref="F37:F40"/>
    <mergeCell ref="M84:P84"/>
    <mergeCell ref="M85:P85"/>
    <mergeCell ref="G47:G48"/>
    <mergeCell ref="C17:C20"/>
    <mergeCell ref="E17:E20"/>
    <mergeCell ref="C43:H43"/>
    <mergeCell ref="G28:G29"/>
    <mergeCell ref="G37:G40"/>
    <mergeCell ref="C35:H35"/>
    <mergeCell ref="C36:L36"/>
    <mergeCell ref="M10:T10"/>
    <mergeCell ref="M11:T11"/>
    <mergeCell ref="M36:T36"/>
    <mergeCell ref="M44:T44"/>
    <mergeCell ref="M82:P82"/>
    <mergeCell ref="M83:P83"/>
    <mergeCell ref="M65:T65"/>
    <mergeCell ref="M92:P92"/>
    <mergeCell ref="M93:P93"/>
    <mergeCell ref="Q5:T5"/>
    <mergeCell ref="Q6:Q7"/>
    <mergeCell ref="R6:S6"/>
    <mergeCell ref="T6:T7"/>
    <mergeCell ref="Q81:T81"/>
    <mergeCell ref="Q82:T82"/>
    <mergeCell ref="Q83:T83"/>
    <mergeCell ref="Q89:T89"/>
    <mergeCell ref="Q90:T90"/>
    <mergeCell ref="Q91:T91"/>
    <mergeCell ref="Q92:T92"/>
    <mergeCell ref="Q84:T84"/>
    <mergeCell ref="Q85:T85"/>
    <mergeCell ref="Q86:T86"/>
    <mergeCell ref="Q87:T87"/>
    <mergeCell ref="Q88:T88"/>
    <mergeCell ref="Q93:T93"/>
    <mergeCell ref="M8:T8"/>
    <mergeCell ref="M5:P5"/>
    <mergeCell ref="M6:M7"/>
    <mergeCell ref="N6:O6"/>
    <mergeCell ref="P6:P7"/>
    <mergeCell ref="M81:P81"/>
    <mergeCell ref="M86:P86"/>
    <mergeCell ref="M87:P87"/>
    <mergeCell ref="M90:P90"/>
    <mergeCell ref="M91:P91"/>
    <mergeCell ref="A86:H86"/>
    <mergeCell ref="I86:L86"/>
    <mergeCell ref="A88:H88"/>
    <mergeCell ref="I88:L88"/>
    <mergeCell ref="M88:P88"/>
    <mergeCell ref="M89:P89"/>
  </mergeCells>
  <phoneticPr fontId="10" type="noConversion"/>
  <printOptions horizontalCentered="1"/>
  <pageMargins left="0" right="0" top="0" bottom="0" header="0.31496062992125984" footer="0"/>
  <pageSetup paperSize="9" scale="89" orientation="landscape" r:id="rId1"/>
  <rowBreaks count="2" manualBreakCount="2">
    <brk id="35" max="19" man="1"/>
    <brk id="64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F22" sqref="F22"/>
    </sheetView>
  </sheetViews>
  <sheetFormatPr defaultRowHeight="15.75"/>
  <cols>
    <col min="1" max="1" width="22.7109375" style="3" customWidth="1"/>
    <col min="2" max="2" width="60.7109375" style="3" customWidth="1"/>
    <col min="3" max="16384" width="9.140625" style="3"/>
  </cols>
  <sheetData>
    <row r="1" spans="1:2" ht="27" customHeight="1">
      <c r="A1" s="594" t="s">
        <v>23</v>
      </c>
      <c r="B1" s="594"/>
    </row>
    <row r="2" spans="1:2" ht="31.5">
      <c r="A2" s="2" t="s">
        <v>4</v>
      </c>
      <c r="B2" s="1" t="s">
        <v>21</v>
      </c>
    </row>
    <row r="3" spans="1:2" ht="15.75" customHeight="1">
      <c r="A3" s="166">
        <v>1</v>
      </c>
      <c r="B3" s="1" t="s">
        <v>24</v>
      </c>
    </row>
    <row r="4" spans="1:2" ht="15.75" customHeight="1">
      <c r="A4" s="166">
        <v>2</v>
      </c>
      <c r="B4" s="1" t="s">
        <v>25</v>
      </c>
    </row>
    <row r="5" spans="1:2" ht="15.75" customHeight="1">
      <c r="A5" s="166">
        <v>3</v>
      </c>
      <c r="B5" s="1" t="s">
        <v>26</v>
      </c>
    </row>
    <row r="6" spans="1:2" ht="15.75" customHeight="1">
      <c r="A6" s="166">
        <v>4</v>
      </c>
      <c r="B6" s="1" t="s">
        <v>27</v>
      </c>
    </row>
    <row r="7" spans="1:2" ht="15.75" customHeight="1">
      <c r="A7" s="166">
        <v>5</v>
      </c>
      <c r="B7" s="1" t="s">
        <v>28</v>
      </c>
    </row>
    <row r="8" spans="1:2" ht="15.75" customHeight="1">
      <c r="A8" s="166">
        <v>6</v>
      </c>
      <c r="B8" s="1" t="s">
        <v>29</v>
      </c>
    </row>
    <row r="9" spans="1:2" ht="15.75" customHeight="1"/>
    <row r="10" spans="1:2" ht="15.75" customHeight="1">
      <c r="A10" s="595" t="s">
        <v>33</v>
      </c>
      <c r="B10" s="595"/>
    </row>
  </sheetData>
  <mergeCells count="2">
    <mergeCell ref="A1:B1"/>
    <mergeCell ref="A10:B10"/>
  </mergeCells>
  <phoneticPr fontId="1" type="noConversion"/>
  <printOptions horizontalCentered="1"/>
  <pageMargins left="0" right="0" top="0.78740157480314965" bottom="0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4</vt:i4>
      </vt:variant>
    </vt:vector>
  </HeadingPairs>
  <TitlesOfParts>
    <vt:vector size="7" baseType="lpstr">
      <vt:lpstr>SVP 2013-2015</vt:lpstr>
      <vt:lpstr>Lyginamasis</vt:lpstr>
      <vt:lpstr>Asignavimų valdytojų kodai</vt:lpstr>
      <vt:lpstr>Lyginamasis!Spausdinimo_sritis</vt:lpstr>
      <vt:lpstr>'SVP 2013-2015'!Spausdinimo_sritis</vt:lpstr>
      <vt:lpstr>Lyginamasis!Spausdinti_pavadinimus</vt:lpstr>
      <vt:lpstr>'SVP 2013-2015'!Spausdinti_pavadinimus</vt:lpstr>
    </vt:vector>
  </TitlesOfParts>
  <Company>valdyba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V.Palaimiene</cp:lastModifiedBy>
  <cp:lastPrinted>2013-07-12T06:18:14Z</cp:lastPrinted>
  <dcterms:created xsi:type="dcterms:W3CDTF">2007-07-27T10:32:34Z</dcterms:created>
  <dcterms:modified xsi:type="dcterms:W3CDTF">2013-07-15T06:21:45Z</dcterms:modified>
</cp:coreProperties>
</file>