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0" yWindow="-255" windowWidth="15480" windowHeight="11640" activeTab="1"/>
  </bookViews>
  <sheets>
    <sheet name="SVP 2013-2015" sheetId="7" r:id="rId1"/>
    <sheet name="Lyginamasis" sheetId="10" r:id="rId2"/>
    <sheet name="Aiškinamasis" sheetId="5" r:id="rId3"/>
    <sheet name="Asignavimų valdytojų kodai" sheetId="3" r:id="rId4"/>
  </sheets>
  <definedNames>
    <definedName name="_xlnm.Print_Area" localSheetId="2">Aiškinamasis!$A$1:$AA$227</definedName>
    <definedName name="_xlnm.Print_Area" localSheetId="1">Lyginamasis!$A$1:$T$153</definedName>
    <definedName name="_xlnm.Print_Area" localSheetId="0">'SVP 2013-2015'!$A$1:$R$160</definedName>
    <definedName name="_xlnm.Print_Titles" localSheetId="2">Aiškinamasis!$5:$7</definedName>
    <definedName name="_xlnm.Print_Titles" localSheetId="1">Lyginamasis!$5:$7</definedName>
    <definedName name="_xlnm.Print_Titles" localSheetId="0">'SVP 2013-2015'!$5:$7</definedName>
  </definedNames>
  <calcPr calcId="114210" fullCalcOnLoad="1"/>
</workbook>
</file>

<file path=xl/calcChain.xml><?xml version="1.0" encoding="utf-8"?>
<calcChain xmlns="http://schemas.openxmlformats.org/spreadsheetml/2006/main">
  <c r="I36" i="7"/>
  <c r="J182" i="5"/>
  <c r="N182"/>
  <c r="R182"/>
  <c r="R185"/>
  <c r="J183"/>
  <c r="N183"/>
  <c r="R183"/>
  <c r="J184"/>
  <c r="J185"/>
  <c r="N184"/>
  <c r="R184"/>
  <c r="K185"/>
  <c r="L185"/>
  <c r="M185"/>
  <c r="N185"/>
  <c r="O185"/>
  <c r="P185"/>
  <c r="Q185"/>
  <c r="S185"/>
  <c r="T185"/>
  <c r="U185"/>
  <c r="V185"/>
  <c r="W185"/>
  <c r="J116" i="10"/>
  <c r="K116"/>
  <c r="L116"/>
  <c r="N116"/>
  <c r="O116"/>
  <c r="P116"/>
  <c r="R116"/>
  <c r="S116"/>
  <c r="T116"/>
  <c r="M115"/>
  <c r="I88" i="7"/>
  <c r="J38"/>
  <c r="L38"/>
  <c r="M38"/>
  <c r="L32"/>
  <c r="I38"/>
  <c r="T106" i="10"/>
  <c r="T101"/>
  <c r="R95"/>
  <c r="S95"/>
  <c r="T95"/>
  <c r="Q92"/>
  <c r="R92"/>
  <c r="S92"/>
  <c r="T92"/>
  <c r="R89"/>
  <c r="S89"/>
  <c r="T89"/>
  <c r="Q84"/>
  <c r="R84"/>
  <c r="S84"/>
  <c r="T84"/>
  <c r="Q81"/>
  <c r="R81"/>
  <c r="S81"/>
  <c r="T81"/>
  <c r="R64"/>
  <c r="S64"/>
  <c r="T64"/>
  <c r="R60"/>
  <c r="S60"/>
  <c r="T60"/>
  <c r="R54"/>
  <c r="S54"/>
  <c r="T54"/>
  <c r="R45"/>
  <c r="S45"/>
  <c r="T45"/>
  <c r="R42"/>
  <c r="S42"/>
  <c r="T42"/>
  <c r="R38"/>
  <c r="S38"/>
  <c r="T38"/>
  <c r="R35"/>
  <c r="S35"/>
  <c r="T35"/>
  <c r="T32"/>
  <c r="S32"/>
  <c r="R32"/>
  <c r="T22"/>
  <c r="S22"/>
  <c r="R22"/>
  <c r="T18"/>
  <c r="S18"/>
  <c r="R18"/>
  <c r="M68"/>
  <c r="M67"/>
  <c r="P84"/>
  <c r="Q36"/>
  <c r="Q34"/>
  <c r="Q35"/>
  <c r="L22"/>
  <c r="P22"/>
  <c r="L18"/>
  <c r="P18"/>
  <c r="Q13"/>
  <c r="Q12"/>
  <c r="M88"/>
  <c r="Q88"/>
  <c r="Q89"/>
  <c r="U113" i="5"/>
  <c r="S179"/>
  <c r="R191"/>
  <c r="R142"/>
  <c r="U80"/>
  <c r="R79"/>
  <c r="R78"/>
  <c r="R57"/>
  <c r="R22"/>
  <c r="R80"/>
  <c r="I52" i="10"/>
  <c r="M52"/>
  <c r="Q52"/>
  <c r="P38"/>
  <c r="M37"/>
  <c r="Q37"/>
  <c r="Q38"/>
  <c r="M16"/>
  <c r="Q16"/>
  <c r="M36"/>
  <c r="M38"/>
  <c r="M13"/>
  <c r="M14"/>
  <c r="N18"/>
  <c r="O18"/>
  <c r="T135"/>
  <c r="S135"/>
  <c r="R135"/>
  <c r="Q133"/>
  <c r="T132"/>
  <c r="S132"/>
  <c r="R132"/>
  <c r="T129"/>
  <c r="S129"/>
  <c r="R129"/>
  <c r="Q128"/>
  <c r="Q127"/>
  <c r="T126"/>
  <c r="S126"/>
  <c r="R126"/>
  <c r="Q114"/>
  <c r="R111"/>
  <c r="T109"/>
  <c r="S109"/>
  <c r="R109"/>
  <c r="Q108"/>
  <c r="Q107"/>
  <c r="Q109"/>
  <c r="S106"/>
  <c r="R106"/>
  <c r="Q105"/>
  <c r="T103"/>
  <c r="S103"/>
  <c r="R103"/>
  <c r="Q103"/>
  <c r="S101"/>
  <c r="R101"/>
  <c r="Q101"/>
  <c r="Q93"/>
  <c r="Q95"/>
  <c r="T65"/>
  <c r="S65"/>
  <c r="R65"/>
  <c r="Q58"/>
  <c r="Q57"/>
  <c r="Q44"/>
  <c r="Q45"/>
  <c r="Q21"/>
  <c r="P135"/>
  <c r="O135"/>
  <c r="N135"/>
  <c r="M133"/>
  <c r="M135"/>
  <c r="P132"/>
  <c r="O132"/>
  <c r="N132"/>
  <c r="M130"/>
  <c r="P129"/>
  <c r="O129"/>
  <c r="N129"/>
  <c r="M128"/>
  <c r="M127"/>
  <c r="P126"/>
  <c r="O126"/>
  <c r="N126"/>
  <c r="M121"/>
  <c r="M126"/>
  <c r="M114"/>
  <c r="M116"/>
  <c r="N111"/>
  <c r="M110"/>
  <c r="P109"/>
  <c r="O109"/>
  <c r="N109"/>
  <c r="M108"/>
  <c r="M107"/>
  <c r="M109"/>
  <c r="P106"/>
  <c r="O106"/>
  <c r="N106"/>
  <c r="M105"/>
  <c r="M104"/>
  <c r="P103"/>
  <c r="O103"/>
  <c r="N103"/>
  <c r="M102"/>
  <c r="M103"/>
  <c r="P101"/>
  <c r="O101"/>
  <c r="N101"/>
  <c r="M99"/>
  <c r="M98"/>
  <c r="M97"/>
  <c r="P95"/>
  <c r="O95"/>
  <c r="N95"/>
  <c r="M94"/>
  <c r="M93"/>
  <c r="M95"/>
  <c r="P92"/>
  <c r="O92"/>
  <c r="N92"/>
  <c r="M90"/>
  <c r="M92"/>
  <c r="P89"/>
  <c r="O89"/>
  <c r="N89"/>
  <c r="M87"/>
  <c r="M89"/>
  <c r="O84"/>
  <c r="N84"/>
  <c r="M83"/>
  <c r="M82"/>
  <c r="M84"/>
  <c r="P81"/>
  <c r="P85"/>
  <c r="O81"/>
  <c r="N81"/>
  <c r="M146"/>
  <c r="M81"/>
  <c r="P64"/>
  <c r="O64"/>
  <c r="N64"/>
  <c r="M63"/>
  <c r="P60"/>
  <c r="P65"/>
  <c r="O60"/>
  <c r="O65"/>
  <c r="N60"/>
  <c r="N65"/>
  <c r="M59"/>
  <c r="M58"/>
  <c r="M57"/>
  <c r="P54"/>
  <c r="O54"/>
  <c r="N54"/>
  <c r="M47"/>
  <c r="P45"/>
  <c r="O45"/>
  <c r="N45"/>
  <c r="M44"/>
  <c r="M43"/>
  <c r="P42"/>
  <c r="O42"/>
  <c r="N42"/>
  <c r="M40"/>
  <c r="M39"/>
  <c r="O38"/>
  <c r="N38"/>
  <c r="P35"/>
  <c r="O35"/>
  <c r="N35"/>
  <c r="M35"/>
  <c r="P32"/>
  <c r="O32"/>
  <c r="N32"/>
  <c r="M32"/>
  <c r="O22"/>
  <c r="N22"/>
  <c r="M21"/>
  <c r="M22"/>
  <c r="I12"/>
  <c r="I13"/>
  <c r="I14"/>
  <c r="I151"/>
  <c r="I15"/>
  <c r="Q15"/>
  <c r="J18"/>
  <c r="K18"/>
  <c r="I20"/>
  <c r="I21"/>
  <c r="J22"/>
  <c r="K22"/>
  <c r="I24"/>
  <c r="Q24"/>
  <c r="I25"/>
  <c r="Q25"/>
  <c r="I26"/>
  <c r="Q26"/>
  <c r="J32"/>
  <c r="K32"/>
  <c r="L32"/>
  <c r="I34"/>
  <c r="I35"/>
  <c r="J35"/>
  <c r="K35"/>
  <c r="L35"/>
  <c r="L36"/>
  <c r="L38"/>
  <c r="J38"/>
  <c r="K38"/>
  <c r="I39"/>
  <c r="I40"/>
  <c r="J42"/>
  <c r="K42"/>
  <c r="L42"/>
  <c r="I43"/>
  <c r="I44"/>
  <c r="J45"/>
  <c r="K45"/>
  <c r="L45"/>
  <c r="I47"/>
  <c r="I48"/>
  <c r="J54"/>
  <c r="K54"/>
  <c r="I57"/>
  <c r="I58"/>
  <c r="I59"/>
  <c r="J60"/>
  <c r="K60"/>
  <c r="L60"/>
  <c r="I63"/>
  <c r="I64"/>
  <c r="J64"/>
  <c r="J65"/>
  <c r="K64"/>
  <c r="L64"/>
  <c r="I67"/>
  <c r="I68"/>
  <c r="I146"/>
  <c r="J81"/>
  <c r="K81"/>
  <c r="L81"/>
  <c r="I82"/>
  <c r="I83"/>
  <c r="J84"/>
  <c r="K84"/>
  <c r="K85"/>
  <c r="L84"/>
  <c r="L85"/>
  <c r="I87"/>
  <c r="I89"/>
  <c r="J89"/>
  <c r="K89"/>
  <c r="L89"/>
  <c r="J90"/>
  <c r="I90"/>
  <c r="J92"/>
  <c r="K92"/>
  <c r="L92"/>
  <c r="I93"/>
  <c r="I94"/>
  <c r="J95"/>
  <c r="K95"/>
  <c r="L95"/>
  <c r="I97"/>
  <c r="I98"/>
  <c r="I99"/>
  <c r="J101"/>
  <c r="K101"/>
  <c r="L101"/>
  <c r="I102"/>
  <c r="I103"/>
  <c r="J103"/>
  <c r="K103"/>
  <c r="L103"/>
  <c r="I104"/>
  <c r="I105"/>
  <c r="J106"/>
  <c r="K106"/>
  <c r="K112"/>
  <c r="L106"/>
  <c r="I107"/>
  <c r="I108"/>
  <c r="I109"/>
  <c r="J109"/>
  <c r="K109"/>
  <c r="L109"/>
  <c r="I110"/>
  <c r="I111"/>
  <c r="J111"/>
  <c r="I114"/>
  <c r="I115"/>
  <c r="I121"/>
  <c r="Q121"/>
  <c r="I123"/>
  <c r="Q123"/>
  <c r="J126"/>
  <c r="K126"/>
  <c r="L126"/>
  <c r="I127"/>
  <c r="I128"/>
  <c r="I129"/>
  <c r="J129"/>
  <c r="K129"/>
  <c r="L129"/>
  <c r="I130"/>
  <c r="I131"/>
  <c r="Q131"/>
  <c r="J132"/>
  <c r="K132"/>
  <c r="L132"/>
  <c r="L136"/>
  <c r="I133"/>
  <c r="I135"/>
  <c r="I134"/>
  <c r="Q134"/>
  <c r="J135"/>
  <c r="K135"/>
  <c r="L135"/>
  <c r="I145"/>
  <c r="I150"/>
  <c r="I84"/>
  <c r="K136"/>
  <c r="I116"/>
  <c r="J136"/>
  <c r="J137"/>
  <c r="J138"/>
  <c r="I106"/>
  <c r="I95"/>
  <c r="J85"/>
  <c r="L65"/>
  <c r="I32"/>
  <c r="M144"/>
  <c r="I152"/>
  <c r="I42"/>
  <c r="I101"/>
  <c r="K55"/>
  <c r="K137"/>
  <c r="K138"/>
  <c r="I45"/>
  <c r="J55"/>
  <c r="J112"/>
  <c r="I132"/>
  <c r="I136"/>
  <c r="I148"/>
  <c r="L112"/>
  <c r="K65"/>
  <c r="I60"/>
  <c r="I65"/>
  <c r="M60"/>
  <c r="M101"/>
  <c r="I126"/>
  <c r="M85"/>
  <c r="M129"/>
  <c r="Q129"/>
  <c r="Q146"/>
  <c r="Q32"/>
  <c r="Q126"/>
  <c r="I81"/>
  <c r="I54"/>
  <c r="I22"/>
  <c r="Q20"/>
  <c r="Q22"/>
  <c r="I18"/>
  <c r="M42"/>
  <c r="Q39"/>
  <c r="Q42"/>
  <c r="M54"/>
  <c r="Q47"/>
  <c r="Q54"/>
  <c r="Q59"/>
  <c r="Q60"/>
  <c r="M64"/>
  <c r="Q63"/>
  <c r="Q64"/>
  <c r="Q115"/>
  <c r="M132"/>
  <c r="Q130"/>
  <c r="Q132"/>
  <c r="Q14"/>
  <c r="Q18"/>
  <c r="M18"/>
  <c r="Q135"/>
  <c r="M111"/>
  <c r="Q110"/>
  <c r="Q111"/>
  <c r="M106"/>
  <c r="Q104"/>
  <c r="Q106"/>
  <c r="I144"/>
  <c r="T55"/>
  <c r="M150"/>
  <c r="Q150"/>
  <c r="M45"/>
  <c r="R55"/>
  <c r="S55"/>
  <c r="M149"/>
  <c r="M151"/>
  <c r="Q151"/>
  <c r="M148"/>
  <c r="M145"/>
  <c r="Q145"/>
  <c r="N55"/>
  <c r="O55"/>
  <c r="N85"/>
  <c r="O85"/>
  <c r="O112"/>
  <c r="N136"/>
  <c r="O136"/>
  <c r="P136"/>
  <c r="S85"/>
  <c r="S136"/>
  <c r="T136"/>
  <c r="I36"/>
  <c r="R136"/>
  <c r="P112"/>
  <c r="S112"/>
  <c r="T112"/>
  <c r="T85"/>
  <c r="R85"/>
  <c r="R112"/>
  <c r="P55"/>
  <c r="N112"/>
  <c r="I85"/>
  <c r="I92"/>
  <c r="I112"/>
  <c r="Q112"/>
  <c r="Q116"/>
  <c r="Q136"/>
  <c r="Q148"/>
  <c r="N137"/>
  <c r="N138"/>
  <c r="Q85"/>
  <c r="S137"/>
  <c r="S138"/>
  <c r="M55"/>
  <c r="M65"/>
  <c r="P137"/>
  <c r="P138"/>
  <c r="R137"/>
  <c r="R138"/>
  <c r="M112"/>
  <c r="M136"/>
  <c r="Q65"/>
  <c r="I143"/>
  <c r="Q144"/>
  <c r="M143"/>
  <c r="I38"/>
  <c r="I55"/>
  <c r="I149"/>
  <c r="I147"/>
  <c r="I153"/>
  <c r="O137"/>
  <c r="O138"/>
  <c r="Q55"/>
  <c r="Q137"/>
  <c r="Q138"/>
  <c r="M137"/>
  <c r="M138"/>
  <c r="Q143"/>
  <c r="Q149"/>
  <c r="I137"/>
  <c r="I138"/>
  <c r="M152"/>
  <c r="Q152"/>
  <c r="M147"/>
  <c r="I49" i="7"/>
  <c r="I48"/>
  <c r="M153" i="10"/>
  <c r="Q153"/>
  <c r="Q147"/>
  <c r="W117" i="5"/>
  <c r="I67" i="7"/>
  <c r="I68"/>
  <c r="J81"/>
  <c r="K81"/>
  <c r="L81"/>
  <c r="M81"/>
  <c r="N81"/>
  <c r="I153"/>
  <c r="I81"/>
  <c r="N119" i="5"/>
  <c r="R119"/>
  <c r="S118"/>
  <c r="S132"/>
  <c r="S28"/>
  <c r="T28"/>
  <c r="U28"/>
  <c r="O28"/>
  <c r="P28"/>
  <c r="Q28"/>
  <c r="W28"/>
  <c r="V28"/>
  <c r="N27"/>
  <c r="R27"/>
  <c r="N26"/>
  <c r="R26"/>
  <c r="R178"/>
  <c r="R179"/>
  <c r="S149"/>
  <c r="R149"/>
  <c r="R150"/>
  <c r="R152"/>
  <c r="R154"/>
  <c r="S155"/>
  <c r="T155"/>
  <c r="U155"/>
  <c r="R156"/>
  <c r="R158"/>
  <c r="R157"/>
  <c r="S158"/>
  <c r="T158"/>
  <c r="U158"/>
  <c r="R160"/>
  <c r="R161"/>
  <c r="R162"/>
  <c r="S163"/>
  <c r="T163"/>
  <c r="U163"/>
  <c r="R164"/>
  <c r="R167"/>
  <c r="R165"/>
  <c r="R166"/>
  <c r="S167"/>
  <c r="S168"/>
  <c r="T167"/>
  <c r="T168"/>
  <c r="U167"/>
  <c r="R169"/>
  <c r="U134"/>
  <c r="T134"/>
  <c r="R133"/>
  <c r="S134"/>
  <c r="R132"/>
  <c r="R134"/>
  <c r="U131"/>
  <c r="T131"/>
  <c r="S131"/>
  <c r="R130"/>
  <c r="R129"/>
  <c r="U128"/>
  <c r="T128"/>
  <c r="S128"/>
  <c r="R127"/>
  <c r="R126"/>
  <c r="U125"/>
  <c r="T125"/>
  <c r="S125"/>
  <c r="R124"/>
  <c r="R220"/>
  <c r="R123"/>
  <c r="U122"/>
  <c r="T122"/>
  <c r="R118"/>
  <c r="R122"/>
  <c r="J116" i="7"/>
  <c r="I115"/>
  <c r="I116"/>
  <c r="U168" i="5"/>
  <c r="R125"/>
  <c r="R128"/>
  <c r="R131"/>
  <c r="R163"/>
  <c r="R168"/>
  <c r="R155"/>
  <c r="S122"/>
  <c r="I104" i="7"/>
  <c r="J106"/>
  <c r="K106"/>
  <c r="L106"/>
  <c r="M106"/>
  <c r="N106"/>
  <c r="N159"/>
  <c r="M159"/>
  <c r="N158"/>
  <c r="M158"/>
  <c r="N157"/>
  <c r="M157"/>
  <c r="N155"/>
  <c r="M155"/>
  <c r="N152"/>
  <c r="M152"/>
  <c r="N151"/>
  <c r="M151"/>
  <c r="N143"/>
  <c r="M143"/>
  <c r="L143"/>
  <c r="K143"/>
  <c r="J143"/>
  <c r="I142"/>
  <c r="I141"/>
  <c r="N140"/>
  <c r="M140"/>
  <c r="L140"/>
  <c r="K140"/>
  <c r="J140"/>
  <c r="I139"/>
  <c r="I138"/>
  <c r="N137"/>
  <c r="M137"/>
  <c r="L137"/>
  <c r="K137"/>
  <c r="J137"/>
  <c r="I136"/>
  <c r="I135"/>
  <c r="N134"/>
  <c r="M134"/>
  <c r="L134"/>
  <c r="K134"/>
  <c r="J134"/>
  <c r="I131"/>
  <c r="I128"/>
  <c r="N123"/>
  <c r="M123"/>
  <c r="L123"/>
  <c r="K123"/>
  <c r="J123"/>
  <c r="I120"/>
  <c r="I119"/>
  <c r="N114"/>
  <c r="M114"/>
  <c r="L114"/>
  <c r="K114"/>
  <c r="J114"/>
  <c r="I113"/>
  <c r="I112"/>
  <c r="N111"/>
  <c r="M111"/>
  <c r="L111"/>
  <c r="K111"/>
  <c r="J111"/>
  <c r="I110"/>
  <c r="I109"/>
  <c r="N108"/>
  <c r="M108"/>
  <c r="L108"/>
  <c r="K108"/>
  <c r="J108"/>
  <c r="I107"/>
  <c r="I103"/>
  <c r="I102"/>
  <c r="N100"/>
  <c r="M100"/>
  <c r="L100"/>
  <c r="K100"/>
  <c r="J100"/>
  <c r="I99"/>
  <c r="I98"/>
  <c r="N97"/>
  <c r="M97"/>
  <c r="L97"/>
  <c r="K97"/>
  <c r="J93"/>
  <c r="J97"/>
  <c r="N92"/>
  <c r="M92"/>
  <c r="L92"/>
  <c r="K92"/>
  <c r="J92"/>
  <c r="I87"/>
  <c r="N84"/>
  <c r="N85"/>
  <c r="M84"/>
  <c r="M85"/>
  <c r="L84"/>
  <c r="L85"/>
  <c r="K84"/>
  <c r="K85"/>
  <c r="J84"/>
  <c r="J85"/>
  <c r="I83"/>
  <c r="I82"/>
  <c r="L64"/>
  <c r="K64"/>
  <c r="J64"/>
  <c r="I63"/>
  <c r="I64"/>
  <c r="N60"/>
  <c r="N65"/>
  <c r="M60"/>
  <c r="M65"/>
  <c r="L60"/>
  <c r="K60"/>
  <c r="J60"/>
  <c r="I59"/>
  <c r="I58"/>
  <c r="I57"/>
  <c r="N54"/>
  <c r="M54"/>
  <c r="L54"/>
  <c r="K54"/>
  <c r="J54"/>
  <c r="I47"/>
  <c r="I54"/>
  <c r="N45"/>
  <c r="M45"/>
  <c r="L45"/>
  <c r="K45"/>
  <c r="J45"/>
  <c r="I44"/>
  <c r="I43"/>
  <c r="N42"/>
  <c r="M42"/>
  <c r="L42"/>
  <c r="K42"/>
  <c r="J42"/>
  <c r="I40"/>
  <c r="I39"/>
  <c r="K38"/>
  <c r="N36"/>
  <c r="N156"/>
  <c r="N35"/>
  <c r="M35"/>
  <c r="L35"/>
  <c r="K35"/>
  <c r="J35"/>
  <c r="I34"/>
  <c r="I35"/>
  <c r="N32"/>
  <c r="M32"/>
  <c r="K32"/>
  <c r="J32"/>
  <c r="I26"/>
  <c r="I25"/>
  <c r="I24"/>
  <c r="N22"/>
  <c r="M22"/>
  <c r="L22"/>
  <c r="K22"/>
  <c r="J22"/>
  <c r="I21"/>
  <c r="I20"/>
  <c r="I156"/>
  <c r="N18"/>
  <c r="M18"/>
  <c r="L18"/>
  <c r="K18"/>
  <c r="J18"/>
  <c r="I15"/>
  <c r="I14"/>
  <c r="I13"/>
  <c r="I12"/>
  <c r="L65"/>
  <c r="I32"/>
  <c r="I85"/>
  <c r="I158"/>
  <c r="J65"/>
  <c r="K65"/>
  <c r="M150"/>
  <c r="I155"/>
  <c r="N150"/>
  <c r="K55"/>
  <c r="M55"/>
  <c r="K117"/>
  <c r="M117"/>
  <c r="J55"/>
  <c r="L55"/>
  <c r="J117"/>
  <c r="L117"/>
  <c r="N117"/>
  <c r="I42"/>
  <c r="I111"/>
  <c r="I123"/>
  <c r="I134"/>
  <c r="I140"/>
  <c r="I143"/>
  <c r="I106"/>
  <c r="I92"/>
  <c r="I108"/>
  <c r="I84"/>
  <c r="I159"/>
  <c r="I60"/>
  <c r="I65"/>
  <c r="K144"/>
  <c r="M144"/>
  <c r="I18"/>
  <c r="I157"/>
  <c r="I100"/>
  <c r="I114"/>
  <c r="I137"/>
  <c r="J144"/>
  <c r="L144"/>
  <c r="N144"/>
  <c r="N154"/>
  <c r="N38"/>
  <c r="N55"/>
  <c r="I152"/>
  <c r="M156"/>
  <c r="M154"/>
  <c r="I22"/>
  <c r="I45"/>
  <c r="I93"/>
  <c r="I97"/>
  <c r="W69" i="5"/>
  <c r="M160" i="7"/>
  <c r="I55"/>
  <c r="I144"/>
  <c r="N160"/>
  <c r="I117"/>
  <c r="N145"/>
  <c r="N146"/>
  <c r="L145"/>
  <c r="L146"/>
  <c r="M145"/>
  <c r="M146"/>
  <c r="K145"/>
  <c r="K146"/>
  <c r="J145"/>
  <c r="J146"/>
  <c r="I154"/>
  <c r="I151"/>
  <c r="I150"/>
  <c r="R112" i="5"/>
  <c r="R113"/>
  <c r="O113"/>
  <c r="P113"/>
  <c r="Q113"/>
  <c r="S113"/>
  <c r="N112"/>
  <c r="N113"/>
  <c r="W78"/>
  <c r="V78"/>
  <c r="I145" i="7"/>
  <c r="I146"/>
  <c r="I160"/>
  <c r="R13" i="5"/>
  <c r="J133"/>
  <c r="W122"/>
  <c r="V122"/>
  <c r="Q122"/>
  <c r="P122"/>
  <c r="O122"/>
  <c r="M122"/>
  <c r="L122"/>
  <c r="K122"/>
  <c r="N121"/>
  <c r="N120"/>
  <c r="J120"/>
  <c r="N118"/>
  <c r="J118"/>
  <c r="R84"/>
  <c r="W174"/>
  <c r="V174"/>
  <c r="U174"/>
  <c r="T174"/>
  <c r="S174"/>
  <c r="Q174"/>
  <c r="P174"/>
  <c r="O174"/>
  <c r="M174"/>
  <c r="L174"/>
  <c r="K174"/>
  <c r="R173"/>
  <c r="N173"/>
  <c r="J173"/>
  <c r="R172"/>
  <c r="N172"/>
  <c r="Q78"/>
  <c r="Q80"/>
  <c r="N13"/>
  <c r="J13"/>
  <c r="N197"/>
  <c r="R197"/>
  <c r="O171"/>
  <c r="O202"/>
  <c r="O198"/>
  <c r="O167"/>
  <c r="Q137"/>
  <c r="Q83"/>
  <c r="Q33"/>
  <c r="Q20"/>
  <c r="Q16"/>
  <c r="N84"/>
  <c r="O155"/>
  <c r="N151"/>
  <c r="W205"/>
  <c r="V205"/>
  <c r="U205"/>
  <c r="T205"/>
  <c r="S205"/>
  <c r="Q205"/>
  <c r="P205"/>
  <c r="O205"/>
  <c r="M205"/>
  <c r="L205"/>
  <c r="K205"/>
  <c r="R204"/>
  <c r="R203"/>
  <c r="N203"/>
  <c r="N205"/>
  <c r="J205"/>
  <c r="R136"/>
  <c r="N135"/>
  <c r="J135"/>
  <c r="W137"/>
  <c r="V137"/>
  <c r="U137"/>
  <c r="T137"/>
  <c r="S137"/>
  <c r="P137"/>
  <c r="O137"/>
  <c r="M137"/>
  <c r="L137"/>
  <c r="K137"/>
  <c r="N136"/>
  <c r="J136"/>
  <c r="R135"/>
  <c r="R101"/>
  <c r="N101"/>
  <c r="J101"/>
  <c r="R102"/>
  <c r="N102"/>
  <c r="J102"/>
  <c r="W103"/>
  <c r="V103"/>
  <c r="U103"/>
  <c r="T103"/>
  <c r="S103"/>
  <c r="Q103"/>
  <c r="P103"/>
  <c r="O103"/>
  <c r="M103"/>
  <c r="L103"/>
  <c r="K103"/>
  <c r="R100"/>
  <c r="N100"/>
  <c r="J100"/>
  <c r="R99"/>
  <c r="N99"/>
  <c r="J99"/>
  <c r="M28"/>
  <c r="L28"/>
  <c r="K28"/>
  <c r="R25"/>
  <c r="R28"/>
  <c r="N25"/>
  <c r="N28"/>
  <c r="J28"/>
  <c r="R42"/>
  <c r="N42"/>
  <c r="N43"/>
  <c r="J42"/>
  <c r="J43"/>
  <c r="W43"/>
  <c r="V43"/>
  <c r="U43"/>
  <c r="T43"/>
  <c r="S43"/>
  <c r="Q43"/>
  <c r="P43"/>
  <c r="O43"/>
  <c r="M43"/>
  <c r="L43"/>
  <c r="K43"/>
  <c r="W76"/>
  <c r="V76"/>
  <c r="U76"/>
  <c r="T76"/>
  <c r="S76"/>
  <c r="Q76"/>
  <c r="P76"/>
  <c r="O76"/>
  <c r="M76"/>
  <c r="L76"/>
  <c r="K76"/>
  <c r="R75"/>
  <c r="R76"/>
  <c r="N75"/>
  <c r="N76"/>
  <c r="J75"/>
  <c r="J76"/>
  <c r="W74"/>
  <c r="V74"/>
  <c r="U74"/>
  <c r="T74"/>
  <c r="S74"/>
  <c r="Q74"/>
  <c r="P74"/>
  <c r="O74"/>
  <c r="M74"/>
  <c r="L74"/>
  <c r="K74"/>
  <c r="R73"/>
  <c r="R74"/>
  <c r="N73"/>
  <c r="N74"/>
  <c r="J73"/>
  <c r="J74"/>
  <c r="W64"/>
  <c r="V64"/>
  <c r="U64"/>
  <c r="T64"/>
  <c r="S64"/>
  <c r="Q64"/>
  <c r="P64"/>
  <c r="O64"/>
  <c r="M64"/>
  <c r="L64"/>
  <c r="K64"/>
  <c r="R63"/>
  <c r="R64"/>
  <c r="N63"/>
  <c r="N64"/>
  <c r="J63"/>
  <c r="J64"/>
  <c r="W67"/>
  <c r="V67"/>
  <c r="U67"/>
  <c r="T67"/>
  <c r="S67"/>
  <c r="Q67"/>
  <c r="P67"/>
  <c r="O67"/>
  <c r="M67"/>
  <c r="L67"/>
  <c r="K67"/>
  <c r="R66"/>
  <c r="N66"/>
  <c r="J66"/>
  <c r="R65"/>
  <c r="N65"/>
  <c r="J65"/>
  <c r="W70"/>
  <c r="V70"/>
  <c r="U70"/>
  <c r="T70"/>
  <c r="S70"/>
  <c r="Q70"/>
  <c r="P70"/>
  <c r="O70"/>
  <c r="M70"/>
  <c r="L70"/>
  <c r="K70"/>
  <c r="R69"/>
  <c r="N69"/>
  <c r="J69"/>
  <c r="R68"/>
  <c r="N68"/>
  <c r="J68"/>
  <c r="K97"/>
  <c r="L97"/>
  <c r="M97"/>
  <c r="O97"/>
  <c r="P97"/>
  <c r="Q97"/>
  <c r="S97"/>
  <c r="T97"/>
  <c r="U97"/>
  <c r="V97"/>
  <c r="W97"/>
  <c r="R95"/>
  <c r="N95"/>
  <c r="J95"/>
  <c r="W92"/>
  <c r="V92"/>
  <c r="U92"/>
  <c r="T92"/>
  <c r="S92"/>
  <c r="Q92"/>
  <c r="P92"/>
  <c r="O92"/>
  <c r="M92"/>
  <c r="L92"/>
  <c r="K92"/>
  <c r="R91"/>
  <c r="N91"/>
  <c r="J91"/>
  <c r="R90"/>
  <c r="N90"/>
  <c r="J90"/>
  <c r="R89"/>
  <c r="N89"/>
  <c r="J89"/>
  <c r="W87"/>
  <c r="V87"/>
  <c r="U87"/>
  <c r="T87"/>
  <c r="S87"/>
  <c r="Q87"/>
  <c r="P87"/>
  <c r="O87"/>
  <c r="M87"/>
  <c r="L87"/>
  <c r="K87"/>
  <c r="R86"/>
  <c r="N86"/>
  <c r="J86"/>
  <c r="R85"/>
  <c r="N85"/>
  <c r="J85"/>
  <c r="J84"/>
  <c r="R108"/>
  <c r="N108"/>
  <c r="J108"/>
  <c r="J112"/>
  <c r="K58"/>
  <c r="L58"/>
  <c r="M58"/>
  <c r="O58"/>
  <c r="P58"/>
  <c r="Q58"/>
  <c r="S58"/>
  <c r="T58"/>
  <c r="U58"/>
  <c r="V58"/>
  <c r="W58"/>
  <c r="W80"/>
  <c r="V80"/>
  <c r="T80"/>
  <c r="S80"/>
  <c r="P80"/>
  <c r="O80"/>
  <c r="M80"/>
  <c r="L80"/>
  <c r="K80"/>
  <c r="J78"/>
  <c r="W62"/>
  <c r="V62"/>
  <c r="U62"/>
  <c r="T62"/>
  <c r="S62"/>
  <c r="Q62"/>
  <c r="P62"/>
  <c r="O62"/>
  <c r="M62"/>
  <c r="L62"/>
  <c r="K62"/>
  <c r="R61"/>
  <c r="N61"/>
  <c r="J61"/>
  <c r="R60"/>
  <c r="N60"/>
  <c r="J60"/>
  <c r="R59"/>
  <c r="N59"/>
  <c r="J59"/>
  <c r="N57"/>
  <c r="N224"/>
  <c r="J57"/>
  <c r="R56"/>
  <c r="R58"/>
  <c r="N56"/>
  <c r="N58"/>
  <c r="J56"/>
  <c r="W50"/>
  <c r="V50"/>
  <c r="U50"/>
  <c r="T50"/>
  <c r="S50"/>
  <c r="Q50"/>
  <c r="P50"/>
  <c r="O50"/>
  <c r="M50"/>
  <c r="L50"/>
  <c r="K50"/>
  <c r="R49"/>
  <c r="N49"/>
  <c r="J49"/>
  <c r="R48"/>
  <c r="N48"/>
  <c r="J48"/>
  <c r="R47"/>
  <c r="N47"/>
  <c r="J47"/>
  <c r="W55"/>
  <c r="V55"/>
  <c r="U55"/>
  <c r="T55"/>
  <c r="S55"/>
  <c r="Q55"/>
  <c r="P55"/>
  <c r="O55"/>
  <c r="M55"/>
  <c r="L55"/>
  <c r="K55"/>
  <c r="R54"/>
  <c r="N54"/>
  <c r="J54"/>
  <c r="R53"/>
  <c r="N53"/>
  <c r="J53"/>
  <c r="W39"/>
  <c r="V39"/>
  <c r="U39"/>
  <c r="T39"/>
  <c r="S39"/>
  <c r="Q39"/>
  <c r="P39"/>
  <c r="O39"/>
  <c r="M39"/>
  <c r="L39"/>
  <c r="K39"/>
  <c r="R38"/>
  <c r="N38"/>
  <c r="J38"/>
  <c r="R37"/>
  <c r="N37"/>
  <c r="J37"/>
  <c r="R36"/>
  <c r="N36"/>
  <c r="J36"/>
  <c r="R94"/>
  <c r="N94"/>
  <c r="J94"/>
  <c r="J31"/>
  <c r="R18"/>
  <c r="N17"/>
  <c r="J17"/>
  <c r="R44"/>
  <c r="N44"/>
  <c r="J44"/>
  <c r="R40"/>
  <c r="R41"/>
  <c r="N40"/>
  <c r="N41"/>
  <c r="J40"/>
  <c r="J41"/>
  <c r="R23"/>
  <c r="N23"/>
  <c r="J23"/>
  <c r="R14"/>
  <c r="N14"/>
  <c r="J14"/>
  <c r="R81"/>
  <c r="N81"/>
  <c r="J81"/>
  <c r="R93"/>
  <c r="N93"/>
  <c r="J93"/>
  <c r="W33"/>
  <c r="V33"/>
  <c r="U33"/>
  <c r="T33"/>
  <c r="S33"/>
  <c r="P33"/>
  <c r="O33"/>
  <c r="M33"/>
  <c r="L33"/>
  <c r="K33"/>
  <c r="J32"/>
  <c r="R30"/>
  <c r="J30"/>
  <c r="R29"/>
  <c r="N29"/>
  <c r="J29"/>
  <c r="W20"/>
  <c r="V20"/>
  <c r="U20"/>
  <c r="T20"/>
  <c r="S20"/>
  <c r="P20"/>
  <c r="O20"/>
  <c r="M20"/>
  <c r="L20"/>
  <c r="K20"/>
  <c r="N19"/>
  <c r="J19"/>
  <c r="R19"/>
  <c r="N18"/>
  <c r="J18"/>
  <c r="R17"/>
  <c r="W83"/>
  <c r="V83"/>
  <c r="U83"/>
  <c r="T83"/>
  <c r="S83"/>
  <c r="P83"/>
  <c r="O83"/>
  <c r="M83"/>
  <c r="L83"/>
  <c r="K83"/>
  <c r="R82"/>
  <c r="N82"/>
  <c r="J82"/>
  <c r="W46"/>
  <c r="V46"/>
  <c r="U46"/>
  <c r="T46"/>
  <c r="S46"/>
  <c r="Q46"/>
  <c r="P46"/>
  <c r="O46"/>
  <c r="M46"/>
  <c r="L46"/>
  <c r="K46"/>
  <c r="R45"/>
  <c r="N45"/>
  <c r="J45"/>
  <c r="W41"/>
  <c r="V41"/>
  <c r="U41"/>
  <c r="T41"/>
  <c r="S41"/>
  <c r="Q41"/>
  <c r="P41"/>
  <c r="O41"/>
  <c r="M41"/>
  <c r="L41"/>
  <c r="K41"/>
  <c r="W134"/>
  <c r="V134"/>
  <c r="Q134"/>
  <c r="P134"/>
  <c r="O134"/>
  <c r="M134"/>
  <c r="L134"/>
  <c r="K134"/>
  <c r="N133"/>
  <c r="N132"/>
  <c r="J132"/>
  <c r="W128"/>
  <c r="V128"/>
  <c r="Q128"/>
  <c r="P128"/>
  <c r="O128"/>
  <c r="M128"/>
  <c r="L128"/>
  <c r="K128"/>
  <c r="N127"/>
  <c r="J127"/>
  <c r="N126"/>
  <c r="J126"/>
  <c r="W125"/>
  <c r="V125"/>
  <c r="Q125"/>
  <c r="P125"/>
  <c r="O125"/>
  <c r="M125"/>
  <c r="L125"/>
  <c r="K125"/>
  <c r="N124"/>
  <c r="J124"/>
  <c r="N123"/>
  <c r="J123"/>
  <c r="R195"/>
  <c r="R196"/>
  <c r="N195"/>
  <c r="J195"/>
  <c r="W202"/>
  <c r="V202"/>
  <c r="U202"/>
  <c r="T202"/>
  <c r="S202"/>
  <c r="Q202"/>
  <c r="P202"/>
  <c r="M202"/>
  <c r="L202"/>
  <c r="K202"/>
  <c r="R201"/>
  <c r="N201"/>
  <c r="J201"/>
  <c r="R200"/>
  <c r="N200"/>
  <c r="J200"/>
  <c r="R199"/>
  <c r="N199"/>
  <c r="J199"/>
  <c r="W198"/>
  <c r="V198"/>
  <c r="U198"/>
  <c r="T198"/>
  <c r="S198"/>
  <c r="Q198"/>
  <c r="P198"/>
  <c r="M198"/>
  <c r="L198"/>
  <c r="K198"/>
  <c r="N191"/>
  <c r="J191"/>
  <c r="N152"/>
  <c r="J152"/>
  <c r="R146"/>
  <c r="N146"/>
  <c r="J146"/>
  <c r="R145"/>
  <c r="N145"/>
  <c r="J145"/>
  <c r="R144"/>
  <c r="N144"/>
  <c r="J144"/>
  <c r="W171"/>
  <c r="V171"/>
  <c r="U171"/>
  <c r="T171"/>
  <c r="S171"/>
  <c r="Q171"/>
  <c r="P171"/>
  <c r="M171"/>
  <c r="L171"/>
  <c r="K171"/>
  <c r="R170"/>
  <c r="R171"/>
  <c r="N170"/>
  <c r="J170"/>
  <c r="N169"/>
  <c r="J169"/>
  <c r="W167"/>
  <c r="V167"/>
  <c r="Q167"/>
  <c r="P167"/>
  <c r="M167"/>
  <c r="L167"/>
  <c r="K167"/>
  <c r="N166"/>
  <c r="J166"/>
  <c r="J165"/>
  <c r="N164"/>
  <c r="J164"/>
  <c r="W163"/>
  <c r="V163"/>
  <c r="Q163"/>
  <c r="P163"/>
  <c r="O163"/>
  <c r="M163"/>
  <c r="L163"/>
  <c r="K163"/>
  <c r="N162"/>
  <c r="J162"/>
  <c r="N161"/>
  <c r="J161"/>
  <c r="N160"/>
  <c r="J160"/>
  <c r="J163"/>
  <c r="W177"/>
  <c r="V177"/>
  <c r="U177"/>
  <c r="T177"/>
  <c r="S177"/>
  <c r="Q177"/>
  <c r="P177"/>
  <c r="O177"/>
  <c r="M177"/>
  <c r="L177"/>
  <c r="K177"/>
  <c r="R176"/>
  <c r="N176"/>
  <c r="J176"/>
  <c r="R175"/>
  <c r="N175"/>
  <c r="J175"/>
  <c r="W209"/>
  <c r="V209"/>
  <c r="U209"/>
  <c r="T209"/>
  <c r="S209"/>
  <c r="Q209"/>
  <c r="P209"/>
  <c r="O209"/>
  <c r="O210"/>
  <c r="M209"/>
  <c r="L209"/>
  <c r="K209"/>
  <c r="R208"/>
  <c r="N208"/>
  <c r="J208"/>
  <c r="R207"/>
  <c r="N207"/>
  <c r="J207"/>
  <c r="R206"/>
  <c r="N206"/>
  <c r="J206"/>
  <c r="W158"/>
  <c r="V158"/>
  <c r="Q158"/>
  <c r="P158"/>
  <c r="O158"/>
  <c r="M158"/>
  <c r="L158"/>
  <c r="K158"/>
  <c r="N157"/>
  <c r="J157"/>
  <c r="N156"/>
  <c r="J156"/>
  <c r="W155"/>
  <c r="V155"/>
  <c r="Q155"/>
  <c r="P155"/>
  <c r="M155"/>
  <c r="L155"/>
  <c r="K155"/>
  <c r="N154"/>
  <c r="J154"/>
  <c r="N149"/>
  <c r="J149"/>
  <c r="W148"/>
  <c r="V148"/>
  <c r="U148"/>
  <c r="T148"/>
  <c r="S148"/>
  <c r="Q148"/>
  <c r="P148"/>
  <c r="O148"/>
  <c r="M148"/>
  <c r="L148"/>
  <c r="K148"/>
  <c r="R147"/>
  <c r="N147"/>
  <c r="J147"/>
  <c r="R143"/>
  <c r="N143"/>
  <c r="J143"/>
  <c r="N142"/>
  <c r="J142"/>
  <c r="W139"/>
  <c r="V139"/>
  <c r="U139"/>
  <c r="T139"/>
  <c r="S139"/>
  <c r="Q139"/>
  <c r="P139"/>
  <c r="O139"/>
  <c r="M139"/>
  <c r="L139"/>
  <c r="K139"/>
  <c r="R138"/>
  <c r="R139"/>
  <c r="N138"/>
  <c r="J138"/>
  <c r="W109"/>
  <c r="W114"/>
  <c r="V109"/>
  <c r="V114"/>
  <c r="U109"/>
  <c r="U114"/>
  <c r="T109"/>
  <c r="T114"/>
  <c r="S109"/>
  <c r="S114"/>
  <c r="Q109"/>
  <c r="Q114"/>
  <c r="P109"/>
  <c r="P114"/>
  <c r="O109"/>
  <c r="O114"/>
  <c r="M109"/>
  <c r="L109"/>
  <c r="K109"/>
  <c r="R107"/>
  <c r="N107"/>
  <c r="J107"/>
  <c r="R106"/>
  <c r="N106"/>
  <c r="J106"/>
  <c r="M113"/>
  <c r="L113"/>
  <c r="K113"/>
  <c r="J111"/>
  <c r="J110"/>
  <c r="W226"/>
  <c r="V226"/>
  <c r="W225"/>
  <c r="V225"/>
  <c r="W224"/>
  <c r="V224"/>
  <c r="W223"/>
  <c r="V223"/>
  <c r="W222"/>
  <c r="V222"/>
  <c r="W219"/>
  <c r="V219"/>
  <c r="W218"/>
  <c r="V218"/>
  <c r="W131"/>
  <c r="V131"/>
  <c r="Q131"/>
  <c r="P131"/>
  <c r="O131"/>
  <c r="M131"/>
  <c r="L131"/>
  <c r="K131"/>
  <c r="N130"/>
  <c r="J130"/>
  <c r="N129"/>
  <c r="J129"/>
  <c r="W24"/>
  <c r="V24"/>
  <c r="U24"/>
  <c r="T24"/>
  <c r="S24"/>
  <c r="Q24"/>
  <c r="P24"/>
  <c r="O24"/>
  <c r="M24"/>
  <c r="L24"/>
  <c r="K24"/>
  <c r="R21"/>
  <c r="N21"/>
  <c r="J21"/>
  <c r="W16"/>
  <c r="V16"/>
  <c r="U16"/>
  <c r="T16"/>
  <c r="S16"/>
  <c r="P16"/>
  <c r="O16"/>
  <c r="M16"/>
  <c r="L16"/>
  <c r="K16"/>
  <c r="R15"/>
  <c r="N15"/>
  <c r="J15"/>
  <c r="J58"/>
  <c r="R222"/>
  <c r="R109"/>
  <c r="R114"/>
  <c r="R39"/>
  <c r="R55"/>
  <c r="R205"/>
  <c r="N78"/>
  <c r="N223"/>
  <c r="R137"/>
  <c r="R140"/>
  <c r="R87"/>
  <c r="R92"/>
  <c r="L77"/>
  <c r="J198"/>
  <c r="R20"/>
  <c r="J33"/>
  <c r="R24"/>
  <c r="R226"/>
  <c r="R33"/>
  <c r="R97"/>
  <c r="R67"/>
  <c r="R16"/>
  <c r="R219"/>
  <c r="Q34"/>
  <c r="R50"/>
  <c r="R43"/>
  <c r="R224"/>
  <c r="R174"/>
  <c r="R225"/>
  <c r="U34"/>
  <c r="R148"/>
  <c r="N155"/>
  <c r="R177"/>
  <c r="N198"/>
  <c r="R202"/>
  <c r="R83"/>
  <c r="R46"/>
  <c r="R70"/>
  <c r="N67"/>
  <c r="O77"/>
  <c r="R103"/>
  <c r="R218"/>
  <c r="R217"/>
  <c r="R198"/>
  <c r="R209"/>
  <c r="R223"/>
  <c r="J46"/>
  <c r="Q77"/>
  <c r="J134"/>
  <c r="L98"/>
  <c r="O98"/>
  <c r="N98"/>
  <c r="Q98"/>
  <c r="N70"/>
  <c r="J67"/>
  <c r="W217"/>
  <c r="T77"/>
  <c r="V77"/>
  <c r="N103"/>
  <c r="W34"/>
  <c r="N220"/>
  <c r="V34"/>
  <c r="M34"/>
  <c r="N122"/>
  <c r="J70"/>
  <c r="S180"/>
  <c r="U180"/>
  <c r="Q168"/>
  <c r="Q180"/>
  <c r="W168"/>
  <c r="W180"/>
  <c r="N134"/>
  <c r="T180"/>
  <c r="N62"/>
  <c r="L168"/>
  <c r="L180"/>
  <c r="P168"/>
  <c r="P180"/>
  <c r="V168"/>
  <c r="V180"/>
  <c r="O168"/>
  <c r="O180"/>
  <c r="K168"/>
  <c r="K180"/>
  <c r="M168"/>
  <c r="M180"/>
  <c r="U98"/>
  <c r="W98"/>
  <c r="S98"/>
  <c r="V98"/>
  <c r="T98"/>
  <c r="N80"/>
  <c r="V217"/>
  <c r="K34"/>
  <c r="N167"/>
  <c r="S210"/>
  <c r="N131"/>
  <c r="N39"/>
  <c r="J39"/>
  <c r="N55"/>
  <c r="J55"/>
  <c r="J50"/>
  <c r="N50"/>
  <c r="V71"/>
  <c r="K77"/>
  <c r="P77"/>
  <c r="S77"/>
  <c r="P71"/>
  <c r="J222"/>
  <c r="J225"/>
  <c r="J224"/>
  <c r="J219"/>
  <c r="N174"/>
  <c r="T51"/>
  <c r="P34"/>
  <c r="J137"/>
  <c r="J226"/>
  <c r="N218"/>
  <c r="J131"/>
  <c r="J109"/>
  <c r="N33"/>
  <c r="J87"/>
  <c r="J174"/>
  <c r="U71"/>
  <c r="M51"/>
  <c r="W51"/>
  <c r="N225"/>
  <c r="T34"/>
  <c r="J218"/>
  <c r="N226"/>
  <c r="J223"/>
  <c r="K114"/>
  <c r="J148"/>
  <c r="J158"/>
  <c r="V51"/>
  <c r="J103"/>
  <c r="J122"/>
  <c r="S34"/>
  <c r="J177"/>
  <c r="N177"/>
  <c r="N171"/>
  <c r="K210"/>
  <c r="M210"/>
  <c r="J202"/>
  <c r="N202"/>
  <c r="U210"/>
  <c r="W210"/>
  <c r="N128"/>
  <c r="K51"/>
  <c r="J20"/>
  <c r="J62"/>
  <c r="W221"/>
  <c r="N219"/>
  <c r="R62"/>
  <c r="J16"/>
  <c r="M114"/>
  <c r="U140"/>
  <c r="P51"/>
  <c r="S51"/>
  <c r="U51"/>
  <c r="N46"/>
  <c r="L51"/>
  <c r="O51"/>
  <c r="Q51"/>
  <c r="J83"/>
  <c r="N20"/>
  <c r="J97"/>
  <c r="N83"/>
  <c r="J24"/>
  <c r="N24"/>
  <c r="L34"/>
  <c r="O34"/>
  <c r="N34"/>
  <c r="J113"/>
  <c r="L114"/>
  <c r="N109"/>
  <c r="N114"/>
  <c r="N139"/>
  <c r="J139"/>
  <c r="N158"/>
  <c r="N209"/>
  <c r="J209"/>
  <c r="P210"/>
  <c r="N148"/>
  <c r="J155"/>
  <c r="N125"/>
  <c r="J125"/>
  <c r="J128"/>
  <c r="N97"/>
  <c r="P98"/>
  <c r="M98"/>
  <c r="K98"/>
  <c r="L71"/>
  <c r="T71"/>
  <c r="K71"/>
  <c r="Q210"/>
  <c r="N210"/>
  <c r="T210"/>
  <c r="V210"/>
  <c r="L210"/>
  <c r="J80"/>
  <c r="N87"/>
  <c r="J92"/>
  <c r="M77"/>
  <c r="U77"/>
  <c r="W77"/>
  <c r="V221"/>
  <c r="N222"/>
  <c r="N163"/>
  <c r="T140"/>
  <c r="V140"/>
  <c r="O71"/>
  <c r="Q71"/>
  <c r="M71"/>
  <c r="S71"/>
  <c r="W71"/>
  <c r="M140"/>
  <c r="P140"/>
  <c r="N16"/>
  <c r="K140"/>
  <c r="J167"/>
  <c r="J168"/>
  <c r="J171"/>
  <c r="N92"/>
  <c r="L140"/>
  <c r="O140"/>
  <c r="S140"/>
  <c r="W140"/>
  <c r="N137"/>
  <c r="Q140"/>
  <c r="R210"/>
  <c r="J217"/>
  <c r="R34"/>
  <c r="L104"/>
  <c r="R77"/>
  <c r="R221"/>
  <c r="R227"/>
  <c r="N77"/>
  <c r="Q104"/>
  <c r="Q211"/>
  <c r="Q212"/>
  <c r="R180"/>
  <c r="V227"/>
  <c r="W227"/>
  <c r="J114"/>
  <c r="J34"/>
  <c r="N217"/>
  <c r="O104"/>
  <c r="P104"/>
  <c r="P211"/>
  <c r="P212"/>
  <c r="J221"/>
  <c r="J180"/>
  <c r="T104"/>
  <c r="N168"/>
  <c r="N180"/>
  <c r="S104"/>
  <c r="W104"/>
  <c r="W211"/>
  <c r="W212"/>
  <c r="K104"/>
  <c r="K211"/>
  <c r="K212"/>
  <c r="M104"/>
  <c r="M211"/>
  <c r="M212"/>
  <c r="V104"/>
  <c r="V211"/>
  <c r="V212"/>
  <c r="R98"/>
  <c r="U104"/>
  <c r="U211"/>
  <c r="U212"/>
  <c r="J210"/>
  <c r="J51"/>
  <c r="J77"/>
  <c r="N221"/>
  <c r="T211"/>
  <c r="T212"/>
  <c r="J140"/>
  <c r="J98"/>
  <c r="L211"/>
  <c r="L212"/>
  <c r="N51"/>
  <c r="R51"/>
  <c r="N140"/>
  <c r="R71"/>
  <c r="J71"/>
  <c r="N71"/>
  <c r="N104"/>
  <c r="J227"/>
  <c r="R211"/>
  <c r="N227"/>
  <c r="J104"/>
  <c r="J211"/>
  <c r="J212"/>
  <c r="R104"/>
  <c r="O211"/>
  <c r="S211"/>
  <c r="S212"/>
  <c r="R212"/>
  <c r="N211"/>
  <c r="N212"/>
  <c r="O212"/>
  <c r="T137" i="10"/>
  <c r="T138"/>
  <c r="L54"/>
  <c r="L55"/>
  <c r="L137"/>
  <c r="L138"/>
</calcChain>
</file>

<file path=xl/comments1.xml><?xml version="1.0" encoding="utf-8"?>
<comments xmlns="http://schemas.openxmlformats.org/spreadsheetml/2006/main">
  <authors>
    <author>Snieguole Kacerauskaite</author>
    <author>Indre Buteniene</author>
  </authors>
  <commentList>
    <comment ref="O132" authorId="0">
      <text>
        <r>
          <rPr>
            <b/>
            <sz val="9"/>
            <color indexed="81"/>
            <rFont val="Tahoma"/>
            <family val="2"/>
            <charset val="186"/>
          </rPr>
          <t>Snieguole Kacerauskaite:</t>
        </r>
        <r>
          <rPr>
            <sz val="9"/>
            <color indexed="81"/>
            <rFont val="Tahoma"/>
            <family val="2"/>
            <charset val="186"/>
          </rPr>
          <t xml:space="preserve">
pagal 2012-11-16 MUD raštą Nr. VS-5488</t>
        </r>
      </text>
    </comment>
    <comment ref="K161" authorId="0">
      <text>
        <r>
          <rPr>
            <b/>
            <sz val="9"/>
            <color indexed="81"/>
            <rFont val="Tahoma"/>
            <family val="2"/>
            <charset val="186"/>
          </rPr>
          <t>Snieguole Kacerauskaite:</t>
        </r>
        <r>
          <rPr>
            <sz val="9"/>
            <color indexed="81"/>
            <rFont val="Tahoma"/>
            <family val="2"/>
            <charset val="186"/>
          </rPr>
          <t xml:space="preserve">
Bendra suma - 250 tūkst. Lt</t>
        </r>
      </text>
    </comment>
    <comment ref="O161" authorId="0">
      <text>
        <r>
          <rPr>
            <sz val="9"/>
            <color indexed="81"/>
            <rFont val="Tahoma"/>
            <family val="2"/>
            <charset val="186"/>
          </rPr>
          <t xml:space="preserve">Bendra 7 s-bių suma </t>
        </r>
        <r>
          <rPr>
            <b/>
            <sz val="9"/>
            <color indexed="81"/>
            <rFont val="Tahoma"/>
            <family val="2"/>
            <charset val="186"/>
          </rPr>
          <t>316,3 (ES)</t>
        </r>
        <r>
          <rPr>
            <sz val="9"/>
            <color indexed="81"/>
            <rFont val="Tahoma"/>
            <family val="2"/>
            <charset val="186"/>
          </rPr>
          <t xml:space="preserve">. Vykdytojas - Šilutės s-bė.
</t>
        </r>
      </text>
    </comment>
    <comment ref="O169" authorId="1">
      <text>
        <r>
          <rPr>
            <b/>
            <sz val="9"/>
            <color indexed="81"/>
            <rFont val="Tahoma"/>
            <family val="2"/>
            <charset val="186"/>
          </rPr>
          <t>Indre Buteniene:</t>
        </r>
        <r>
          <rPr>
            <sz val="9"/>
            <color indexed="81"/>
            <rFont val="Tahoma"/>
            <family val="2"/>
            <charset val="186"/>
          </rPr>
          <t xml:space="preserve">
Sutartis baigiasi 2013-05-01</t>
        </r>
      </text>
    </comment>
    <comment ref="E172" authorId="0">
      <text>
        <r>
          <rPr>
            <sz val="9"/>
            <color indexed="81"/>
            <rFont val="Tahoma"/>
            <family val="2"/>
            <charset val="186"/>
          </rPr>
          <t>pagal 2012-10-17 SPG protokolą STR3-15</t>
        </r>
      </text>
    </comment>
  </commentList>
</comments>
</file>

<file path=xl/sharedStrings.xml><?xml version="1.0" encoding="utf-8"?>
<sst xmlns="http://schemas.openxmlformats.org/spreadsheetml/2006/main" count="1381" uniqueCount="270">
  <si>
    <t>tūkst. Lt</t>
  </si>
  <si>
    <t>Uždavinio kodas</t>
  </si>
  <si>
    <t>Priemonės kodas</t>
  </si>
  <si>
    <t>Priemonės požymis</t>
  </si>
  <si>
    <t>Asignavimų valdytojo kodas</t>
  </si>
  <si>
    <t>Finansavimo šaltinis</t>
  </si>
  <si>
    <t>Iš viso</t>
  </si>
  <si>
    <t>Išlaidoms</t>
  </si>
  <si>
    <t>planas</t>
  </si>
  <si>
    <t>01</t>
  </si>
  <si>
    <t>Iš viso:</t>
  </si>
  <si>
    <t>02</t>
  </si>
  <si>
    <t>Iš viso uždaviniui:</t>
  </si>
  <si>
    <t>Iš viso tikslui:</t>
  </si>
  <si>
    <t>Finansavimo šaltiniai</t>
  </si>
  <si>
    <t>Produkto kriterijaus</t>
  </si>
  <si>
    <t>Pavadinimas</t>
  </si>
  <si>
    <t>Iš jų darbo užmokesčiui</t>
  </si>
  <si>
    <t>Finansavimo šaltinių suvestinė</t>
  </si>
  <si>
    <t>SAVIVALDYBĖS  LĖŠOS, IŠ VISO:</t>
  </si>
  <si>
    <t>KITI ŠALTINIAI, IŠ VISO:</t>
  </si>
  <si>
    <t>IŠ VISO:</t>
  </si>
  <si>
    <t xml:space="preserve">                              Pavadinimas</t>
  </si>
  <si>
    <t>Turtui įsigyti ir finansiniams įsipareigojimams vykdyti</t>
  </si>
  <si>
    <t>Asignavimų valdytojų kodų klasifikatorius*</t>
  </si>
  <si>
    <t>Savivaldybės administracijos direktorius</t>
  </si>
  <si>
    <t>Ugdymo ir kultūros departamento direktorius</t>
  </si>
  <si>
    <t>Socialinių reikalų departamento direktorius</t>
  </si>
  <si>
    <t>Urbanistinės plėtros departamento direktorius</t>
  </si>
  <si>
    <t>Investicijų ir ekonomikos departamento direktorius</t>
  </si>
  <si>
    <t>Miesto ūkio departamento direktorius</t>
  </si>
  <si>
    <t xml:space="preserve"> TIKSLŲ, UŽDAVINIŲ, PRIEMONIŲ, PRIEMONIŲ IŠLAIDŲ IR PRODUKTO KRITERIJŲ SUVESTINĖ</t>
  </si>
  <si>
    <t>Veiklos plano tikslo kodas</t>
  </si>
  <si>
    <t>Asignavimai 2012-iesiems metams</t>
  </si>
  <si>
    <t>Lėšų poreikis biudžetiniams 2013-iesiems metams</t>
  </si>
  <si>
    <t>2013-ųjų metų asignavimų planas</t>
  </si>
  <si>
    <t>2014-ųjų metų lėšų poreikis</t>
  </si>
  <si>
    <t>* patvirtinta Klaipėdos miesto savivaldybės administracijos direktoriaus 2011-02-24 įsakymu Nr. AD1-384</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</si>
  <si>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</si>
  <si>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</si>
  <si>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</si>
  <si>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r>
      <t xml:space="preserve">Kelių priežiūros ir plėtros programos lėšos </t>
    </r>
    <r>
      <rPr>
        <b/>
        <sz val="10"/>
        <rFont val="Times New Roman"/>
        <family val="1"/>
        <charset val="186"/>
      </rPr>
      <t>KPP</t>
    </r>
  </si>
  <si>
    <r>
      <t xml:space="preserve">Klaipėdos valstybinio jūrų uosto direkcijos lėšos </t>
    </r>
    <r>
      <rPr>
        <b/>
        <sz val="10"/>
        <rFont val="Times New Roman"/>
        <family val="1"/>
        <charset val="186"/>
      </rPr>
      <t>KVJUD</t>
    </r>
  </si>
  <si>
    <r>
      <t xml:space="preserve">Valstybės biudžeto lėšos </t>
    </r>
    <r>
      <rPr>
        <b/>
        <sz val="10"/>
        <rFont val="Times New Roman"/>
        <family val="1"/>
        <charset val="186"/>
      </rPr>
      <t>LRVB</t>
    </r>
  </si>
  <si>
    <r>
      <t xml:space="preserve">Kiti finansavimo šaltiniai </t>
    </r>
    <r>
      <rPr>
        <b/>
        <sz val="10"/>
        <rFont val="Times New Roman"/>
        <family val="1"/>
        <charset val="186"/>
      </rPr>
      <t>Kt</t>
    </r>
  </si>
  <si>
    <t>2014-ųjų metų lėšų projektas</t>
  </si>
  <si>
    <t>2015-ųjų metų lėšų projektas</t>
  </si>
  <si>
    <r>
      <t xml:space="preserve">Funkcinės klasifikacijos kodas </t>
    </r>
    <r>
      <rPr>
        <b/>
        <sz val="10"/>
        <rFont val="Times New Roman"/>
        <family val="1"/>
        <charset val="186"/>
      </rPr>
      <t xml:space="preserve"> *</t>
    </r>
  </si>
  <si>
    <t>2013-ieji metai</t>
  </si>
  <si>
    <t>2014-ieji metai</t>
  </si>
  <si>
    <t>2015-ieji metai</t>
  </si>
  <si>
    <t>SB</t>
  </si>
  <si>
    <t>Lėšų poreikis biudžetiniams 
2013-iesiems metams</t>
  </si>
  <si>
    <t>06 Susisiekimo sistemos priežiūros ir plėtros programa</t>
  </si>
  <si>
    <t>Strateginis tikslas</t>
  </si>
  <si>
    <t>Papriemonės kodas</t>
  </si>
  <si>
    <t>03</t>
  </si>
  <si>
    <t>SUSISIEKIMO SISTEMOS PRIEŽIŪROS IR PLĖTROS PROGRAMOS (NR. 06)</t>
  </si>
  <si>
    <t>Didinti gatvių tinklo pralaidumą ir užtikrinti jų tankumą</t>
  </si>
  <si>
    <t>Rekonstruoti ir tiesti gatves</t>
  </si>
  <si>
    <t>Vystyti Klaipėdos pramoninės plėtros teritorijos susisiekimo infrastruktūrą</t>
  </si>
  <si>
    <t xml:space="preserve"> Užtikrinti patogios viešojo transporto sistemos funkcionavimą</t>
  </si>
  <si>
    <t>04</t>
  </si>
  <si>
    <t>Diegti eismo srautų reguliavimo ir saugumo priemones</t>
  </si>
  <si>
    <t>05</t>
  </si>
  <si>
    <t>Atlikti kasmetinius miesto susisiekimo infrastruktūros objektų priežiūros ir įrengimo darbus</t>
  </si>
  <si>
    <t>06</t>
  </si>
  <si>
    <t>07</t>
  </si>
  <si>
    <t>09</t>
  </si>
  <si>
    <t>6</t>
  </si>
  <si>
    <t>KPP</t>
  </si>
  <si>
    <t>Eksploatuojama šviesoforų, vnt.</t>
  </si>
  <si>
    <t>Gatvių ženklinimas, ha</t>
  </si>
  <si>
    <t>Mokamo automobilių stovėjimo sistemos mieste sukūrimas ir išlaikymas</t>
  </si>
  <si>
    <t>Paklota ištisinio asfeltbetono dangos, ha</t>
  </si>
  <si>
    <t>Pėsčiųjų, šaligatvių bei privažiavimo kelių remonto bei įrengimo darbai, automobilių stovėjimo vietų įrengimas</t>
  </si>
  <si>
    <t>Tiltų ir kelio statinių priežiūra</t>
  </si>
  <si>
    <t>Suremontuota šaligatvių, ha</t>
  </si>
  <si>
    <t>Suremontuota asfaltbetonio dangos duobių kiemuose, ha</t>
  </si>
  <si>
    <t>Suremontuota asfaltbetonio dangos duobių gatvėse, ha</t>
  </si>
  <si>
    <t>Suremontuota žvyruotos dangos, ha</t>
  </si>
  <si>
    <t>Žvyruotos dangos greide-riavimas (17,4 ha), kartai</t>
  </si>
  <si>
    <t>Suremontuota gatvių akmens grindinio dangos, ha</t>
  </si>
  <si>
    <t>10</t>
  </si>
  <si>
    <t>Parduota lengvatinių bilietų, mln. vnt.</t>
  </si>
  <si>
    <t>Viešojo transporto priežiūros ir paslaugų kokybės kontroliavimas</t>
  </si>
  <si>
    <t>Viešojo transporto (autobusų ir maršrutinių taksi) integravimas</t>
  </si>
  <si>
    <t>Klaipėdos miesto visuomeninio transporto sektoriaus tyrimas</t>
  </si>
  <si>
    <t>Nuostolių dėl keleivių vežimo vietinio / priemiestinio reguliaraus susisiekimo autobusų maršrutais kompensavimas</t>
  </si>
  <si>
    <t>Subsidijuojami maršrutai, vnt.</t>
  </si>
  <si>
    <t>Įrengta/pakeista inf. ženklų, vnt.</t>
  </si>
  <si>
    <t>Įrengta asfaltbetonio dangos kiemuose su žvyro danga, ha</t>
  </si>
  <si>
    <t>Projektas „Regioninė galimybių studija „Vakarų krantas“</t>
  </si>
  <si>
    <t>5</t>
  </si>
  <si>
    <t>Parengta galimybių studija, vnt.</t>
  </si>
  <si>
    <t>ES</t>
  </si>
  <si>
    <t>Kt</t>
  </si>
  <si>
    <t>INTERREG IVC projekto POSSE įgyvendinimas („žaliosios bangos“ sistemos sukūrimo Klaipėdos mieste galimybių analizė)</t>
  </si>
  <si>
    <t>Parengtas techninis projektas, vnt.</t>
  </si>
  <si>
    <t>SB(P)</t>
  </si>
  <si>
    <t>LRVB</t>
  </si>
  <si>
    <t>I</t>
  </si>
  <si>
    <t>KVJUD</t>
  </si>
  <si>
    <t>Joniškės g. rekonstrukcija (I etapas)</t>
  </si>
  <si>
    <t>Pietinės jungties tarp Klaipėdos valstybinio jūrų uosto ir IX B transporto koridoriaus techninės dokumentacijos parengimas</t>
  </si>
  <si>
    <t>Centrinio Klaipėdos valstybinio jūrų uosto įvado jungties  modernizavimas:</t>
  </si>
  <si>
    <t>Baltijos pr. ir Minijos g. sankryžos rekonstrukcija. I etapas</t>
  </si>
  <si>
    <t>Taikos pr. II juostos tiesimas nuo Smiltelės g. iki Jūrininkų pr.</t>
  </si>
  <si>
    <t>Automobilių laikymo aikštelės (garažo) statybos Pilies g. 6A projekto parengimas</t>
  </si>
  <si>
    <t>Automatinės eismo priežiūros prietaisų nuoma</t>
  </si>
  <si>
    <t>Eksploatuojama eismo reguliavimo priemonių, vnt. (sudarp 65% visų priemonių)</t>
  </si>
  <si>
    <t>Kiemų ir privažiavimų kelių prie švietimo įstaigų sutvarkymas</t>
  </si>
  <si>
    <t>Suremontuotų kiemų ir privažiavimų, skaičius</t>
  </si>
  <si>
    <t>Centrinės miesto dalies gatvių tinklo modernizavimas:</t>
  </si>
  <si>
    <t>J.Janonio g. dangų ir šaligatvių restauravimas</t>
  </si>
  <si>
    <t>Šiaurinės miesto dalies gatvių tinklo modernizavimas:</t>
  </si>
  <si>
    <t>Šiaurės ir Pietų transporto koridorių gatvių tinklo modernizavimas:</t>
  </si>
  <si>
    <t>Pajūrio rekreacinių teritorijų gatvių tinklo modernizavimas:</t>
  </si>
  <si>
    <t>Bendri KVJU ir miesto projektai:</t>
  </si>
  <si>
    <t>Eksploatuojamų bilietų automatų sk.</t>
  </si>
  <si>
    <t>Įrengta kelio ženklų rinkliavai, sk.</t>
  </si>
  <si>
    <t>Įrengta automobilių aikštelių rinkliavai, sk.</t>
  </si>
  <si>
    <t xml:space="preserve">Automobilių aikštelių (rinkliavai) horizontalus ženklinimas, kv. m. </t>
  </si>
  <si>
    <t>Asignavimai 2012-iesiems metams**</t>
  </si>
  <si>
    <t>** pagal Klaipėdos miesto savivaldybės tarybos 2012-02-28 sprendimą Nr. T2-35</t>
  </si>
  <si>
    <t>Eksploatuojama prietaisų</t>
  </si>
  <si>
    <t>Transporto kompensacijų mokėjimas:</t>
  </si>
  <si>
    <t>08</t>
  </si>
  <si>
    <t>Daugiabučių kiemų žvyruotų dangų remontas, įrengiant asfalto dangą</t>
  </si>
  <si>
    <t>Asfaltuotų daugiabučių kiemų dangų remontas</t>
  </si>
  <si>
    <t>Asfaltbetonio dangos, žvyruotos dangos ir akmenimis grįstų gatvių  dangos remontas</t>
  </si>
  <si>
    <t>Miesto gatvių ir daugiabučių namų kiemų dangos remontas:</t>
  </si>
  <si>
    <r>
      <t xml:space="preserve">Danės upės krantinių nuo Biržos tilto iki Mokyklos gatvės tilto rekonstravimas: </t>
    </r>
    <r>
      <rPr>
        <sz val="10"/>
        <rFont val="Times New Roman"/>
        <family val="1"/>
        <charset val="186"/>
      </rPr>
      <t>techninio projekto parengimas</t>
    </r>
  </si>
  <si>
    <t>Toponuotraukų, išpildomųjų geodezinių nuotraukų įsigijimas, statinių projektų ekspertizių bei kitos inžinerinės paslaugos</t>
  </si>
  <si>
    <t>Medelyno plento nauja statyba</t>
  </si>
  <si>
    <t>Keleivinio transporto stotelių su įvažomis Klaipėdos miesto gatvėse projektavimas ir įrengimas</t>
  </si>
  <si>
    <t xml:space="preserve"> - vežėjams už lengvatas turinčių keleivių vežimą,</t>
  </si>
  <si>
    <t xml:space="preserve"> - moksleiviams,</t>
  </si>
  <si>
    <t xml:space="preserve"> - profesinių mokyklų moksleiviams.</t>
  </si>
  <si>
    <t xml:space="preserve"> 2012–2015 M. KLAIPĖDOS MIESTO SAVIVALDYBĖS</t>
  </si>
  <si>
    <t>Naujų maršrutų skaičius</t>
  </si>
  <si>
    <t>Patikrinta viešojo transporto priemonių, tūkst. vnt.</t>
  </si>
  <si>
    <t>Miesto autobusų parko atnaujinimas (autobusų įsigijiams)</t>
  </si>
  <si>
    <t>Šiaurės pr. - Kretingos g. sankryžos kapitalinis remontas</t>
  </si>
  <si>
    <t>Nuostolingų maršrutų subsidijavimas priemiesčio maršrutus aptarnaujantiemsvežėjams (s/b "Dituva, s/b "Rasa", s/b "Vaiteliai", s/b "Tolupis")</t>
  </si>
  <si>
    <t>Įsigyta integruotų maršrutų transporto priemonių įrangos, vnt.</t>
  </si>
  <si>
    <t>Prižiūrima tiltų ir viadukų, vnt.</t>
  </si>
  <si>
    <t xml:space="preserve"> 2013–2015 M. KLAIPĖDOS MIESTO SAVIVALDYBĖS</t>
  </si>
  <si>
    <t>Nuostolių dėl keleivių vežimo reguliaraus susisiekimo autobusų maršrutais kompensavimas</t>
  </si>
  <si>
    <t>Išleista nemokamų  informacijos leidinių, vnt.</t>
  </si>
  <si>
    <t>Dalyvavimas konferencijose, sk.</t>
  </si>
  <si>
    <t>* Funkcinės klasifikacijos kodas įrašomas vadovaujantis  Lietuvos Respublikos finansų ministro 2003 m. liepos 3 d. įsakymu Nr. 1K-184 „Dėl Lietuvos Respublikos valstybės ir savivaldybių biudžetų pajamų ir išlaidų klasifikacijos patvirtinimo“ (Aktuali redakcija 2010 m. kovo 26 d. įsakymo Nr. 1K-085 redakcija)</t>
  </si>
  <si>
    <t>Rekonstruotas gatvės ilgis 0,43 km, Užbaigtumas, proc.</t>
  </si>
  <si>
    <t>Sankryžos iš Butkų Juzės gatvės į S. Daukanto gatvę kapitalinis remontas</t>
  </si>
  <si>
    <t>Suremontuotas sankryža, vnt.</t>
  </si>
  <si>
    <t>Suremontuota sankryža, vnt.</t>
  </si>
  <si>
    <t>Parengta techninių projektų, vnt.</t>
  </si>
  <si>
    <t>Priešprojektiniai pasiūlymai,vnt.
Projekto 
parengimas 1 vnt., rekonstruota gatvė (4600 m)
Užbaigtumas, proc.</t>
  </si>
  <si>
    <t>Minijos g. ruožo nuo Baltijos pr. iki Jūrininkų pr. rekonstrukcija</t>
  </si>
  <si>
    <t>Rekonstruojamos gatvės ilgis  - 3400 m 
Užbaigtumas, proc.</t>
  </si>
  <si>
    <t>Rekonstruotas gatvės ilgis 1,12 km. Užbaigtumas, proc.</t>
  </si>
  <si>
    <r>
      <t>Įrengta Švepelių g. važiuojamoji dalis su reikiama infrastruktūra - 9 999,4 m</t>
    </r>
    <r>
      <rPr>
        <vertAlign val="superscript"/>
        <sz val="10"/>
        <rFont val="Times New Roman"/>
        <family val="1"/>
        <charset val="186"/>
      </rPr>
      <t>2</t>
    </r>
    <r>
      <rPr>
        <sz val="10"/>
        <rFont val="Times New Roman"/>
        <family val="1"/>
        <charset val="186"/>
      </rPr>
      <t>. Pastatyta geležinkelio atšaka su reikiama infrastruktūra  - 677,22 m.
Išpirkti nuolatinių gyventojų, gyvenančių LEZ teritorijoje, sklypai - 7 sklypai (3,94 ha).
Užbaigtumas, proc.</t>
    </r>
  </si>
  <si>
    <t>Bendras tiesiamos gatvės ilgis - 571 m 
Užbaigtumas, proc.</t>
  </si>
  <si>
    <t>Patikslintas detalusis planas -1 vnt., patikslintas tech.projektas -1 vnt.</t>
  </si>
  <si>
    <t>Baltijos prospekto ir Minijos gatvės sankryžos rekonstrukcija. I etapas.</t>
  </si>
  <si>
    <t>Rekonstruota sankryža.
Užbaigtumas, proc.</t>
  </si>
  <si>
    <t>Techninio projekto parengimas, vnt.
Atlikti gatvės (600 m) ir žiedinės sankryžos rekonstravimo darbai. 
Užbaigtumas proc.</t>
  </si>
  <si>
    <t>Aliktas techninio projekto pakeitimas, vnt.</t>
  </si>
  <si>
    <t>Tiesiamos gatvės ilgis - 1610 m 
Užbaigtumas proc.:</t>
  </si>
  <si>
    <t>Projekto parengimas - 1vnt., 
Tiesiamos gatvės ilgis - 500 m 
Užbaigtumas, proc.</t>
  </si>
  <si>
    <t>Archeologinių tyrimų atlikimas, vnt.
Techninio projekto parengimas, vnt.
Įrengta aikštelė, vnt.</t>
  </si>
  <si>
    <t>Techninio projekto parengimas, vnt.
Pastatyta aikštelė (garažas), užbaigtumas proc.</t>
  </si>
  <si>
    <t>Įrengta stotelių, vnt.</t>
  </si>
  <si>
    <t>Įsigyta autobusų, vnt.</t>
  </si>
  <si>
    <r>
      <t>Funkcinės klasifikacijos kodas</t>
    </r>
    <r>
      <rPr>
        <b/>
        <sz val="10"/>
        <rFont val="Times New Roman"/>
        <family val="1"/>
        <charset val="186"/>
      </rPr>
      <t>*</t>
    </r>
  </si>
  <si>
    <r>
      <t xml:space="preserve">Klaipėdos LEZ susisiekimo sistemos infrastruktūros įrengimas </t>
    </r>
    <r>
      <rPr>
        <sz val="10"/>
        <rFont val="Times New Roman"/>
        <family val="1"/>
        <charset val="186"/>
      </rPr>
      <t>(Švepelių g. rekonstrukcija ir geležinkelio atšakos statyba)</t>
    </r>
  </si>
  <si>
    <t>Rekonstruota gatvių, sk.</t>
  </si>
  <si>
    <t>J.Janonio g. dangų ir šaligatvių restauravimas;</t>
  </si>
  <si>
    <t>Joniškės g. rekonstrukcija (I etapas);</t>
  </si>
  <si>
    <t>Sankryžos iš Butkų Juzės gatvės į S. Daukanto gatvę kapitalinis remontas;</t>
  </si>
  <si>
    <t>Parengta techninių projektų, sk.</t>
  </si>
  <si>
    <t>Minijos g. ruožo nuo Baltijos pr. iki Jūrininkų pr. rekonstrukcija;</t>
  </si>
  <si>
    <t>Taikos pr. II juostos tiesimas nuo Smiltelės g. iki Jūrininkų pr.;</t>
  </si>
  <si>
    <t xml:space="preserve">Parengta techninių projektų, vnt. </t>
  </si>
  <si>
    <t xml:space="preserve">Patikslintas detalusis planas Patikslintas tech.projektas </t>
  </si>
  <si>
    <t>Rekonstruota sankryža</t>
  </si>
  <si>
    <t>1</t>
  </si>
  <si>
    <t>Viešojo transporto paslaugų organizavimas:</t>
  </si>
  <si>
    <t>Studijų atlikimas:</t>
  </si>
  <si>
    <t>Smeltės gyvenvietės gatvių kapitalinis remontas</t>
  </si>
  <si>
    <t>Smeltės gyvenvietės gatvių kapitalinis remontas;</t>
  </si>
  <si>
    <t>Rekonstruotos kvartalo gatvės - 2873 m: 
Jurbarko g. (571 m), Vilnelės g. (701,9 m),  Upelio g. (212 m), Veliuonos (120,1 m), 
Kintų (158,1 m), Skirvytės (288,9 m), Dusetų (152,1 m), 
Žūklės (509,9 m), Tinklų (159). Užbaigtumas, proc.</t>
  </si>
  <si>
    <t>Parengta galimybių studijų, vnt.</t>
  </si>
  <si>
    <t>Projektas „Regioninė galimybių studija „Vakarų krantas“;</t>
  </si>
  <si>
    <t xml:space="preserve">Iš viso  programai: </t>
  </si>
  <si>
    <t xml:space="preserve">Iš viso  programai:  </t>
  </si>
  <si>
    <t>Remontuojama tilto - 37,4 m.  
Užbaigtumas, proc.</t>
  </si>
  <si>
    <t>Parengtas techninis projektas
Rekonstruota gatvė (4600 m),
Užbaigtumas, proc.</t>
  </si>
  <si>
    <r>
      <rPr>
        <sz val="10"/>
        <rFont val="Times New Roman"/>
        <family val="1"/>
        <charset val="186"/>
      </rPr>
      <t>Projekto</t>
    </r>
    <r>
      <rPr>
        <b/>
        <sz val="10"/>
        <rFont val="Times New Roman"/>
        <family val="1"/>
        <charset val="186"/>
      </rPr>
      <t xml:space="preserve"> „Gatvių infrastruktūros sukūrimas Klaipėdos daugiafunkcinio sporto ir pramogų komplekso teritorijoje (Dubysos g. atkarpos nuo Taikos pr. iki Minijos g. rekonstrukcija)“ </t>
    </r>
    <r>
      <rPr>
        <sz val="10"/>
        <rFont val="Times New Roman"/>
        <family val="1"/>
        <charset val="186"/>
      </rPr>
      <t>įgyvendinimas</t>
    </r>
  </si>
  <si>
    <t>P9</t>
  </si>
  <si>
    <t>P7</t>
  </si>
  <si>
    <t>Klaipėdos miesto gatvių pėsčiųjų perėjų kryptingas apšvietimas</t>
  </si>
  <si>
    <t>Apšviesta pėsčiųjų perėjų, sk</t>
  </si>
  <si>
    <t>Tilto per Danės upę Pilies gatvėje, Klaipėdoje kapitalinis remontas</t>
  </si>
  <si>
    <t>Rekonstruota gatvė (189 m)
Užbaigtumas, proc..</t>
  </si>
  <si>
    <t xml:space="preserve">Bastionų g. su nauju tiltu  per Danės upę statyba: techninės dokumentacijos parengimas </t>
  </si>
  <si>
    <t>Užbaigtumas, proc.</t>
  </si>
  <si>
    <t>Projekto „Daržų gatvės nuo Aukštosios iki Tiltų gatvės rekonstrukcija (restauravimas)“ įgyvendinimas;</t>
  </si>
  <si>
    <r>
      <t>Projekto</t>
    </r>
    <r>
      <rPr>
        <b/>
        <sz val="10"/>
        <rFont val="Times New Roman"/>
        <family val="1"/>
        <charset val="186"/>
      </rPr>
      <t xml:space="preserve"> „Daržų gatvės nuo Aukštosios iki Tiltų gatvės rekonstrukcija (restauravimas)“</t>
    </r>
    <r>
      <rPr>
        <sz val="10"/>
        <rFont val="Times New Roman"/>
        <family val="1"/>
        <charset val="186"/>
      </rPr>
      <t xml:space="preserve"> įgyvendinimas</t>
    </r>
  </si>
  <si>
    <t>Pajūrio g. rekonstravimas</t>
  </si>
  <si>
    <t>Labrenciškės g. rekonstravimas</t>
  </si>
  <si>
    <t>Švyturio gatvės rekonstravimo projekto parengimas ir įgyvendinimas (I etapas - nuo Naujosios Uosto g. iki Malūnininkų g.)</t>
  </si>
  <si>
    <t>Tauralaukio gyvenvietės gatvių rekonstravimas</t>
  </si>
  <si>
    <t>Tilžės g. nuo Šilutės pl. rekonstravimas, pertvarkant geležinkelio pervažą bei žiedinę Mokyklos g. ir Šilutės pl. sankryžą</t>
  </si>
  <si>
    <t>Taikos pr. nuo Sausios 15-osios g. iki Kauno g. rekonstravimas</t>
  </si>
  <si>
    <t>Šilutės plento rekonstravimas
(I etapas nuo Tilžės g. iki Kauno g.)
(II etapas nuo Kauno g. iki Dubysos g.)</t>
  </si>
  <si>
    <t>Automobilių stovėjimo aikštelės teritorijoje Pilies g. 2A įrengimas</t>
  </si>
  <si>
    <t>Pajūrio g. rekonstravimas;</t>
  </si>
  <si>
    <t>Labrenciškės g. rekonstravimas;</t>
  </si>
  <si>
    <t>Taikos pr. nuo Sausios 15-osios g. iki Kauno g. rekonstravimas;</t>
  </si>
  <si>
    <t>Pamario gatvės rekonstravimas;</t>
  </si>
  <si>
    <t>Automobilių stovėjimo aikštelės teritorijoje Pilies g, 2A įrengimas</t>
  </si>
  <si>
    <t>Pamario gatvės rekonstravimas</t>
  </si>
  <si>
    <t>SB(L)</t>
  </si>
  <si>
    <r>
      <t xml:space="preserve">Programų lėšų likučių laikinai laisvos lėšos </t>
    </r>
    <r>
      <rPr>
        <b/>
        <sz val="10"/>
        <rFont val="Times New Roman"/>
        <family val="1"/>
        <charset val="186"/>
      </rPr>
      <t xml:space="preserve">SB(L) </t>
    </r>
  </si>
  <si>
    <t>Šiaurės ir pietų transporto koridorių gatvių tinklo modernizavimas:</t>
  </si>
  <si>
    <t>Tilžės g. nuo Šilutės pl. rekonstravimas pertvarkant geležinkelio pervažą bei žiedinę Mokyklos g. ir Šilutės pl. sankryžą;</t>
  </si>
  <si>
    <t>Tilto per Danės upę Pilies gatvėje, Klaipėdoje, kapitalinis remontas</t>
  </si>
  <si>
    <t>Bendri Klaipėdos valstybinio jūrų uosto ir miesto projektai:</t>
  </si>
  <si>
    <t>Nuostolingų maršrutų subsidijavimas priemiesčio maršrutus aptarnaujantiems vežėjams (s. b. „Dituva“, s. b. „Rasa“, s. b. „Vaiteliai“, s. b. „Tolupis“)</t>
  </si>
  <si>
    <t>INTERREG IVC projekto POSSE įgyvendinimas (žaliosios bangos sistemos sukūrimo Klaipėdos mieste galimybių analizė)</t>
  </si>
  <si>
    <t>Kiemų ir privažiuojamųjų kelių prie švietimo įstaigų sutvarkymas</t>
  </si>
  <si>
    <t>Pėsčiųjų, šaligatvių bei privažiuojamųjų kelių remonto bei įrengimo darbai, automobilių stovėjimo vietų įrengimas</t>
  </si>
  <si>
    <t>Eksploatuojama eismo reguliavimo priemonių, vnt. (sudaro 65 % visų priemonių)</t>
  </si>
  <si>
    <t>Įrengta ar pakeista inf. ženklų, vnt.</t>
  </si>
  <si>
    <t>Žvyruotos dangos greideriavimas (17,4 ha), kartai</t>
  </si>
  <si>
    <t>Bastionų g. su nauju tiltu per Danės upę statyba: techninės dokumentacijos parengimas</t>
  </si>
  <si>
    <t>Medelyno plento įrengimas</t>
  </si>
  <si>
    <t>Strateginis tikslas 02. Kurti mieste patrauklią, švarią ir saugią gyvenamąją aplinką</t>
  </si>
  <si>
    <t xml:space="preserve">Topografinių nuotraukų, išpildomųjų geodezinių nuotraukų įsigijimas, statinių projektų ekspertizių bei kitos inžinerinės paslaugos </t>
  </si>
  <si>
    <r>
      <t xml:space="preserve">Klaipėdos LEZ susisiekimo sistemos infrastruktūros įrengimas </t>
    </r>
    <r>
      <rPr>
        <sz val="10"/>
        <rFont val="Times New Roman"/>
        <family val="1"/>
        <charset val="186"/>
      </rPr>
      <t>(Švepelių g. rekonstrukcija ir geležinkelio atšakos tiesimas)</t>
    </r>
  </si>
  <si>
    <t>Asfaltbetonio dangos, žvyruotos dangos ir akmenimis grįstų gatvių dangos remontas</t>
  </si>
  <si>
    <t xml:space="preserve">Automobilių aikštelių (rinkliavai) horizontalus ženklinimas, kv. m </t>
  </si>
  <si>
    <t>Apšviesta pėsčiųjų perėjų, sk.</t>
  </si>
  <si>
    <t>Bendras tiesiamos gatvės ilgis – 571 m 
Užbaigtumas, proc.</t>
  </si>
  <si>
    <t>Remontuojama tilto – 37,4 m  
Užbaigtumas (%)</t>
  </si>
  <si>
    <t>2014 m. poreikis</t>
  </si>
  <si>
    <t>2015 m. poreikis</t>
  </si>
  <si>
    <t xml:space="preserve">Atlikti archeologiniai tyrinėjimai, vnt.
Parengtas techninis projektas, 1 vnt. 
</t>
  </si>
  <si>
    <t>Suremontuota kiemų ir privažiuojamųjų kelių, skaičius</t>
  </si>
  <si>
    <t>Parengtas techninis projektas parengimas, vnt.
Pastatyta aikštelė (garažas), užbaigtumas, proc.</t>
  </si>
  <si>
    <t>Eksploatuojama prietaisų, vnt.</t>
  </si>
  <si>
    <t>Įrengta automobilių aikštelių rinkliavai</t>
  </si>
  <si>
    <t>Nutiesta geležinkelio atšaka su reikiama infrastruktūra, m.</t>
  </si>
  <si>
    <t>Įrengta Švepelių g. važiuojamoji dalis su reikiama infrastruktūra, km 
Užbaigtumas, proc.</t>
  </si>
  <si>
    <t>Išpirkta nuolatinių gyventojų, gyvenančių LEZ teritorijoje, sklypų  (3,94 ha), sk..</t>
  </si>
  <si>
    <t>Skirtumas</t>
  </si>
  <si>
    <t>Laikino tilto per Danės upę, Pilies g., įrengimas ir priežiūra.</t>
  </si>
  <si>
    <t>Siūlomas keisti 2013-ųjų metų maksimalių asignavimų planas</t>
  </si>
  <si>
    <t xml:space="preserve"> </t>
  </si>
  <si>
    <t>tūkst.lt</t>
  </si>
  <si>
    <r>
      <t xml:space="preserve">Statybininkų prospekto tęsinio tiesimas nuo Šilutės pl. per LEZ teritoriją iki 141 kelio </t>
    </r>
    <r>
      <rPr>
        <sz val="10"/>
        <color indexed="10"/>
        <rFont val="Times New Roman"/>
        <family val="1"/>
        <charset val="186"/>
      </rPr>
      <t>(Klaipėdos LEZ Lypkių gatvės tiesimas I etapas)</t>
    </r>
  </si>
  <si>
    <r>
      <t xml:space="preserve">Statybininkų prospekto tęsinio statyba nuo Šilutės pl. per LEZ teritoriją iki 141 kelio </t>
    </r>
    <r>
      <rPr>
        <sz val="10"/>
        <color indexed="10"/>
        <rFont val="Times New Roman"/>
        <family val="1"/>
        <charset val="186"/>
      </rPr>
      <t>(Klaipėdos LEZ Lypkių gatvės tiesimas I etapas)</t>
    </r>
  </si>
  <si>
    <t>Ištisinio asfaltbetonio dangos įrengimas miesto gatvėse, medžiagų tyrimas ir kontroliniai bandymai. (Taikos pr., atkarpa nuo Jūrininkų prosp. iki Kairių g.).</t>
  </si>
  <si>
    <t>Paklota ištisinio asfaltbetono dangos, ha</t>
  </si>
  <si>
    <t xml:space="preserve">Ištisinio asfaltbetonio dangos įrengimas miesto gatvėse, medžiagų tyrimas ir kontroliniai bandymai: </t>
  </si>
  <si>
    <t>Ištisinio asfaltbetonio dangos įrengimas miesto gatvėse, medžiagų tyrimas ir kontroliniai bandymai:</t>
  </si>
  <si>
    <t>Ištisinio asfaltbetonio dangos įrengimas Taikos pr. atkarpoje nuo Jūrininkų pr. iki Kairių g.</t>
  </si>
  <si>
    <t>Laikino tilto (remonto metu) per Danės upę įrengimas ir priežiūra</t>
  </si>
  <si>
    <r>
      <t xml:space="preserve">Statybininkų prospekto tęsinio tiesimas nuo Šilutės pl. per LEZ teritoriją iki 141 kelio </t>
    </r>
    <r>
      <rPr>
        <sz val="10"/>
        <rFont val="Times New Roman"/>
        <family val="1"/>
        <charset val="186"/>
      </rPr>
      <t>(Klaipėdos LEZ Lypkių gatvės tiesimas I etapas)</t>
    </r>
  </si>
</sst>
</file>

<file path=xl/styles.xml><?xml version="1.0" encoding="utf-8"?>
<styleSheet xmlns="http://schemas.openxmlformats.org/spreadsheetml/2006/main">
  <numFmts count="5">
    <numFmt numFmtId="43" formatCode="_-* #,##0.00\ _L_t_-;\-* #,##0.00\ _L_t_-;_-* &quot;-&quot;??\ _L_t_-;_-@_-"/>
    <numFmt numFmtId="164" formatCode="0.0"/>
    <numFmt numFmtId="165" formatCode="#,##0.0"/>
    <numFmt numFmtId="166" formatCode="_-* #,##0.0\ _L_t_-;\-* #,##0.0\ _L_t_-;_-* &quot;-&quot;?\ _L_t_-;_-@_-"/>
    <numFmt numFmtId="167" formatCode="0.0_ ;\-0.0\ "/>
  </numFmts>
  <fonts count="24">
    <font>
      <sz val="10"/>
      <name val="Arial"/>
      <charset val="186"/>
    </font>
    <font>
      <sz val="8"/>
      <name val="Arial"/>
      <family val="2"/>
      <charset val="186"/>
    </font>
    <font>
      <sz val="8"/>
      <name val="Times New Roman"/>
      <family val="1"/>
      <charset val="186"/>
    </font>
    <font>
      <sz val="10"/>
      <name val="Times New Roman"/>
      <family val="1"/>
      <charset val="186"/>
    </font>
    <font>
      <sz val="12"/>
      <name val="Times New Roman"/>
      <family val="1"/>
      <charset val="186"/>
    </font>
    <font>
      <b/>
      <sz val="10"/>
      <name val="Times New Roman"/>
      <family val="1"/>
      <charset val="186"/>
    </font>
    <font>
      <b/>
      <sz val="12"/>
      <name val="Times New Roman"/>
      <family val="1"/>
      <charset val="186"/>
    </font>
    <font>
      <b/>
      <sz val="8"/>
      <name val="Times New Roman"/>
      <family val="1"/>
      <charset val="186"/>
    </font>
    <font>
      <b/>
      <sz val="10"/>
      <name val="Times New Roman"/>
      <family val="1"/>
      <charset val="204"/>
    </font>
    <font>
      <sz val="9"/>
      <name val="Times New Roman"/>
      <family val="1"/>
      <charset val="186"/>
    </font>
    <font>
      <b/>
      <u/>
      <sz val="10"/>
      <name val="Times New Roman"/>
      <family val="1"/>
      <charset val="186"/>
    </font>
    <font>
      <sz val="10"/>
      <name val="Arial"/>
      <family val="2"/>
      <charset val="186"/>
    </font>
    <font>
      <sz val="9"/>
      <color indexed="81"/>
      <name val="Tahoma"/>
      <family val="2"/>
      <charset val="186"/>
    </font>
    <font>
      <b/>
      <sz val="9"/>
      <color indexed="81"/>
      <name val="Tahoma"/>
      <family val="2"/>
      <charset val="186"/>
    </font>
    <font>
      <sz val="9"/>
      <name val="Times New Roman"/>
      <family val="1"/>
      <charset val="204"/>
    </font>
    <font>
      <b/>
      <sz val="9"/>
      <name val="Times New Roman"/>
      <family val="1"/>
      <charset val="186"/>
    </font>
    <font>
      <u/>
      <sz val="10"/>
      <name val="Times New Roman"/>
      <family val="1"/>
      <charset val="186"/>
    </font>
    <font>
      <sz val="8"/>
      <name val="Arial"/>
      <family val="2"/>
      <charset val="186"/>
    </font>
    <font>
      <vertAlign val="superscript"/>
      <sz val="10"/>
      <name val="Times New Roman"/>
      <family val="1"/>
      <charset val="186"/>
    </font>
    <font>
      <sz val="10"/>
      <name val="Times New Roman"/>
      <family val="1"/>
      <charset val="204"/>
    </font>
    <font>
      <sz val="10"/>
      <color indexed="10"/>
      <name val="Times New Roman"/>
      <family val="1"/>
      <charset val="186"/>
    </font>
    <font>
      <b/>
      <sz val="10"/>
      <color indexed="10"/>
      <name val="Times New Roman"/>
      <family val="1"/>
      <charset val="186"/>
    </font>
    <font>
      <u/>
      <sz val="10"/>
      <name val="Times New Roman"/>
      <family val="1"/>
      <charset val="204"/>
    </font>
    <font>
      <b/>
      <sz val="9"/>
      <name val="Times New Roman"/>
      <family val="1"/>
      <charset val="204"/>
    </font>
  </fonts>
  <fills count="10">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55"/>
        <bgColor indexed="64"/>
      </patternFill>
    </fill>
    <fill>
      <patternFill patternType="solid">
        <fgColor indexed="45"/>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top style="thin">
        <color indexed="64"/>
      </top>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right/>
      <top style="medium">
        <color indexed="64"/>
      </top>
      <bottom style="thin">
        <color indexed="64"/>
      </bottom>
      <diagonal/>
    </border>
  </borders>
  <cellStyleXfs count="2">
    <xf numFmtId="0" fontId="0" fillId="0" borderId="0"/>
    <xf numFmtId="43" fontId="11" fillId="0" borderId="0" applyFont="0" applyFill="0" applyBorder="0" applyAlignment="0" applyProtection="0"/>
  </cellStyleXfs>
  <cellXfs count="1269">
    <xf numFmtId="0" fontId="0" fillId="0" borderId="0" xfId="0"/>
    <xf numFmtId="0" fontId="4" fillId="0" borderId="1" xfId="0" applyFont="1" applyBorder="1" applyAlignment="1">
      <alignment vertical="top" wrapText="1"/>
    </xf>
    <xf numFmtId="0" fontId="4" fillId="0" borderId="1" xfId="0" applyFont="1" applyBorder="1" applyAlignment="1">
      <alignment horizontal="center" vertical="top" wrapText="1"/>
    </xf>
    <xf numFmtId="0" fontId="4" fillId="0" borderId="0" xfId="0" applyFont="1"/>
    <xf numFmtId="0" fontId="3" fillId="0" borderId="0" xfId="0" applyFont="1" applyAlignment="1">
      <alignment horizontal="left" vertical="top"/>
    </xf>
    <xf numFmtId="0" fontId="3" fillId="0" borderId="0" xfId="0" applyFont="1" applyFill="1" applyBorder="1" applyAlignment="1">
      <alignment horizontal="center" vertical="top"/>
    </xf>
    <xf numFmtId="0" fontId="3" fillId="0" borderId="0" xfId="0" applyFont="1" applyBorder="1" applyAlignment="1">
      <alignment vertical="top"/>
    </xf>
    <xf numFmtId="0" fontId="3" fillId="0" borderId="2" xfId="0" applyFont="1" applyFill="1" applyBorder="1" applyAlignment="1">
      <alignment horizontal="center" vertical="center" textRotation="90" wrapText="1"/>
    </xf>
    <xf numFmtId="0" fontId="3" fillId="0" borderId="2" xfId="0" applyFont="1" applyBorder="1" applyAlignment="1">
      <alignment horizontal="center" vertical="center" textRotation="90" wrapText="1"/>
    </xf>
    <xf numFmtId="0" fontId="3" fillId="0" borderId="2" xfId="0" applyFont="1" applyBorder="1" applyAlignment="1">
      <alignment horizontal="center" vertical="center" textRotation="90"/>
    </xf>
    <xf numFmtId="0" fontId="3" fillId="0" borderId="3" xfId="0" applyFont="1" applyBorder="1" applyAlignment="1">
      <alignment horizontal="center" vertical="center" textRotation="90"/>
    </xf>
    <xf numFmtId="0" fontId="3" fillId="0" borderId="0" xfId="0" applyFont="1" applyAlignment="1">
      <alignment vertical="top"/>
    </xf>
    <xf numFmtId="0" fontId="3" fillId="0" borderId="0" xfId="0" applyFont="1" applyAlignment="1">
      <alignment horizontal="center" vertical="top"/>
    </xf>
    <xf numFmtId="49" fontId="5" fillId="2" borderId="4" xfId="0" applyNumberFormat="1" applyFont="1" applyFill="1" applyBorder="1" applyAlignment="1">
      <alignment horizontal="center" vertical="top"/>
    </xf>
    <xf numFmtId="49" fontId="5" fillId="3" borderId="5" xfId="0" applyNumberFormat="1" applyFont="1" applyFill="1" applyBorder="1" applyAlignment="1">
      <alignment horizontal="center" vertical="top"/>
    </xf>
    <xf numFmtId="0" fontId="3" fillId="4" borderId="6" xfId="0" applyFont="1" applyFill="1" applyBorder="1" applyAlignment="1">
      <alignment vertical="top" wrapText="1"/>
    </xf>
    <xf numFmtId="0" fontId="3" fillId="0" borderId="7" xfId="0" applyFont="1" applyBorder="1" applyAlignment="1">
      <alignment horizontal="center" vertical="top"/>
    </xf>
    <xf numFmtId="0" fontId="3" fillId="4" borderId="8" xfId="0" applyFont="1" applyFill="1" applyBorder="1" applyAlignment="1">
      <alignment vertical="top" wrapText="1"/>
    </xf>
    <xf numFmtId="0" fontId="3" fillId="0" borderId="9" xfId="0" applyFont="1" applyFill="1" applyBorder="1" applyAlignment="1">
      <alignment horizontal="center" vertical="top" wrapText="1"/>
    </xf>
    <xf numFmtId="0" fontId="3" fillId="0" borderId="0" xfId="0" applyFont="1" applyBorder="1" applyAlignment="1">
      <alignment horizontal="left" vertical="top"/>
    </xf>
    <xf numFmtId="0" fontId="5" fillId="5" borderId="10" xfId="0" applyFont="1" applyFill="1" applyBorder="1" applyAlignment="1">
      <alignment horizontal="center" vertical="top"/>
    </xf>
    <xf numFmtId="0" fontId="3" fillId="4" borderId="11" xfId="0" applyFont="1" applyFill="1" applyBorder="1" applyAlignment="1">
      <alignment vertical="top" wrapText="1"/>
    </xf>
    <xf numFmtId="0" fontId="3" fillId="0" borderId="0" xfId="0" applyFont="1" applyFill="1" applyBorder="1" applyAlignment="1">
      <alignment vertical="top"/>
    </xf>
    <xf numFmtId="0" fontId="3" fillId="0" borderId="6" xfId="0" applyFont="1" applyFill="1" applyBorder="1" applyAlignment="1">
      <alignment vertical="top" wrapText="1"/>
    </xf>
    <xf numFmtId="0" fontId="3" fillId="0" borderId="7" xfId="0" applyFont="1" applyFill="1" applyBorder="1" applyAlignment="1">
      <alignment horizontal="center" vertical="top" wrapText="1"/>
    </xf>
    <xf numFmtId="0" fontId="3" fillId="0" borderId="8" xfId="0" applyFont="1" applyFill="1" applyBorder="1" applyAlignment="1">
      <alignment vertical="top" wrapText="1"/>
    </xf>
    <xf numFmtId="0" fontId="3" fillId="0" borderId="11" xfId="0" applyFont="1" applyFill="1" applyBorder="1" applyAlignment="1">
      <alignment vertical="top" wrapText="1"/>
    </xf>
    <xf numFmtId="0" fontId="3" fillId="0" borderId="12" xfId="0" applyFont="1" applyFill="1" applyBorder="1" applyAlignment="1">
      <alignment horizontal="center" vertical="top"/>
    </xf>
    <xf numFmtId="0" fontId="3" fillId="0" borderId="7" xfId="0" applyFont="1" applyFill="1" applyBorder="1" applyAlignment="1">
      <alignment horizontal="center" vertical="top"/>
    </xf>
    <xf numFmtId="49" fontId="5" fillId="2" borderId="13" xfId="0" applyNumberFormat="1" applyFont="1" applyFill="1" applyBorder="1" applyAlignment="1">
      <alignment horizontal="center" vertical="top"/>
    </xf>
    <xf numFmtId="49" fontId="5" fillId="2" borderId="11" xfId="0" applyNumberFormat="1" applyFont="1" applyFill="1" applyBorder="1" applyAlignment="1">
      <alignment horizontal="center" vertical="top" wrapText="1"/>
    </xf>
    <xf numFmtId="0" fontId="3" fillId="0" borderId="14" xfId="0" applyNumberFormat="1" applyFont="1" applyFill="1" applyBorder="1" applyAlignment="1">
      <alignment horizontal="center" vertical="top"/>
    </xf>
    <xf numFmtId="0" fontId="3" fillId="0" borderId="15" xfId="0" applyNumberFormat="1" applyFont="1" applyFill="1" applyBorder="1" applyAlignment="1">
      <alignment horizontal="center" vertical="top"/>
    </xf>
    <xf numFmtId="49" fontId="5" fillId="6" borderId="4" xfId="0" applyNumberFormat="1" applyFont="1" applyFill="1" applyBorder="1" applyAlignment="1">
      <alignment horizontal="center" vertical="top"/>
    </xf>
    <xf numFmtId="0" fontId="3" fillId="0" borderId="0" xfId="0" applyFont="1" applyFill="1" applyAlignment="1">
      <alignment vertical="top"/>
    </xf>
    <xf numFmtId="0" fontId="3" fillId="4" borderId="0" xfId="0" applyFont="1" applyFill="1" applyAlignment="1">
      <alignment vertical="top"/>
    </xf>
    <xf numFmtId="164" fontId="5" fillId="2" borderId="16" xfId="0" applyNumberFormat="1" applyFont="1" applyFill="1" applyBorder="1" applyAlignment="1">
      <alignment horizontal="right" vertical="top"/>
    </xf>
    <xf numFmtId="164" fontId="5" fillId="2" borderId="17" xfId="0" applyNumberFormat="1" applyFont="1" applyFill="1" applyBorder="1" applyAlignment="1">
      <alignment horizontal="right" vertical="top"/>
    </xf>
    <xf numFmtId="164" fontId="3" fillId="0" borderId="18" xfId="0" applyNumberFormat="1" applyFont="1" applyBorder="1" applyAlignment="1">
      <alignment horizontal="right" vertical="top"/>
    </xf>
    <xf numFmtId="164" fontId="3" fillId="0" borderId="19" xfId="0" applyNumberFormat="1" applyFont="1" applyBorder="1" applyAlignment="1">
      <alignment horizontal="right" vertical="top"/>
    </xf>
    <xf numFmtId="164" fontId="3" fillId="0" borderId="20" xfId="0" applyNumberFormat="1" applyFont="1" applyBorder="1" applyAlignment="1">
      <alignment horizontal="right" vertical="top"/>
    </xf>
    <xf numFmtId="164" fontId="3" fillId="0" borderId="21" xfId="0" applyNumberFormat="1" applyFont="1" applyBorder="1" applyAlignment="1">
      <alignment horizontal="right" vertical="top"/>
    </xf>
    <xf numFmtId="164" fontId="3" fillId="5" borderId="18" xfId="0" applyNumberFormat="1" applyFont="1" applyFill="1" applyBorder="1" applyAlignment="1">
      <alignment horizontal="right" vertical="top"/>
    </xf>
    <xf numFmtId="164" fontId="3" fillId="5" borderId="19" xfId="0" applyNumberFormat="1" applyFont="1" applyFill="1" applyBorder="1" applyAlignment="1">
      <alignment horizontal="right" vertical="top"/>
    </xf>
    <xf numFmtId="164" fontId="3" fillId="5" borderId="20" xfId="0" applyNumberFormat="1" applyFont="1" applyFill="1" applyBorder="1" applyAlignment="1">
      <alignment horizontal="right" vertical="top"/>
    </xf>
    <xf numFmtId="164" fontId="3" fillId="4" borderId="12" xfId="0" applyNumberFormat="1" applyFont="1" applyFill="1" applyBorder="1" applyAlignment="1">
      <alignment horizontal="right" vertical="top" wrapText="1"/>
    </xf>
    <xf numFmtId="164" fontId="3" fillId="0" borderId="22" xfId="0" applyNumberFormat="1" applyFont="1" applyBorder="1" applyAlignment="1">
      <alignment horizontal="right" vertical="top"/>
    </xf>
    <xf numFmtId="164" fontId="3" fillId="0" borderId="14" xfId="0" applyNumberFormat="1" applyFont="1" applyBorder="1" applyAlignment="1">
      <alignment horizontal="right" vertical="top"/>
    </xf>
    <xf numFmtId="164" fontId="3" fillId="0" borderId="23" xfId="0" applyNumberFormat="1" applyFont="1" applyBorder="1" applyAlignment="1">
      <alignment horizontal="right" vertical="top"/>
    </xf>
    <xf numFmtId="164" fontId="3" fillId="0" borderId="15" xfId="0" applyNumberFormat="1" applyFont="1" applyBorder="1" applyAlignment="1">
      <alignment horizontal="right" vertical="top"/>
    </xf>
    <xf numFmtId="164" fontId="3" fillId="5" borderId="22" xfId="0" applyNumberFormat="1" applyFont="1" applyFill="1" applyBorder="1" applyAlignment="1">
      <alignment horizontal="right" vertical="top"/>
    </xf>
    <xf numFmtId="164" fontId="3" fillId="5" borderId="14" xfId="0" applyNumberFormat="1" applyFont="1" applyFill="1" applyBorder="1" applyAlignment="1">
      <alignment horizontal="right" vertical="top"/>
    </xf>
    <xf numFmtId="164" fontId="3" fillId="5" borderId="24" xfId="0" applyNumberFormat="1" applyFont="1" applyFill="1" applyBorder="1" applyAlignment="1">
      <alignment horizontal="right" vertical="top"/>
    </xf>
    <xf numFmtId="164" fontId="3" fillId="4" borderId="7" xfId="0" applyNumberFormat="1" applyFont="1" applyFill="1" applyBorder="1" applyAlignment="1">
      <alignment horizontal="right" vertical="top" wrapText="1"/>
    </xf>
    <xf numFmtId="164" fontId="3" fillId="0" borderId="25" xfId="0" applyNumberFormat="1" applyFont="1" applyBorder="1" applyAlignment="1">
      <alignment horizontal="right" vertical="top"/>
    </xf>
    <xf numFmtId="164" fontId="3" fillId="0" borderId="26" xfId="0" applyNumberFormat="1" applyFont="1" applyFill="1" applyBorder="1" applyAlignment="1">
      <alignment horizontal="right" vertical="top"/>
    </xf>
    <xf numFmtId="164" fontId="3" fillId="0" borderId="27" xfId="0" applyNumberFormat="1" applyFont="1" applyFill="1" applyBorder="1" applyAlignment="1">
      <alignment horizontal="right" vertical="top"/>
    </xf>
    <xf numFmtId="164" fontId="3" fillId="5" borderId="25" xfId="0" applyNumberFormat="1" applyFont="1" applyFill="1" applyBorder="1" applyAlignment="1">
      <alignment horizontal="right" vertical="top"/>
    </xf>
    <xf numFmtId="164" fontId="3" fillId="5" borderId="26" xfId="0" applyNumberFormat="1" applyFont="1" applyFill="1" applyBorder="1" applyAlignment="1">
      <alignment horizontal="right" vertical="top"/>
    </xf>
    <xf numFmtId="164" fontId="3" fillId="5" borderId="28" xfId="0" applyNumberFormat="1" applyFont="1" applyFill="1" applyBorder="1" applyAlignment="1">
      <alignment horizontal="right" vertical="top"/>
    </xf>
    <xf numFmtId="164" fontId="3" fillId="0" borderId="9" xfId="0" applyNumberFormat="1" applyFont="1" applyFill="1" applyBorder="1" applyAlignment="1">
      <alignment horizontal="right" vertical="top"/>
    </xf>
    <xf numFmtId="164" fontId="5" fillId="5" borderId="29" xfId="0" applyNumberFormat="1" applyFont="1" applyFill="1" applyBorder="1" applyAlignment="1">
      <alignment horizontal="right" vertical="top"/>
    </xf>
    <xf numFmtId="164" fontId="5" fillId="5" borderId="2" xfId="0" applyNumberFormat="1" applyFont="1" applyFill="1" applyBorder="1" applyAlignment="1">
      <alignment horizontal="right" vertical="top"/>
    </xf>
    <xf numFmtId="164" fontId="5" fillId="5" borderId="3" xfId="0" applyNumberFormat="1" applyFont="1" applyFill="1" applyBorder="1" applyAlignment="1">
      <alignment horizontal="right" vertical="top"/>
    </xf>
    <xf numFmtId="164" fontId="5" fillId="5" borderId="10" xfId="0" applyNumberFormat="1" applyFont="1" applyFill="1" applyBorder="1" applyAlignment="1">
      <alignment horizontal="right" vertical="top"/>
    </xf>
    <xf numFmtId="164" fontId="5" fillId="3" borderId="16" xfId="0" applyNumberFormat="1" applyFont="1" applyFill="1" applyBorder="1" applyAlignment="1">
      <alignment horizontal="right" vertical="top"/>
    </xf>
    <xf numFmtId="164" fontId="5" fillId="3" borderId="17" xfId="0" applyNumberFormat="1" applyFont="1" applyFill="1" applyBorder="1" applyAlignment="1">
      <alignment horizontal="right" vertical="top"/>
    </xf>
    <xf numFmtId="0" fontId="3" fillId="0" borderId="30" xfId="0" applyFont="1" applyFill="1" applyBorder="1" applyAlignment="1">
      <alignment horizontal="center" vertical="top" wrapText="1"/>
    </xf>
    <xf numFmtId="0" fontId="3" fillId="0" borderId="30" xfId="0" applyFont="1" applyFill="1" applyBorder="1" applyAlignment="1">
      <alignment horizontal="center" vertical="top"/>
    </xf>
    <xf numFmtId="164" fontId="5" fillId="6" borderId="31" xfId="0" applyNumberFormat="1" applyFont="1" applyFill="1" applyBorder="1" applyAlignment="1">
      <alignment horizontal="right" vertical="top"/>
    </xf>
    <xf numFmtId="164" fontId="5" fillId="6" borderId="29" xfId="0" applyNumberFormat="1" applyFont="1" applyFill="1" applyBorder="1" applyAlignment="1">
      <alignment horizontal="right" vertical="top"/>
    </xf>
    <xf numFmtId="164" fontId="5" fillId="6" borderId="4" xfId="0" applyNumberFormat="1" applyFont="1" applyFill="1" applyBorder="1" applyAlignment="1">
      <alignment horizontal="right" vertical="top"/>
    </xf>
    <xf numFmtId="164" fontId="5" fillId="6" borderId="5" xfId="0" applyNumberFormat="1" applyFont="1" applyFill="1" applyBorder="1" applyAlignment="1">
      <alignment horizontal="right" vertical="top"/>
    </xf>
    <xf numFmtId="0" fontId="3" fillId="0" borderId="32" xfId="0" applyFont="1" applyFill="1" applyBorder="1" applyAlignment="1">
      <alignment horizontal="center" vertical="top" wrapText="1"/>
    </xf>
    <xf numFmtId="0" fontId="7" fillId="0" borderId="33" xfId="0" applyFont="1" applyBorder="1" applyAlignment="1">
      <alignment horizontal="center" vertical="center" wrapText="1"/>
    </xf>
    <xf numFmtId="164" fontId="3" fillId="0" borderId="32" xfId="0" applyNumberFormat="1" applyFont="1" applyBorder="1" applyAlignment="1">
      <alignment horizontal="right" vertical="top"/>
    </xf>
    <xf numFmtId="164" fontId="5" fillId="5" borderId="34" xfId="0" applyNumberFormat="1" applyFont="1" applyFill="1" applyBorder="1" applyAlignment="1">
      <alignment horizontal="right" vertical="top"/>
    </xf>
    <xf numFmtId="164" fontId="5" fillId="6" borderId="12" xfId="0" applyNumberFormat="1" applyFont="1" applyFill="1" applyBorder="1" applyAlignment="1">
      <alignment horizontal="right" vertical="top"/>
    </xf>
    <xf numFmtId="164" fontId="5" fillId="6" borderId="32" xfId="0" applyNumberFormat="1" applyFont="1" applyFill="1" applyBorder="1" applyAlignment="1">
      <alignment horizontal="right" vertical="top"/>
    </xf>
    <xf numFmtId="3" fontId="3" fillId="4" borderId="35"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14" xfId="0" applyNumberFormat="1" applyFont="1" applyFill="1" applyBorder="1" applyAlignment="1">
      <alignment horizontal="center" vertical="top"/>
    </xf>
    <xf numFmtId="3" fontId="3" fillId="4" borderId="15" xfId="0" applyNumberFormat="1" applyFont="1" applyFill="1" applyBorder="1" applyAlignment="1">
      <alignment horizontal="center" vertical="top"/>
    </xf>
    <xf numFmtId="3" fontId="3" fillId="0" borderId="14" xfId="0" applyNumberFormat="1" applyFont="1" applyFill="1" applyBorder="1" applyAlignment="1">
      <alignment horizontal="center" vertical="top"/>
    </xf>
    <xf numFmtId="3" fontId="3" fillId="0" borderId="15" xfId="0" applyNumberFormat="1" applyFont="1" applyFill="1" applyBorder="1" applyAlignment="1">
      <alignment horizontal="center" vertical="top"/>
    </xf>
    <xf numFmtId="3" fontId="3" fillId="0" borderId="37" xfId="0" applyNumberFormat="1" applyFont="1" applyFill="1" applyBorder="1" applyAlignment="1">
      <alignment horizontal="center" vertical="top"/>
    </xf>
    <xf numFmtId="3" fontId="3" fillId="0" borderId="14" xfId="0" applyNumberFormat="1" applyFont="1" applyFill="1" applyBorder="1" applyAlignment="1">
      <alignment horizontal="center" vertical="top" wrapText="1"/>
    </xf>
    <xf numFmtId="3" fontId="3" fillId="0" borderId="15" xfId="0" applyNumberFormat="1" applyFont="1" applyFill="1" applyBorder="1" applyAlignment="1">
      <alignment horizontal="center" vertical="top" wrapText="1"/>
    </xf>
    <xf numFmtId="3" fontId="3" fillId="0" borderId="35" xfId="0" applyNumberFormat="1" applyFont="1" applyFill="1" applyBorder="1" applyAlignment="1">
      <alignment horizontal="center" vertical="top"/>
    </xf>
    <xf numFmtId="3" fontId="3" fillId="0" borderId="36" xfId="0" applyNumberFormat="1" applyFont="1" applyFill="1" applyBorder="1" applyAlignment="1">
      <alignment horizontal="center" vertical="top"/>
    </xf>
    <xf numFmtId="164" fontId="3" fillId="0" borderId="14" xfId="0" applyNumberFormat="1" applyFont="1" applyFill="1" applyBorder="1" applyAlignment="1">
      <alignment horizontal="right" vertical="top"/>
    </xf>
    <xf numFmtId="164" fontId="3" fillId="0" borderId="38" xfId="0" applyNumberFormat="1" applyFont="1" applyBorder="1" applyAlignment="1">
      <alignment horizontal="right" vertical="top"/>
    </xf>
    <xf numFmtId="164" fontId="3" fillId="0" borderId="15" xfId="0" applyNumberFormat="1" applyFont="1" applyFill="1" applyBorder="1" applyAlignment="1">
      <alignment horizontal="right" vertical="top"/>
    </xf>
    <xf numFmtId="164" fontId="3" fillId="0" borderId="7" xfId="0" applyNumberFormat="1" applyFont="1" applyFill="1" applyBorder="1" applyAlignment="1">
      <alignment horizontal="right" vertical="top"/>
    </xf>
    <xf numFmtId="0" fontId="3" fillId="0" borderId="32" xfId="0" applyFont="1" applyFill="1" applyBorder="1" applyAlignment="1">
      <alignment horizontal="center" vertical="top"/>
    </xf>
    <xf numFmtId="164" fontId="3" fillId="0" borderId="39" xfId="0" applyNumberFormat="1" applyFont="1" applyBorder="1" applyAlignment="1">
      <alignment horizontal="right" vertical="top"/>
    </xf>
    <xf numFmtId="164" fontId="3" fillId="5" borderId="39" xfId="0" applyNumberFormat="1" applyFont="1" applyFill="1" applyBorder="1" applyAlignment="1">
      <alignment horizontal="right" vertical="top"/>
    </xf>
    <xf numFmtId="164" fontId="3" fillId="5" borderId="40" xfId="0" applyNumberFormat="1" applyFont="1" applyFill="1" applyBorder="1" applyAlignment="1">
      <alignment horizontal="right" vertical="top"/>
    </xf>
    <xf numFmtId="164" fontId="3" fillId="4" borderId="32" xfId="0" applyNumberFormat="1" applyFont="1" applyFill="1" applyBorder="1" applyAlignment="1">
      <alignment horizontal="right" vertical="top" wrapText="1"/>
    </xf>
    <xf numFmtId="164" fontId="3" fillId="0" borderId="41" xfId="0" applyNumberFormat="1" applyFont="1" applyBorder="1" applyAlignment="1">
      <alignment horizontal="right" vertical="top"/>
    </xf>
    <xf numFmtId="164" fontId="3" fillId="5" borderId="41" xfId="0" applyNumberFormat="1" applyFont="1" applyFill="1" applyBorder="1" applyAlignment="1">
      <alignment horizontal="right" vertical="top"/>
    </xf>
    <xf numFmtId="164" fontId="3" fillId="0" borderId="1" xfId="0" applyNumberFormat="1" applyFont="1" applyBorder="1" applyAlignment="1">
      <alignment horizontal="right" vertical="top"/>
    </xf>
    <xf numFmtId="164" fontId="3" fillId="5" borderId="1" xfId="0" applyNumberFormat="1" applyFont="1" applyFill="1" applyBorder="1" applyAlignment="1">
      <alignment horizontal="right" vertical="top"/>
    </xf>
    <xf numFmtId="164" fontId="3" fillId="5" borderId="42" xfId="0" applyNumberFormat="1" applyFont="1" applyFill="1" applyBorder="1" applyAlignment="1">
      <alignment horizontal="right" vertical="top"/>
    </xf>
    <xf numFmtId="164" fontId="3" fillId="4" borderId="30" xfId="0" applyNumberFormat="1" applyFont="1" applyFill="1" applyBorder="1" applyAlignment="1">
      <alignment horizontal="right" vertical="top" wrapText="1"/>
    </xf>
    <xf numFmtId="165" fontId="3" fillId="0" borderId="14" xfId="0" applyNumberFormat="1" applyFont="1" applyFill="1" applyBorder="1" applyAlignment="1">
      <alignment horizontal="center" vertical="top"/>
    </xf>
    <xf numFmtId="165" fontId="3" fillId="0" borderId="15" xfId="0" applyNumberFormat="1" applyFont="1" applyFill="1" applyBorder="1" applyAlignment="1">
      <alignment horizontal="center" vertical="top"/>
    </xf>
    <xf numFmtId="165" fontId="3" fillId="0" borderId="35" xfId="0" applyNumberFormat="1" applyFont="1" applyFill="1" applyBorder="1" applyAlignment="1">
      <alignment horizontal="center" vertical="top"/>
    </xf>
    <xf numFmtId="165" fontId="3" fillId="0" borderId="36" xfId="0" applyNumberFormat="1" applyFont="1" applyFill="1" applyBorder="1" applyAlignment="1">
      <alignment horizontal="center" vertical="top"/>
    </xf>
    <xf numFmtId="49" fontId="3" fillId="0" borderId="14" xfId="0" applyNumberFormat="1" applyFont="1" applyBorder="1" applyAlignment="1">
      <alignment vertical="top" wrapText="1"/>
    </xf>
    <xf numFmtId="3" fontId="2" fillId="0" borderId="14" xfId="0" applyNumberFormat="1" applyFont="1" applyFill="1" applyBorder="1" applyAlignment="1">
      <alignment vertical="top"/>
    </xf>
    <xf numFmtId="164" fontId="3" fillId="0" borderId="19" xfId="0" applyNumberFormat="1" applyFont="1" applyFill="1" applyBorder="1" applyAlignment="1">
      <alignment horizontal="right" vertical="top"/>
    </xf>
    <xf numFmtId="3" fontId="3" fillId="0" borderId="37" xfId="0" applyNumberFormat="1" applyFont="1" applyFill="1" applyBorder="1" applyAlignment="1">
      <alignment horizontal="center" vertical="top" wrapText="1"/>
    </xf>
    <xf numFmtId="3" fontId="3" fillId="0" borderId="43" xfId="0" applyNumberFormat="1" applyFont="1" applyFill="1" applyBorder="1" applyAlignment="1">
      <alignment horizontal="center" vertical="top" wrapText="1"/>
    </xf>
    <xf numFmtId="0" fontId="3" fillId="3" borderId="44" xfId="0" applyFont="1" applyFill="1" applyBorder="1" applyAlignment="1">
      <alignment horizontal="center" vertical="top" wrapText="1"/>
    </xf>
    <xf numFmtId="0" fontId="3" fillId="3" borderId="45" xfId="0" applyFont="1" applyFill="1" applyBorder="1" applyAlignment="1">
      <alignment horizontal="center" vertical="top" wrapText="1"/>
    </xf>
    <xf numFmtId="0" fontId="3" fillId="0" borderId="46" xfId="0" applyFont="1" applyBorder="1" applyAlignment="1">
      <alignment vertical="top"/>
    </xf>
    <xf numFmtId="164" fontId="3" fillId="4" borderId="15"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3" fillId="0" borderId="40" xfId="0" applyNumberFormat="1" applyFont="1" applyBorder="1" applyAlignment="1">
      <alignment horizontal="right" vertical="top"/>
    </xf>
    <xf numFmtId="164" fontId="5" fillId="5" borderId="47" xfId="0" applyNumberFormat="1" applyFont="1" applyFill="1" applyBorder="1" applyAlignment="1">
      <alignment horizontal="right" vertical="top"/>
    </xf>
    <xf numFmtId="164" fontId="5" fillId="4" borderId="47" xfId="0" applyNumberFormat="1" applyFont="1" applyFill="1" applyBorder="1" applyAlignment="1">
      <alignment horizontal="right" vertical="top"/>
    </xf>
    <xf numFmtId="164" fontId="3" fillId="0" borderId="48" xfId="0" applyNumberFormat="1" applyFont="1" applyBorder="1" applyAlignment="1">
      <alignment horizontal="right" vertical="top"/>
    </xf>
    <xf numFmtId="164" fontId="3" fillId="5" borderId="48"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0" fontId="10" fillId="0" borderId="50" xfId="0" applyFont="1" applyBorder="1" applyAlignment="1">
      <alignment vertical="top" wrapText="1"/>
    </xf>
    <xf numFmtId="164" fontId="5" fillId="5" borderId="14" xfId="0" applyNumberFormat="1" applyFont="1" applyFill="1" applyBorder="1" applyAlignment="1">
      <alignment horizontal="right" vertical="top"/>
    </xf>
    <xf numFmtId="164" fontId="5" fillId="5" borderId="24" xfId="0" applyNumberFormat="1" applyFont="1" applyFill="1" applyBorder="1" applyAlignment="1">
      <alignment horizontal="right" vertical="top"/>
    </xf>
    <xf numFmtId="164" fontId="5" fillId="4" borderId="14" xfId="0" applyNumberFormat="1" applyFont="1" applyFill="1" applyBorder="1" applyAlignment="1">
      <alignment horizontal="right" vertical="top"/>
    </xf>
    <xf numFmtId="164" fontId="3" fillId="0" borderId="42" xfId="0" applyNumberFormat="1" applyFont="1" applyBorder="1" applyAlignment="1">
      <alignment horizontal="right" vertical="top"/>
    </xf>
    <xf numFmtId="164" fontId="5" fillId="5" borderId="30" xfId="0" applyNumberFormat="1" applyFont="1" applyFill="1" applyBorder="1" applyAlignment="1">
      <alignment horizontal="right" vertical="top"/>
    </xf>
    <xf numFmtId="0" fontId="3" fillId="0" borderId="41" xfId="0" applyFont="1" applyFill="1" applyBorder="1" applyAlignment="1">
      <alignment vertical="top" wrapText="1"/>
    </xf>
    <xf numFmtId="3" fontId="3" fillId="0" borderId="39" xfId="0" applyNumberFormat="1" applyFont="1" applyFill="1" applyBorder="1" applyAlignment="1">
      <alignment horizontal="center" vertical="top" wrapText="1"/>
    </xf>
    <xf numFmtId="3" fontId="3" fillId="0" borderId="38" xfId="0" applyNumberFormat="1" applyFont="1" applyFill="1" applyBorder="1" applyAlignment="1">
      <alignment horizontal="center" vertical="top" wrapText="1"/>
    </xf>
    <xf numFmtId="164" fontId="5" fillId="4" borderId="6" xfId="0" applyNumberFormat="1" applyFont="1" applyFill="1" applyBorder="1" applyAlignment="1">
      <alignment horizontal="right" vertical="top"/>
    </xf>
    <xf numFmtId="164" fontId="5" fillId="4" borderId="35" xfId="0" applyNumberFormat="1" applyFont="1" applyFill="1" applyBorder="1" applyAlignment="1">
      <alignment horizontal="right" vertical="top"/>
    </xf>
    <xf numFmtId="164" fontId="5" fillId="4" borderId="36" xfId="0" applyNumberFormat="1" applyFont="1" applyFill="1" applyBorder="1" applyAlignment="1">
      <alignment horizontal="right" vertical="top"/>
    </xf>
    <xf numFmtId="0" fontId="3" fillId="0" borderId="0" xfId="0" applyFont="1" applyAlignment="1">
      <alignment vertical="center"/>
    </xf>
    <xf numFmtId="0" fontId="10" fillId="0" borderId="36" xfId="0" applyFont="1" applyFill="1" applyBorder="1" applyAlignment="1">
      <alignment horizontal="left" vertical="top" wrapText="1"/>
    </xf>
    <xf numFmtId="164" fontId="5" fillId="5" borderId="27" xfId="0" applyNumberFormat="1" applyFont="1" applyFill="1" applyBorder="1" applyAlignment="1">
      <alignment horizontal="right" vertical="top"/>
    </xf>
    <xf numFmtId="164" fontId="5" fillId="5" borderId="9" xfId="0" applyNumberFormat="1" applyFont="1" applyFill="1" applyBorder="1" applyAlignment="1">
      <alignment horizontal="right" vertical="top"/>
    </xf>
    <xf numFmtId="164" fontId="3" fillId="0" borderId="51" xfId="0" applyNumberFormat="1" applyFont="1" applyFill="1" applyBorder="1" applyAlignment="1">
      <alignment horizontal="right" vertical="top"/>
    </xf>
    <xf numFmtId="164" fontId="5" fillId="5" borderId="52" xfId="0" applyNumberFormat="1" applyFont="1" applyFill="1" applyBorder="1" applyAlignment="1">
      <alignment horizontal="right" vertical="top"/>
    </xf>
    <xf numFmtId="164" fontId="5" fillId="5" borderId="51" xfId="0" applyNumberFormat="1" applyFont="1" applyFill="1" applyBorder="1" applyAlignment="1">
      <alignment horizontal="right" vertical="top"/>
    </xf>
    <xf numFmtId="43" fontId="3" fillId="0" borderId="12" xfId="1" applyFont="1" applyFill="1" applyBorder="1" applyAlignment="1">
      <alignment horizontal="center" vertical="top" wrapText="1"/>
    </xf>
    <xf numFmtId="43" fontId="3" fillId="0" borderId="14" xfId="1" applyFont="1" applyFill="1" applyBorder="1" applyAlignment="1">
      <alignment horizontal="center" vertical="top" wrapText="1"/>
    </xf>
    <xf numFmtId="43" fontId="3" fillId="0" borderId="15" xfId="1" applyFont="1" applyFill="1" applyBorder="1" applyAlignment="1">
      <alignment horizontal="center" vertical="top" wrapText="1"/>
    </xf>
    <xf numFmtId="43" fontId="3" fillId="0" borderId="0" xfId="1" applyFont="1" applyBorder="1" applyAlignment="1">
      <alignment vertical="top"/>
    </xf>
    <xf numFmtId="164" fontId="5" fillId="4" borderId="15" xfId="0" applyNumberFormat="1" applyFont="1" applyFill="1" applyBorder="1" applyAlignment="1">
      <alignment horizontal="right" vertical="top"/>
    </xf>
    <xf numFmtId="0" fontId="5" fillId="4" borderId="53" xfId="0" applyFont="1" applyFill="1" applyBorder="1" applyAlignment="1">
      <alignment horizontal="center" vertical="top"/>
    </xf>
    <xf numFmtId="164" fontId="5" fillId="4" borderId="54" xfId="0" applyNumberFormat="1" applyFont="1" applyFill="1" applyBorder="1" applyAlignment="1">
      <alignment horizontal="right" vertical="top"/>
    </xf>
    <xf numFmtId="164" fontId="5" fillId="5" borderId="54" xfId="0" applyNumberFormat="1" applyFont="1" applyFill="1" applyBorder="1" applyAlignment="1">
      <alignment horizontal="right" vertical="top"/>
    </xf>
    <xf numFmtId="164" fontId="5" fillId="5" borderId="35" xfId="0" applyNumberFormat="1" applyFont="1" applyFill="1" applyBorder="1" applyAlignment="1">
      <alignment horizontal="right" vertical="top"/>
    </xf>
    <xf numFmtId="164" fontId="5" fillId="5" borderId="55" xfId="0" applyNumberFormat="1" applyFont="1" applyFill="1" applyBorder="1" applyAlignment="1">
      <alignment horizontal="right" vertical="top"/>
    </xf>
    <xf numFmtId="164" fontId="5" fillId="4" borderId="53" xfId="0" applyNumberFormat="1" applyFont="1" applyFill="1" applyBorder="1" applyAlignment="1">
      <alignment horizontal="right" vertical="top"/>
    </xf>
    <xf numFmtId="3" fontId="3" fillId="0" borderId="26" xfId="0" applyNumberFormat="1" applyFont="1" applyFill="1" applyBorder="1" applyAlignment="1">
      <alignment horizontal="center" vertical="top" wrapText="1"/>
    </xf>
    <xf numFmtId="3" fontId="3" fillId="0" borderId="27" xfId="0" applyNumberFormat="1" applyFont="1" applyFill="1" applyBorder="1" applyAlignment="1">
      <alignment horizontal="center" vertical="top" wrapText="1"/>
    </xf>
    <xf numFmtId="0" fontId="3" fillId="4" borderId="41" xfId="0" applyFont="1" applyFill="1" applyBorder="1" applyAlignment="1">
      <alignment vertical="top" wrapText="1"/>
    </xf>
    <xf numFmtId="3" fontId="3" fillId="0" borderId="39" xfId="0" applyNumberFormat="1" applyFont="1" applyFill="1" applyBorder="1" applyAlignment="1">
      <alignment horizontal="center" vertical="top"/>
    </xf>
    <xf numFmtId="3" fontId="3" fillId="0" borderId="38" xfId="0" applyNumberFormat="1" applyFont="1" applyFill="1" applyBorder="1" applyAlignment="1">
      <alignment horizontal="center" vertical="top"/>
    </xf>
    <xf numFmtId="0" fontId="3" fillId="0" borderId="30" xfId="0" applyFont="1" applyBorder="1" applyAlignment="1">
      <alignment horizontal="center" vertical="top"/>
    </xf>
    <xf numFmtId="0" fontId="3" fillId="0" borderId="32" xfId="0" applyFont="1" applyBorder="1" applyAlignment="1">
      <alignment horizontal="center" vertical="top"/>
    </xf>
    <xf numFmtId="49" fontId="5" fillId="7" borderId="35" xfId="0" applyNumberFormat="1" applyFont="1" applyFill="1" applyBorder="1" applyAlignment="1">
      <alignment vertical="top"/>
    </xf>
    <xf numFmtId="49" fontId="5" fillId="7" borderId="14" xfId="0" applyNumberFormat="1" applyFont="1" applyFill="1" applyBorder="1" applyAlignment="1">
      <alignment vertical="top"/>
    </xf>
    <xf numFmtId="164" fontId="5" fillId="7" borderId="10"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49" fontId="5" fillId="7" borderId="35" xfId="0" applyNumberFormat="1" applyFont="1" applyFill="1" applyBorder="1" applyAlignment="1">
      <alignment horizontal="center" vertical="top"/>
    </xf>
    <xf numFmtId="164" fontId="5" fillId="7" borderId="9" xfId="0" applyNumberFormat="1" applyFont="1" applyFill="1" applyBorder="1" applyAlignment="1">
      <alignment horizontal="right" vertical="top"/>
    </xf>
    <xf numFmtId="0" fontId="3" fillId="7" borderId="49" xfId="0" applyFont="1" applyFill="1" applyBorder="1" applyAlignment="1">
      <alignment vertical="top" wrapText="1"/>
    </xf>
    <xf numFmtId="3" fontId="3" fillId="7" borderId="26" xfId="0" applyNumberFormat="1" applyFont="1" applyFill="1" applyBorder="1" applyAlignment="1">
      <alignment horizontal="center" vertical="top" wrapText="1"/>
    </xf>
    <xf numFmtId="3" fontId="3" fillId="7" borderId="27" xfId="0" applyNumberFormat="1" applyFont="1" applyFill="1" applyBorder="1" applyAlignment="1">
      <alignment horizontal="center" vertical="top" wrapText="1"/>
    </xf>
    <xf numFmtId="164" fontId="5" fillId="4" borderId="7" xfId="0" applyNumberFormat="1" applyFont="1" applyFill="1" applyBorder="1" applyAlignment="1">
      <alignment horizontal="right" vertical="top"/>
    </xf>
    <xf numFmtId="0" fontId="5" fillId="4" borderId="6" xfId="0" applyFont="1" applyFill="1" applyBorder="1" applyAlignment="1">
      <alignment horizontal="center" vertical="center" wrapText="1"/>
    </xf>
    <xf numFmtId="49" fontId="3" fillId="4" borderId="35" xfId="0" applyNumberFormat="1" applyFont="1" applyFill="1" applyBorder="1" applyAlignment="1">
      <alignment horizontal="center" vertical="top"/>
    </xf>
    <xf numFmtId="164" fontId="5" fillId="4" borderId="55" xfId="0" applyNumberFormat="1" applyFont="1" applyFill="1" applyBorder="1" applyAlignment="1">
      <alignment horizontal="right" vertical="top"/>
    </xf>
    <xf numFmtId="3" fontId="3" fillId="0" borderId="35" xfId="0" applyNumberFormat="1" applyFont="1" applyFill="1" applyBorder="1" applyAlignment="1">
      <alignment horizontal="center" vertical="top" wrapText="1"/>
    </xf>
    <xf numFmtId="3" fontId="3" fillId="0" borderId="36" xfId="0" applyNumberFormat="1" applyFont="1" applyFill="1" applyBorder="1" applyAlignment="1">
      <alignment horizontal="center" vertical="top" wrapText="1"/>
    </xf>
    <xf numFmtId="164" fontId="5" fillId="7" borderId="31" xfId="0" applyNumberFormat="1" applyFont="1" applyFill="1" applyBorder="1" applyAlignment="1">
      <alignment horizontal="right" vertical="top"/>
    </xf>
    <xf numFmtId="3" fontId="3" fillId="7" borderId="2" xfId="0" applyNumberFormat="1" applyFont="1" applyFill="1" applyBorder="1" applyAlignment="1">
      <alignment horizontal="center" vertical="top"/>
    </xf>
    <xf numFmtId="3" fontId="3" fillId="7" borderId="3" xfId="0" applyNumberFormat="1" applyFont="1" applyFill="1" applyBorder="1" applyAlignment="1">
      <alignment horizontal="center" vertical="top"/>
    </xf>
    <xf numFmtId="0" fontId="15" fillId="0" borderId="22" xfId="0" applyFont="1" applyFill="1" applyBorder="1" applyAlignment="1">
      <alignment horizontal="center" vertical="top" wrapText="1"/>
    </xf>
    <xf numFmtId="164" fontId="3" fillId="4" borderId="56" xfId="0" applyNumberFormat="1" applyFont="1" applyFill="1" applyBorder="1" applyAlignment="1">
      <alignment horizontal="right" vertical="top" wrapText="1"/>
    </xf>
    <xf numFmtId="164" fontId="3" fillId="4" borderId="57" xfId="0" applyNumberFormat="1" applyFont="1" applyFill="1" applyBorder="1" applyAlignment="1">
      <alignment horizontal="right" vertical="top" wrapText="1"/>
    </xf>
    <xf numFmtId="164" fontId="5" fillId="5" borderId="56" xfId="0" applyNumberFormat="1" applyFont="1" applyFill="1" applyBorder="1" applyAlignment="1">
      <alignment horizontal="right" vertical="top"/>
    </xf>
    <xf numFmtId="164" fontId="5" fillId="5" borderId="6" xfId="0" applyNumberFormat="1" applyFont="1" applyFill="1" applyBorder="1" applyAlignment="1">
      <alignment horizontal="right" vertical="top"/>
    </xf>
    <xf numFmtId="164" fontId="5" fillId="5" borderId="36" xfId="0" applyNumberFormat="1" applyFont="1" applyFill="1" applyBorder="1" applyAlignment="1">
      <alignment horizontal="right" vertical="top"/>
    </xf>
    <xf numFmtId="164" fontId="3" fillId="5" borderId="23" xfId="0" applyNumberFormat="1" applyFont="1" applyFill="1" applyBorder="1" applyAlignment="1">
      <alignment horizontal="right" vertical="top"/>
    </xf>
    <xf numFmtId="164" fontId="3" fillId="5" borderId="15" xfId="0" applyNumberFormat="1" applyFont="1" applyFill="1" applyBorder="1" applyAlignment="1">
      <alignment horizontal="right" vertical="top"/>
    </xf>
    <xf numFmtId="164" fontId="3" fillId="5" borderId="27" xfId="0" applyNumberFormat="1" applyFont="1" applyFill="1" applyBorder="1" applyAlignment="1">
      <alignment horizontal="right" vertical="top"/>
    </xf>
    <xf numFmtId="164" fontId="3" fillId="4" borderId="14" xfId="0" applyNumberFormat="1" applyFont="1" applyFill="1" applyBorder="1" applyAlignment="1">
      <alignment horizontal="right" vertical="top"/>
    </xf>
    <xf numFmtId="164" fontId="3" fillId="4" borderId="19" xfId="0" applyNumberFormat="1" applyFont="1" applyFill="1" applyBorder="1" applyAlignment="1">
      <alignment horizontal="right" vertical="top"/>
    </xf>
    <xf numFmtId="3" fontId="9" fillId="0" borderId="14" xfId="0" applyNumberFormat="1" applyFont="1" applyFill="1" applyBorder="1" applyAlignment="1">
      <alignment horizontal="center" vertical="top"/>
    </xf>
    <xf numFmtId="3" fontId="9" fillId="0" borderId="15" xfId="0" applyNumberFormat="1" applyFont="1" applyFill="1" applyBorder="1" applyAlignment="1">
      <alignment horizontal="center" vertical="top"/>
    </xf>
    <xf numFmtId="0" fontId="9" fillId="0" borderId="11" xfId="0" applyFont="1" applyFill="1" applyBorder="1" applyAlignment="1">
      <alignment vertical="top" wrapText="1"/>
    </xf>
    <xf numFmtId="165" fontId="9" fillId="0" borderId="37" xfId="0" applyNumberFormat="1" applyFont="1" applyFill="1" applyBorder="1" applyAlignment="1">
      <alignment vertical="top"/>
    </xf>
    <xf numFmtId="165" fontId="9" fillId="0" borderId="43" xfId="0" applyNumberFormat="1" applyFont="1" applyFill="1" applyBorder="1" applyAlignment="1">
      <alignment vertical="top"/>
    </xf>
    <xf numFmtId="166" fontId="3" fillId="0" borderId="18" xfId="1" applyNumberFormat="1" applyFont="1" applyBorder="1" applyAlignment="1">
      <alignment horizontal="distributed" vertical="top"/>
    </xf>
    <xf numFmtId="166" fontId="3" fillId="0" borderId="19" xfId="1" applyNumberFormat="1" applyFont="1" applyBorder="1" applyAlignment="1">
      <alignment horizontal="distributed" vertical="top"/>
    </xf>
    <xf numFmtId="166" fontId="3" fillId="0" borderId="20" xfId="1" applyNumberFormat="1" applyFont="1" applyBorder="1" applyAlignment="1">
      <alignment horizontal="distributed" vertical="top"/>
    </xf>
    <xf numFmtId="164" fontId="5" fillId="5" borderId="31" xfId="0" applyNumberFormat="1" applyFont="1" applyFill="1" applyBorder="1" applyAlignment="1">
      <alignment horizontal="right" vertical="top"/>
    </xf>
    <xf numFmtId="164" fontId="3" fillId="5" borderId="38" xfId="0" applyNumberFormat="1" applyFont="1" applyFill="1" applyBorder="1" applyAlignment="1">
      <alignment horizontal="right" vertical="top"/>
    </xf>
    <xf numFmtId="0" fontId="3" fillId="0" borderId="58" xfId="0" applyFont="1" applyBorder="1" applyAlignment="1">
      <alignment vertical="top"/>
    </xf>
    <xf numFmtId="0" fontId="3" fillId="0" borderId="35" xfId="0" applyFont="1" applyBorder="1" applyAlignment="1">
      <alignment vertical="top"/>
    </xf>
    <xf numFmtId="0" fontId="3" fillId="4" borderId="30" xfId="0" applyFont="1" applyFill="1" applyBorder="1" applyAlignment="1">
      <alignment horizontal="center" vertical="top"/>
    </xf>
    <xf numFmtId="164" fontId="3" fillId="4" borderId="22" xfId="0" applyNumberFormat="1" applyFont="1" applyFill="1" applyBorder="1" applyAlignment="1">
      <alignment horizontal="right" vertical="top"/>
    </xf>
    <xf numFmtId="164" fontId="3" fillId="4" borderId="25"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6" fontId="3" fillId="4" borderId="18" xfId="1" applyNumberFormat="1" applyFont="1" applyFill="1" applyBorder="1" applyAlignment="1">
      <alignment horizontal="distributed" vertical="top"/>
    </xf>
    <xf numFmtId="166" fontId="3" fillId="4" borderId="19" xfId="1" applyNumberFormat="1" applyFont="1" applyFill="1" applyBorder="1" applyAlignment="1">
      <alignment horizontal="distributed" vertical="top"/>
    </xf>
    <xf numFmtId="49" fontId="5" fillId="0" borderId="35" xfId="0" applyNumberFormat="1" applyFont="1" applyBorder="1" applyAlignment="1">
      <alignment vertical="top"/>
    </xf>
    <xf numFmtId="49" fontId="5" fillId="0" borderId="14" xfId="0" applyNumberFormat="1" applyFont="1" applyBorder="1" applyAlignment="1">
      <alignment vertical="top"/>
    </xf>
    <xf numFmtId="49" fontId="5" fillId="0" borderId="37" xfId="0" applyNumberFormat="1" applyFont="1" applyBorder="1" applyAlignment="1">
      <alignment vertical="top"/>
    </xf>
    <xf numFmtId="49" fontId="3" fillId="0" borderId="14" xfId="0" applyNumberFormat="1" applyFont="1" applyBorder="1" applyAlignment="1">
      <alignment vertical="top"/>
    </xf>
    <xf numFmtId="0" fontId="3" fillId="4" borderId="32" xfId="0" applyFont="1" applyFill="1" applyBorder="1" applyAlignment="1">
      <alignment horizontal="center" vertical="top"/>
    </xf>
    <xf numFmtId="164" fontId="3" fillId="4" borderId="41" xfId="0" applyNumberFormat="1" applyFont="1" applyFill="1" applyBorder="1" applyAlignment="1">
      <alignment horizontal="right" vertical="top"/>
    </xf>
    <xf numFmtId="164" fontId="3" fillId="4" borderId="39" xfId="0" applyNumberFormat="1" applyFont="1" applyFill="1" applyBorder="1" applyAlignment="1">
      <alignment horizontal="right" vertical="top"/>
    </xf>
    <xf numFmtId="164" fontId="3" fillId="4" borderId="38"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0" fontId="3" fillId="0" borderId="9" xfId="0" applyFont="1" applyFill="1" applyBorder="1" applyAlignment="1">
      <alignment horizontal="center" vertical="top"/>
    </xf>
    <xf numFmtId="164" fontId="3" fillId="0" borderId="49" xfId="0" applyNumberFormat="1" applyFont="1" applyBorder="1" applyAlignment="1">
      <alignment horizontal="right" vertical="top"/>
    </xf>
    <xf numFmtId="164" fontId="3" fillId="0" borderId="26" xfId="0" applyNumberFormat="1" applyFont="1" applyBorder="1" applyAlignment="1">
      <alignment horizontal="right" vertical="top"/>
    </xf>
    <xf numFmtId="164" fontId="3" fillId="0" borderId="27" xfId="0" applyNumberFormat="1" applyFont="1" applyBorder="1" applyAlignment="1">
      <alignment horizontal="right" vertical="top"/>
    </xf>
    <xf numFmtId="164" fontId="3" fillId="4" borderId="9" xfId="0" applyNumberFormat="1" applyFont="1" applyFill="1" applyBorder="1" applyAlignment="1">
      <alignment horizontal="right" vertical="top" wrapText="1"/>
    </xf>
    <xf numFmtId="164" fontId="3" fillId="0" borderId="52" xfId="0" applyNumberFormat="1" applyFont="1" applyBorder="1" applyAlignment="1">
      <alignment horizontal="right" vertical="top"/>
    </xf>
    <xf numFmtId="164" fontId="3" fillId="0" borderId="28" xfId="0" applyNumberFormat="1" applyFont="1" applyBorder="1" applyAlignment="1">
      <alignment horizontal="right" vertical="top"/>
    </xf>
    <xf numFmtId="164" fontId="5" fillId="5" borderId="59" xfId="0" applyNumberFormat="1" applyFont="1" applyFill="1" applyBorder="1" applyAlignment="1">
      <alignment horizontal="right" vertical="top"/>
    </xf>
    <xf numFmtId="164" fontId="3" fillId="5" borderId="52" xfId="0" applyNumberFormat="1" applyFont="1" applyFill="1" applyBorder="1" applyAlignment="1">
      <alignment horizontal="right" vertical="top"/>
    </xf>
    <xf numFmtId="0" fontId="3" fillId="4" borderId="7" xfId="0" applyFont="1" applyFill="1" applyBorder="1" applyAlignment="1">
      <alignment horizontal="center" vertical="top"/>
    </xf>
    <xf numFmtId="164" fontId="3" fillId="4" borderId="47"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164" fontId="3" fillId="4" borderId="8" xfId="0" applyNumberFormat="1" applyFont="1" applyFill="1" applyBorder="1" applyAlignment="1">
      <alignment horizontal="right" vertical="top"/>
    </xf>
    <xf numFmtId="164" fontId="3" fillId="5" borderId="47" xfId="0" applyNumberFormat="1" applyFont="1" applyFill="1" applyBorder="1" applyAlignment="1">
      <alignment horizontal="right" vertical="top"/>
    </xf>
    <xf numFmtId="165" fontId="3" fillId="0" borderId="26" xfId="0" applyNumberFormat="1" applyFont="1" applyFill="1" applyBorder="1" applyAlignment="1">
      <alignment horizontal="center" vertical="top"/>
    </xf>
    <xf numFmtId="165" fontId="3" fillId="0" borderId="27" xfId="0" applyNumberFormat="1" applyFont="1" applyFill="1" applyBorder="1" applyAlignment="1">
      <alignment horizontal="center" vertical="top"/>
    </xf>
    <xf numFmtId="164" fontId="3" fillId="4" borderId="60" xfId="0" applyNumberFormat="1" applyFont="1" applyFill="1" applyBorder="1" applyAlignment="1">
      <alignment horizontal="right" vertical="top" wrapText="1"/>
    </xf>
    <xf numFmtId="164" fontId="5" fillId="5" borderId="61" xfId="0" applyNumberFormat="1" applyFont="1" applyFill="1" applyBorder="1" applyAlignment="1">
      <alignment horizontal="right" vertical="top"/>
    </xf>
    <xf numFmtId="0" fontId="3" fillId="0" borderId="53" xfId="0" applyFont="1" applyFill="1" applyBorder="1" applyAlignment="1">
      <alignment horizontal="center" vertical="top"/>
    </xf>
    <xf numFmtId="164" fontId="3" fillId="0" borderId="35" xfId="0" applyNumberFormat="1" applyFont="1" applyBorder="1" applyAlignment="1">
      <alignment horizontal="right" vertical="top"/>
    </xf>
    <xf numFmtId="164" fontId="3" fillId="0" borderId="55" xfId="0" applyNumberFormat="1" applyFont="1" applyBorder="1" applyAlignment="1">
      <alignment horizontal="right" vertical="top"/>
    </xf>
    <xf numFmtId="164" fontId="3" fillId="0" borderId="6" xfId="0" applyNumberFormat="1" applyFont="1" applyBorder="1" applyAlignment="1">
      <alignment horizontal="right" vertical="top"/>
    </xf>
    <xf numFmtId="164" fontId="3" fillId="0" borderId="36" xfId="0" applyNumberFormat="1" applyFont="1" applyBorder="1" applyAlignment="1">
      <alignment horizontal="right" vertical="top"/>
    </xf>
    <xf numFmtId="164" fontId="3" fillId="5" borderId="54" xfId="0" applyNumberFormat="1" applyFont="1" applyFill="1" applyBorder="1" applyAlignment="1">
      <alignment horizontal="right" vertical="top"/>
    </xf>
    <xf numFmtId="164" fontId="3" fillId="5" borderId="35" xfId="0" applyNumberFormat="1" applyFont="1" applyFill="1" applyBorder="1" applyAlignment="1">
      <alignment horizontal="right" vertical="top"/>
    </xf>
    <xf numFmtId="164" fontId="3" fillId="5" borderId="55" xfId="0" applyNumberFormat="1" applyFont="1" applyFill="1" applyBorder="1" applyAlignment="1">
      <alignment horizontal="right" vertical="top"/>
    </xf>
    <xf numFmtId="164" fontId="3" fillId="4" borderId="53" xfId="0" applyNumberFormat="1" applyFont="1" applyFill="1" applyBorder="1" applyAlignment="1">
      <alignment horizontal="right" vertical="top" wrapText="1"/>
    </xf>
    <xf numFmtId="0" fontId="3" fillId="0" borderId="47" xfId="0" applyFont="1" applyBorder="1" applyAlignment="1">
      <alignment vertical="top"/>
    </xf>
    <xf numFmtId="0" fontId="3" fillId="0" borderId="14" xfId="0" applyFont="1" applyBorder="1" applyAlignment="1">
      <alignment vertical="top"/>
    </xf>
    <xf numFmtId="0" fontId="3" fillId="0" borderId="24" xfId="0" applyFont="1" applyBorder="1" applyAlignment="1">
      <alignment vertical="top"/>
    </xf>
    <xf numFmtId="0" fontId="3" fillId="0" borderId="8" xfId="0" applyFont="1" applyBorder="1" applyAlignment="1">
      <alignment vertical="top"/>
    </xf>
    <xf numFmtId="0" fontId="3" fillId="0" borderId="15" xfId="0" applyFont="1" applyBorder="1" applyAlignment="1">
      <alignment vertical="top"/>
    </xf>
    <xf numFmtId="0" fontId="3" fillId="5" borderId="47" xfId="0" applyFont="1" applyFill="1" applyBorder="1" applyAlignment="1">
      <alignment vertical="top"/>
    </xf>
    <xf numFmtId="0" fontId="3" fillId="5" borderId="14" xfId="0" applyFont="1" applyFill="1" applyBorder="1" applyAlignment="1">
      <alignment vertical="top"/>
    </xf>
    <xf numFmtId="0" fontId="3" fillId="5" borderId="24" xfId="0" applyFont="1" applyFill="1" applyBorder="1" applyAlignment="1">
      <alignment vertical="top"/>
    </xf>
    <xf numFmtId="0" fontId="3" fillId="0" borderId="7" xfId="0" applyFont="1" applyBorder="1" applyAlignment="1">
      <alignment vertical="top"/>
    </xf>
    <xf numFmtId="0" fontId="5" fillId="0" borderId="58" xfId="0" applyFont="1" applyFill="1" applyBorder="1" applyAlignment="1">
      <alignment horizontal="center" vertical="center" wrapText="1"/>
    </xf>
    <xf numFmtId="164" fontId="3" fillId="4" borderId="9" xfId="0" applyNumberFormat="1" applyFont="1" applyFill="1" applyBorder="1" applyAlignment="1">
      <alignment horizontal="right" vertical="top"/>
    </xf>
    <xf numFmtId="164" fontId="5" fillId="4" borderId="50" xfId="0" applyNumberFormat="1" applyFont="1" applyFill="1" applyBorder="1" applyAlignment="1">
      <alignment horizontal="right" vertical="top"/>
    </xf>
    <xf numFmtId="49" fontId="5" fillId="7" borderId="39" xfId="0" applyNumberFormat="1" applyFont="1" applyFill="1" applyBorder="1" applyAlignment="1">
      <alignment vertical="top"/>
    </xf>
    <xf numFmtId="164" fontId="3" fillId="5" borderId="49" xfId="0" applyNumberFormat="1" applyFont="1" applyFill="1" applyBorder="1" applyAlignment="1">
      <alignment horizontal="right" vertical="top"/>
    </xf>
    <xf numFmtId="0" fontId="5" fillId="0" borderId="6" xfId="0" applyFont="1" applyFill="1" applyBorder="1" applyAlignment="1">
      <alignment vertical="center" wrapText="1"/>
    </xf>
    <xf numFmtId="164" fontId="5" fillId="0" borderId="18" xfId="0" applyNumberFormat="1" applyFont="1" applyFill="1" applyBorder="1" applyAlignment="1">
      <alignment horizontal="center" vertical="center" wrapText="1"/>
    </xf>
    <xf numFmtId="164" fontId="5" fillId="0" borderId="18" xfId="0" applyNumberFormat="1" applyFont="1" applyBorder="1" applyAlignment="1">
      <alignment horizontal="center" vertical="center" wrapText="1"/>
    </xf>
    <xf numFmtId="164" fontId="3" fillId="4" borderId="18" xfId="0" applyNumberFormat="1" applyFont="1" applyFill="1" applyBorder="1" applyAlignment="1">
      <alignment horizontal="right" vertical="top"/>
    </xf>
    <xf numFmtId="166" fontId="3" fillId="4" borderId="21" xfId="1" applyNumberFormat="1" applyFont="1" applyFill="1" applyBorder="1" applyAlignment="1">
      <alignment horizontal="distributed" vertical="top"/>
    </xf>
    <xf numFmtId="164" fontId="3" fillId="4" borderId="12" xfId="1" applyNumberFormat="1" applyFont="1" applyFill="1" applyBorder="1" applyAlignment="1">
      <alignment horizontal="right" vertical="top" wrapText="1"/>
    </xf>
    <xf numFmtId="164" fontId="3" fillId="4" borderId="23" xfId="0" applyNumberFormat="1" applyFont="1" applyFill="1" applyBorder="1" applyAlignment="1">
      <alignment horizontal="right" vertical="top"/>
    </xf>
    <xf numFmtId="164" fontId="3" fillId="4" borderId="7" xfId="0" applyNumberFormat="1" applyFont="1" applyFill="1" applyBorder="1" applyAlignment="1">
      <alignment horizontal="right" vertical="top"/>
    </xf>
    <xf numFmtId="164" fontId="3" fillId="4" borderId="51" xfId="0" applyNumberFormat="1" applyFont="1" applyFill="1" applyBorder="1" applyAlignment="1">
      <alignment horizontal="right" vertical="top"/>
    </xf>
    <xf numFmtId="164" fontId="3" fillId="0" borderId="24" xfId="0" applyNumberFormat="1" applyFont="1" applyBorder="1" applyAlignment="1">
      <alignment horizontal="right" vertical="top"/>
    </xf>
    <xf numFmtId="165" fontId="9" fillId="4" borderId="42" xfId="0" applyNumberFormat="1" applyFont="1" applyFill="1" applyBorder="1" applyAlignment="1">
      <alignment vertical="top" wrapText="1"/>
    </xf>
    <xf numFmtId="164" fontId="3" fillId="0" borderId="28"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0" borderId="24" xfId="0" applyNumberFormat="1" applyFont="1" applyFill="1" applyBorder="1" applyAlignment="1">
      <alignment horizontal="right" vertical="top"/>
    </xf>
    <xf numFmtId="0" fontId="11" fillId="0" borderId="0" xfId="0" applyFont="1"/>
    <xf numFmtId="167" fontId="3" fillId="5" borderId="18" xfId="1" applyNumberFormat="1" applyFont="1" applyFill="1" applyBorder="1" applyAlignment="1">
      <alignment horizontal="right" vertical="top"/>
    </xf>
    <xf numFmtId="167" fontId="3" fillId="5" borderId="19" xfId="1" applyNumberFormat="1" applyFont="1" applyFill="1" applyBorder="1" applyAlignment="1">
      <alignment horizontal="right" vertical="top"/>
    </xf>
    <xf numFmtId="167" fontId="3" fillId="5" borderId="20" xfId="1" applyNumberFormat="1" applyFont="1" applyFill="1" applyBorder="1" applyAlignment="1">
      <alignment horizontal="right" vertical="top"/>
    </xf>
    <xf numFmtId="164" fontId="3" fillId="0" borderId="54" xfId="0" applyNumberFormat="1" applyFont="1" applyBorder="1" applyAlignment="1">
      <alignment horizontal="right" vertical="top"/>
    </xf>
    <xf numFmtId="0" fontId="3" fillId="0" borderId="35" xfId="0" applyNumberFormat="1" applyFont="1" applyFill="1" applyBorder="1" applyAlignment="1">
      <alignment horizontal="center" vertical="top"/>
    </xf>
    <xf numFmtId="0" fontId="3" fillId="0" borderId="62" xfId="0" applyNumberFormat="1" applyFont="1" applyFill="1" applyBorder="1" applyAlignment="1">
      <alignment horizontal="center" vertical="top"/>
    </xf>
    <xf numFmtId="0" fontId="3" fillId="0" borderId="36" xfId="0" applyNumberFormat="1" applyFont="1" applyBorder="1" applyAlignment="1">
      <alignment horizontal="center" vertical="top"/>
    </xf>
    <xf numFmtId="0" fontId="3" fillId="0" borderId="0" xfId="0" applyNumberFormat="1" applyFont="1" applyFill="1" applyBorder="1" applyAlignment="1">
      <alignment horizontal="center" vertical="top"/>
    </xf>
    <xf numFmtId="0" fontId="3" fillId="0" borderId="15" xfId="0" applyNumberFormat="1" applyFont="1" applyBorder="1" applyAlignment="1">
      <alignment horizontal="center" vertical="top"/>
    </xf>
    <xf numFmtId="0" fontId="9" fillId="0" borderId="22" xfId="0" applyFont="1" applyFill="1" applyBorder="1" applyAlignment="1">
      <alignment horizontal="left" vertical="top" wrapText="1"/>
    </xf>
    <xf numFmtId="0" fontId="9" fillId="0" borderId="1" xfId="0" applyFont="1" applyFill="1" applyBorder="1" applyAlignment="1">
      <alignment horizontal="center" vertical="top" wrapText="1"/>
    </xf>
    <xf numFmtId="3" fontId="3" fillId="0" borderId="23" xfId="0" applyNumberFormat="1" applyFont="1" applyFill="1" applyBorder="1" applyAlignment="1">
      <alignment horizontal="center" vertical="top"/>
    </xf>
    <xf numFmtId="164" fontId="3" fillId="5" borderId="6" xfId="0" applyNumberFormat="1" applyFont="1" applyFill="1" applyBorder="1" applyAlignment="1">
      <alignment horizontal="right" vertical="top"/>
    </xf>
    <xf numFmtId="164" fontId="3" fillId="5" borderId="36" xfId="0" applyNumberFormat="1" applyFont="1" applyFill="1" applyBorder="1" applyAlignment="1">
      <alignment horizontal="right" vertical="top"/>
    </xf>
    <xf numFmtId="0" fontId="3" fillId="4" borderId="49" xfId="0" applyFont="1" applyFill="1" applyBorder="1" applyAlignment="1">
      <alignment vertical="top" wrapText="1"/>
    </xf>
    <xf numFmtId="3" fontId="3" fillId="4" borderId="26" xfId="0" applyNumberFormat="1" applyFont="1" applyFill="1" applyBorder="1" applyAlignment="1">
      <alignment horizontal="center" vertical="top"/>
    </xf>
    <xf numFmtId="164" fontId="3" fillId="0" borderId="47" xfId="0" applyNumberFormat="1" applyFont="1" applyBorder="1" applyAlignment="1">
      <alignment horizontal="right" vertical="top"/>
    </xf>
    <xf numFmtId="3" fontId="3" fillId="4" borderId="26" xfId="0" applyNumberFormat="1" applyFont="1" applyFill="1" applyBorder="1" applyAlignment="1">
      <alignment horizontal="center" vertical="top" wrapText="1"/>
    </xf>
    <xf numFmtId="3" fontId="3" fillId="4" borderId="14" xfId="0" applyNumberFormat="1" applyFont="1" applyFill="1" applyBorder="1" applyAlignment="1">
      <alignment horizontal="center" vertical="top" wrapText="1"/>
    </xf>
    <xf numFmtId="3" fontId="3" fillId="4" borderId="39" xfId="0" applyNumberFormat="1" applyFont="1" applyFill="1" applyBorder="1" applyAlignment="1">
      <alignment horizontal="center" vertical="top" wrapText="1"/>
    </xf>
    <xf numFmtId="0" fontId="3" fillId="4" borderId="41" xfId="0" applyFont="1" applyFill="1" applyBorder="1" applyAlignment="1">
      <alignment vertical="top" wrapText="1"/>
    </xf>
    <xf numFmtId="3" fontId="3" fillId="4" borderId="27" xfId="0" applyNumberFormat="1" applyFont="1" applyFill="1" applyBorder="1" applyAlignment="1">
      <alignment horizontal="center" vertical="top" wrapText="1"/>
    </xf>
    <xf numFmtId="3" fontId="3" fillId="4" borderId="15" xfId="0" applyNumberFormat="1" applyFont="1" applyFill="1" applyBorder="1" applyAlignment="1">
      <alignment horizontal="center" vertical="top" wrapText="1"/>
    </xf>
    <xf numFmtId="164" fontId="5" fillId="5" borderId="63" xfId="0" applyNumberFormat="1" applyFont="1" applyFill="1" applyBorder="1" applyAlignment="1">
      <alignment horizontal="right" vertical="top"/>
    </xf>
    <xf numFmtId="164" fontId="3" fillId="5" borderId="21" xfId="0" applyNumberFormat="1" applyFont="1" applyFill="1" applyBorder="1" applyAlignment="1">
      <alignment horizontal="right" vertical="top"/>
    </xf>
    <xf numFmtId="164" fontId="5" fillId="5" borderId="64" xfId="0" applyNumberFormat="1" applyFont="1" applyFill="1" applyBorder="1" applyAlignment="1">
      <alignment horizontal="right" vertical="top"/>
    </xf>
    <xf numFmtId="0" fontId="5" fillId="0" borderId="0" xfId="0" applyNumberFormat="1" applyFont="1" applyAlignment="1">
      <alignment vertical="top"/>
    </xf>
    <xf numFmtId="49" fontId="5" fillId="4" borderId="36" xfId="0" applyNumberFormat="1" applyFont="1" applyFill="1" applyBorder="1" applyAlignment="1">
      <alignment horizontal="center" vertical="top"/>
    </xf>
    <xf numFmtId="0" fontId="5" fillId="4" borderId="58" xfId="0" applyFont="1" applyFill="1" applyBorder="1" applyAlignment="1">
      <alignment horizontal="center" vertical="top"/>
    </xf>
    <xf numFmtId="164" fontId="5" fillId="4" borderId="62" xfId="0" applyNumberFormat="1" applyFont="1" applyFill="1" applyBorder="1" applyAlignment="1">
      <alignment horizontal="right" vertical="top"/>
    </xf>
    <xf numFmtId="0" fontId="3" fillId="0" borderId="65" xfId="0" applyFont="1" applyFill="1" applyBorder="1" applyAlignment="1">
      <alignment horizontal="center" vertical="top" wrapText="1"/>
    </xf>
    <xf numFmtId="164" fontId="3" fillId="4" borderId="66" xfId="0" applyNumberFormat="1" applyFont="1" applyFill="1" applyBorder="1" applyAlignment="1">
      <alignment horizontal="right" vertical="top" wrapText="1"/>
    </xf>
    <xf numFmtId="3" fontId="3" fillId="4" borderId="38" xfId="0" applyNumberFormat="1" applyFont="1" applyFill="1" applyBorder="1" applyAlignment="1">
      <alignment horizontal="center" vertical="top" wrapText="1"/>
    </xf>
    <xf numFmtId="0" fontId="3" fillId="0" borderId="36" xfId="0" applyFont="1" applyBorder="1" applyAlignment="1">
      <alignment vertical="top"/>
    </xf>
    <xf numFmtId="164" fontId="3" fillId="4" borderId="53" xfId="0" applyNumberFormat="1" applyFont="1" applyFill="1" applyBorder="1" applyAlignment="1">
      <alignment horizontal="right" vertical="top"/>
    </xf>
    <xf numFmtId="0" fontId="3" fillId="0" borderId="30" xfId="0" applyFont="1" applyBorder="1" applyAlignment="1">
      <alignment vertical="top"/>
    </xf>
    <xf numFmtId="0" fontId="3" fillId="0" borderId="35" xfId="0" applyFont="1" applyBorder="1" applyAlignment="1">
      <alignment horizontal="center" vertical="top"/>
    </xf>
    <xf numFmtId="3" fontId="3" fillId="4" borderId="37" xfId="0" applyNumberFormat="1" applyFont="1" applyFill="1" applyBorder="1" applyAlignment="1">
      <alignment horizontal="center" vertical="top" wrapText="1"/>
    </xf>
    <xf numFmtId="3" fontId="3" fillId="4" borderId="43" xfId="0" applyNumberFormat="1" applyFont="1" applyFill="1" applyBorder="1" applyAlignment="1">
      <alignment horizontal="center" vertical="top" wrapText="1"/>
    </xf>
    <xf numFmtId="0" fontId="5" fillId="5" borderId="61" xfId="0" applyFont="1" applyFill="1" applyBorder="1" applyAlignment="1">
      <alignment horizontal="center" vertical="top"/>
    </xf>
    <xf numFmtId="0" fontId="5" fillId="0" borderId="6" xfId="0" applyFont="1" applyFill="1" applyBorder="1" applyAlignment="1">
      <alignment vertical="top" wrapText="1"/>
    </xf>
    <xf numFmtId="0" fontId="3" fillId="0" borderId="67" xfId="0" applyFont="1" applyFill="1" applyBorder="1" applyAlignment="1">
      <alignment horizontal="center" vertical="top" wrapText="1"/>
    </xf>
    <xf numFmtId="164" fontId="3" fillId="4" borderId="0" xfId="0" applyNumberFormat="1" applyFont="1" applyFill="1" applyBorder="1" applyAlignment="1">
      <alignment horizontal="right" vertical="top" wrapText="1"/>
    </xf>
    <xf numFmtId="0" fontId="5" fillId="0" borderId="8" xfId="0" applyFont="1" applyFill="1" applyBorder="1" applyAlignment="1">
      <alignment vertical="top" wrapText="1"/>
    </xf>
    <xf numFmtId="0" fontId="3" fillId="0" borderId="68" xfId="0" applyFont="1" applyBorder="1" applyAlignment="1">
      <alignment vertical="top"/>
    </xf>
    <xf numFmtId="0" fontId="3" fillId="0" borderId="9" xfId="0" applyFont="1" applyBorder="1" applyAlignment="1">
      <alignment vertical="top"/>
    </xf>
    <xf numFmtId="0" fontId="3" fillId="0" borderId="60" xfId="0" applyFont="1" applyFill="1" applyBorder="1" applyAlignment="1">
      <alignment horizontal="center" vertical="top" wrapText="1"/>
    </xf>
    <xf numFmtId="164" fontId="3" fillId="4" borderId="68" xfId="0" applyNumberFormat="1" applyFont="1" applyFill="1" applyBorder="1" applyAlignment="1">
      <alignment horizontal="right" vertical="top"/>
    </xf>
    <xf numFmtId="0" fontId="3" fillId="4" borderId="46" xfId="0" applyFont="1" applyFill="1" applyBorder="1" applyAlignment="1">
      <alignment horizontal="center" vertical="top" wrapText="1"/>
    </xf>
    <xf numFmtId="164" fontId="3" fillId="4" borderId="0" xfId="0" applyNumberFormat="1" applyFont="1" applyFill="1" applyBorder="1" applyAlignment="1">
      <alignment horizontal="right" vertical="top"/>
    </xf>
    <xf numFmtId="0" fontId="3" fillId="0" borderId="46" xfId="0" applyFont="1" applyBorder="1" applyAlignment="1">
      <alignment horizontal="center" vertical="top"/>
    </xf>
    <xf numFmtId="0" fontId="3" fillId="4" borderId="0" xfId="0" applyFont="1" applyFill="1" applyBorder="1" applyAlignment="1">
      <alignment vertical="top"/>
    </xf>
    <xf numFmtId="0" fontId="3" fillId="4" borderId="7" xfId="0" applyFont="1" applyFill="1" applyBorder="1" applyAlignment="1">
      <alignment vertical="top"/>
    </xf>
    <xf numFmtId="0" fontId="5" fillId="0" borderId="11" xfId="0" applyFont="1" applyFill="1" applyBorder="1" applyAlignment="1">
      <alignment vertical="top" wrapText="1"/>
    </xf>
    <xf numFmtId="3" fontId="3" fillId="4" borderId="57" xfId="0" applyNumberFormat="1" applyFont="1" applyFill="1" applyBorder="1" applyAlignment="1">
      <alignment horizontal="center" vertical="top"/>
    </xf>
    <xf numFmtId="0" fontId="3" fillId="0" borderId="46" xfId="0" applyFont="1" applyFill="1" applyBorder="1" applyAlignment="1">
      <alignment vertical="top"/>
    </xf>
    <xf numFmtId="164" fontId="3" fillId="4" borderId="69" xfId="0" applyNumberFormat="1" applyFont="1" applyFill="1" applyBorder="1" applyAlignment="1">
      <alignment horizontal="right" vertical="top" wrapText="1"/>
    </xf>
    <xf numFmtId="164" fontId="3" fillId="0" borderId="0" xfId="0" applyNumberFormat="1" applyFont="1" applyFill="1" applyAlignment="1">
      <alignment vertical="top"/>
    </xf>
    <xf numFmtId="0" fontId="5" fillId="8" borderId="10" xfId="0" applyFont="1" applyFill="1" applyBorder="1" applyAlignment="1">
      <alignment horizontal="center" vertical="top"/>
    </xf>
    <xf numFmtId="164" fontId="5" fillId="8" borderId="29" xfId="0" applyNumberFormat="1" applyFont="1" applyFill="1" applyBorder="1" applyAlignment="1">
      <alignment horizontal="right" vertical="top"/>
    </xf>
    <xf numFmtId="164" fontId="5" fillId="8" borderId="63" xfId="0" applyNumberFormat="1" applyFont="1" applyFill="1" applyBorder="1" applyAlignment="1">
      <alignment horizontal="right" vertical="top"/>
    </xf>
    <xf numFmtId="164" fontId="5" fillId="8" borderId="10" xfId="0" applyNumberFormat="1" applyFont="1" applyFill="1" applyBorder="1" applyAlignment="1">
      <alignment horizontal="right" vertical="top"/>
    </xf>
    <xf numFmtId="164" fontId="5" fillId="8" borderId="31" xfId="0" applyNumberFormat="1" applyFont="1" applyFill="1" applyBorder="1" applyAlignment="1">
      <alignment horizontal="right" vertical="top"/>
    </xf>
    <xf numFmtId="164" fontId="5" fillId="8" borderId="2" xfId="0" applyNumberFormat="1" applyFont="1" applyFill="1" applyBorder="1" applyAlignment="1">
      <alignment horizontal="right" vertical="top"/>
    </xf>
    <xf numFmtId="164" fontId="5" fillId="8" borderId="6" xfId="0" applyNumberFormat="1" applyFont="1" applyFill="1" applyBorder="1" applyAlignment="1">
      <alignment horizontal="right" vertical="top"/>
    </xf>
    <xf numFmtId="164" fontId="5" fillId="8" borderId="35" xfId="0" applyNumberFormat="1" applyFont="1" applyFill="1" applyBorder="1" applyAlignment="1">
      <alignment horizontal="right" vertical="top"/>
    </xf>
    <xf numFmtId="164" fontId="3" fillId="8" borderId="41" xfId="0" applyNumberFormat="1" applyFont="1" applyFill="1" applyBorder="1" applyAlignment="1">
      <alignment horizontal="right" vertical="top"/>
    </xf>
    <xf numFmtId="164" fontId="3" fillId="8" borderId="14" xfId="0" applyNumberFormat="1" applyFont="1" applyFill="1" applyBorder="1" applyAlignment="1">
      <alignment horizontal="right" vertical="top"/>
    </xf>
    <xf numFmtId="164" fontId="3" fillId="8" borderId="15" xfId="0" applyNumberFormat="1" applyFont="1" applyFill="1" applyBorder="1" applyAlignment="1">
      <alignment horizontal="right" vertical="top"/>
    </xf>
    <xf numFmtId="164" fontId="3" fillId="8" borderId="8" xfId="0" applyNumberFormat="1" applyFont="1" applyFill="1" applyBorder="1" applyAlignment="1">
      <alignment horizontal="right" vertical="top"/>
    </xf>
    <xf numFmtId="164" fontId="3" fillId="8" borderId="26" xfId="0" applyNumberFormat="1" applyFont="1" applyFill="1" applyBorder="1" applyAlignment="1">
      <alignment horizontal="right" vertical="top"/>
    </xf>
    <xf numFmtId="164" fontId="3" fillId="8" borderId="27" xfId="0" applyNumberFormat="1" applyFont="1" applyFill="1" applyBorder="1" applyAlignment="1">
      <alignment horizontal="right" vertical="top"/>
    </xf>
    <xf numFmtId="164" fontId="3" fillId="8" borderId="49" xfId="0" applyNumberFormat="1" applyFont="1" applyFill="1" applyBorder="1" applyAlignment="1">
      <alignment horizontal="right" vertical="top"/>
    </xf>
    <xf numFmtId="0" fontId="3" fillId="8" borderId="15" xfId="0" applyFont="1" applyFill="1" applyBorder="1" applyAlignment="1">
      <alignment vertical="top"/>
    </xf>
    <xf numFmtId="0" fontId="3" fillId="8" borderId="38" xfId="0" applyFont="1" applyFill="1" applyBorder="1" applyAlignment="1">
      <alignment vertical="top"/>
    </xf>
    <xf numFmtId="164" fontId="5" fillId="8" borderId="55" xfId="0" applyNumberFormat="1" applyFont="1" applyFill="1" applyBorder="1" applyAlignment="1">
      <alignment horizontal="right" vertical="top"/>
    </xf>
    <xf numFmtId="164" fontId="3" fillId="8" borderId="48" xfId="0" applyNumberFormat="1" applyFont="1" applyFill="1" applyBorder="1" applyAlignment="1">
      <alignment horizontal="right" vertical="top"/>
    </xf>
    <xf numFmtId="164" fontId="3" fillId="8" borderId="28" xfId="0" applyNumberFormat="1" applyFont="1" applyFill="1" applyBorder="1" applyAlignment="1">
      <alignment horizontal="right" vertical="top"/>
    </xf>
    <xf numFmtId="164" fontId="3" fillId="8" borderId="24" xfId="0" applyNumberFormat="1" applyFont="1" applyFill="1" applyBorder="1" applyAlignment="1">
      <alignment horizontal="right" vertical="top"/>
    </xf>
    <xf numFmtId="167" fontId="3" fillId="8" borderId="18" xfId="1" applyNumberFormat="1" applyFont="1" applyFill="1" applyBorder="1" applyAlignment="1">
      <alignment horizontal="right" vertical="top"/>
    </xf>
    <xf numFmtId="167" fontId="3" fillId="8" borderId="19" xfId="1" applyNumberFormat="1" applyFont="1" applyFill="1" applyBorder="1" applyAlignment="1">
      <alignment horizontal="right" vertical="top"/>
    </xf>
    <xf numFmtId="167" fontId="3" fillId="8" borderId="20" xfId="1" applyNumberFormat="1" applyFont="1" applyFill="1" applyBorder="1" applyAlignment="1">
      <alignment horizontal="right" vertical="top"/>
    </xf>
    <xf numFmtId="164" fontId="3" fillId="8" borderId="22" xfId="0" applyNumberFormat="1" applyFont="1" applyFill="1" applyBorder="1" applyAlignment="1">
      <alignment horizontal="right" vertical="top"/>
    </xf>
    <xf numFmtId="164" fontId="3" fillId="8" borderId="23" xfId="0" applyNumberFormat="1" applyFont="1" applyFill="1" applyBorder="1" applyAlignment="1">
      <alignment horizontal="right" vertical="top"/>
    </xf>
    <xf numFmtId="164" fontId="3" fillId="4" borderId="42" xfId="0" applyNumberFormat="1" applyFont="1" applyFill="1" applyBorder="1" applyAlignment="1">
      <alignment horizontal="right" vertical="top"/>
    </xf>
    <xf numFmtId="164" fontId="3" fillId="4" borderId="28" xfId="0" applyNumberFormat="1" applyFont="1" applyFill="1" applyBorder="1" applyAlignment="1">
      <alignment horizontal="right" vertical="top"/>
    </xf>
    <xf numFmtId="164" fontId="3" fillId="4" borderId="24" xfId="0" applyNumberFormat="1" applyFont="1" applyFill="1" applyBorder="1" applyAlignment="1">
      <alignment horizontal="right" vertical="top"/>
    </xf>
    <xf numFmtId="0" fontId="3" fillId="7" borderId="31" xfId="0" applyFont="1" applyFill="1" applyBorder="1" applyAlignment="1">
      <alignment vertical="top" wrapText="1"/>
    </xf>
    <xf numFmtId="3" fontId="3" fillId="7" borderId="2" xfId="0" applyNumberFormat="1" applyFont="1" applyFill="1" applyBorder="1" applyAlignment="1">
      <alignment horizontal="center" vertical="top" wrapText="1"/>
    </xf>
    <xf numFmtId="3" fontId="3" fillId="7" borderId="3" xfId="0" applyNumberFormat="1" applyFont="1" applyFill="1" applyBorder="1" applyAlignment="1">
      <alignment horizontal="center" vertical="top" wrapText="1"/>
    </xf>
    <xf numFmtId="0" fontId="3" fillId="4" borderId="0" xfId="0" applyFont="1" applyFill="1" applyBorder="1" applyAlignment="1">
      <alignment vertical="top"/>
    </xf>
    <xf numFmtId="164" fontId="3" fillId="4" borderId="7" xfId="0" applyNumberFormat="1" applyFont="1" applyFill="1" applyBorder="1" applyAlignment="1">
      <alignment horizontal="right" vertical="top" wrapText="1"/>
    </xf>
    <xf numFmtId="164" fontId="5" fillId="4" borderId="30" xfId="0" applyNumberFormat="1" applyFont="1" applyFill="1" applyBorder="1" applyAlignment="1">
      <alignment horizontal="right" vertical="top"/>
    </xf>
    <xf numFmtId="3" fontId="3" fillId="0" borderId="26" xfId="0" applyNumberFormat="1" applyFont="1" applyFill="1" applyBorder="1" applyAlignment="1">
      <alignment horizontal="center" vertical="top"/>
    </xf>
    <xf numFmtId="164" fontId="3" fillId="4" borderId="19" xfId="0" applyNumberFormat="1" applyFont="1" applyFill="1" applyBorder="1" applyAlignment="1">
      <alignment horizontal="right" vertical="top"/>
    </xf>
    <xf numFmtId="164" fontId="3" fillId="4" borderId="35" xfId="0" applyNumberFormat="1" applyFont="1" applyFill="1" applyBorder="1" applyAlignment="1">
      <alignment horizontal="right" vertical="top"/>
    </xf>
    <xf numFmtId="164" fontId="3" fillId="4" borderId="1" xfId="0" applyNumberFormat="1" applyFont="1" applyFill="1" applyBorder="1" applyAlignment="1">
      <alignment horizontal="right" vertical="top"/>
    </xf>
    <xf numFmtId="0" fontId="9" fillId="0" borderId="14" xfId="0" applyFont="1" applyFill="1" applyBorder="1" applyAlignment="1">
      <alignment horizontal="center" vertical="top" wrapText="1"/>
    </xf>
    <xf numFmtId="164" fontId="5" fillId="7" borderId="64" xfId="0" applyNumberFormat="1" applyFont="1" applyFill="1" applyBorder="1" applyAlignment="1">
      <alignment horizontal="right" vertical="top"/>
    </xf>
    <xf numFmtId="0" fontId="5" fillId="4" borderId="46" xfId="0" applyFont="1" applyFill="1" applyBorder="1" applyAlignment="1">
      <alignment horizontal="center" vertical="top"/>
    </xf>
    <xf numFmtId="0" fontId="3" fillId="4" borderId="65" xfId="0" applyFont="1" applyFill="1" applyBorder="1" applyAlignment="1">
      <alignment horizontal="center" vertical="top"/>
    </xf>
    <xf numFmtId="0" fontId="3" fillId="0" borderId="46" xfId="0" applyFont="1" applyFill="1" applyBorder="1" applyAlignment="1">
      <alignment horizontal="center" vertical="top"/>
    </xf>
    <xf numFmtId="164" fontId="5" fillId="4" borderId="57" xfId="0" applyNumberFormat="1" applyFont="1" applyFill="1" applyBorder="1" applyAlignment="1">
      <alignment horizontal="right" vertical="top"/>
    </xf>
    <xf numFmtId="164" fontId="3" fillId="4" borderId="56" xfId="0" applyNumberFormat="1" applyFont="1" applyFill="1" applyBorder="1" applyAlignment="1">
      <alignment horizontal="right" vertical="top" wrapText="1"/>
    </xf>
    <xf numFmtId="164" fontId="3" fillId="4" borderId="57" xfId="0" applyNumberFormat="1" applyFont="1" applyFill="1" applyBorder="1" applyAlignment="1">
      <alignment horizontal="right" vertical="top" wrapText="1"/>
    </xf>
    <xf numFmtId="164" fontId="3" fillId="5" borderId="8" xfId="0" applyNumberFormat="1" applyFont="1" applyFill="1" applyBorder="1" applyAlignment="1">
      <alignment horizontal="right" vertical="top"/>
    </xf>
    <xf numFmtId="0" fontId="3" fillId="0" borderId="65" xfId="0" applyFont="1" applyFill="1" applyBorder="1" applyAlignment="1">
      <alignment horizontal="center" vertical="top"/>
    </xf>
    <xf numFmtId="164" fontId="5" fillId="4" borderId="46" xfId="0" applyNumberFormat="1" applyFont="1" applyFill="1" applyBorder="1" applyAlignment="1">
      <alignment horizontal="right" vertical="top"/>
    </xf>
    <xf numFmtId="164" fontId="3" fillId="4" borderId="65" xfId="0" applyNumberFormat="1" applyFont="1" applyFill="1" applyBorder="1" applyAlignment="1">
      <alignment horizontal="right" vertical="top" wrapText="1"/>
    </xf>
    <xf numFmtId="164" fontId="3" fillId="4" borderId="46" xfId="0" applyNumberFormat="1" applyFont="1" applyFill="1" applyBorder="1" applyAlignment="1">
      <alignment horizontal="right" vertical="top" wrapText="1"/>
    </xf>
    <xf numFmtId="164" fontId="3" fillId="4" borderId="67" xfId="0" applyNumberFormat="1" applyFont="1" applyFill="1" applyBorder="1" applyAlignment="1">
      <alignment horizontal="right" vertical="top" wrapText="1"/>
    </xf>
    <xf numFmtId="0" fontId="3" fillId="4" borderId="60" xfId="0" applyFont="1" applyFill="1" applyBorder="1" applyAlignment="1">
      <alignment horizontal="center" vertical="top"/>
    </xf>
    <xf numFmtId="164" fontId="3" fillId="4" borderId="57" xfId="0" applyNumberFormat="1" applyFont="1" applyFill="1" applyBorder="1" applyAlignment="1">
      <alignment horizontal="right" vertical="top"/>
    </xf>
    <xf numFmtId="164" fontId="3" fillId="4" borderId="56" xfId="0" applyNumberFormat="1" applyFont="1" applyFill="1" applyBorder="1" applyAlignment="1">
      <alignment horizontal="right" vertical="top"/>
    </xf>
    <xf numFmtId="49" fontId="3" fillId="7" borderId="35" xfId="0" applyNumberFormat="1" applyFont="1" applyFill="1" applyBorder="1" applyAlignment="1">
      <alignment horizontal="center" vertical="top"/>
    </xf>
    <xf numFmtId="164" fontId="3" fillId="0" borderId="0" xfId="0" applyNumberFormat="1" applyFont="1" applyAlignment="1">
      <alignment vertical="top"/>
    </xf>
    <xf numFmtId="0" fontId="3" fillId="4" borderId="8" xfId="0" applyFont="1" applyFill="1" applyBorder="1" applyAlignment="1">
      <alignment vertical="top" wrapText="1"/>
    </xf>
    <xf numFmtId="0" fontId="3" fillId="0" borderId="50" xfId="0" applyFont="1" applyFill="1" applyBorder="1" applyAlignment="1">
      <alignment horizontal="center" vertical="top"/>
    </xf>
    <xf numFmtId="0" fontId="5" fillId="5" borderId="64" xfId="0" applyFont="1" applyFill="1" applyBorder="1" applyAlignment="1">
      <alignment horizontal="center" vertical="top"/>
    </xf>
    <xf numFmtId="0" fontId="5" fillId="0" borderId="0" xfId="0" applyFont="1" applyAlignment="1">
      <alignment horizontal="center" vertical="top"/>
    </xf>
    <xf numFmtId="49" fontId="5" fillId="3" borderId="62" xfId="0" applyNumberFormat="1" applyFont="1" applyFill="1" applyBorder="1" applyAlignment="1">
      <alignment horizontal="center" vertical="top"/>
    </xf>
    <xf numFmtId="164" fontId="5" fillId="0" borderId="54" xfId="0" applyNumberFormat="1" applyFont="1" applyFill="1" applyBorder="1" applyAlignment="1">
      <alignment horizontal="right" vertical="top"/>
    </xf>
    <xf numFmtId="164" fontId="5" fillId="0" borderId="50" xfId="0" applyNumberFormat="1" applyFont="1" applyFill="1" applyBorder="1" applyAlignment="1">
      <alignment horizontal="right" vertical="top"/>
    </xf>
    <xf numFmtId="164" fontId="5" fillId="0" borderId="6" xfId="0" applyNumberFormat="1" applyFont="1" applyFill="1" applyBorder="1" applyAlignment="1">
      <alignment horizontal="right" vertical="top"/>
    </xf>
    <xf numFmtId="49" fontId="5" fillId="3" borderId="44" xfId="0" applyNumberFormat="1" applyFont="1" applyFill="1" applyBorder="1" applyAlignment="1">
      <alignment horizontal="center" vertical="top"/>
    </xf>
    <xf numFmtId="49" fontId="5" fillId="2" borderId="8"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0" borderId="14"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49" fontId="5" fillId="0" borderId="37" xfId="0" applyNumberFormat="1" applyFont="1" applyBorder="1" applyAlignment="1">
      <alignment horizontal="center" vertical="top"/>
    </xf>
    <xf numFmtId="0" fontId="3" fillId="0" borderId="8" xfId="0" applyFont="1" applyFill="1" applyBorder="1" applyAlignment="1">
      <alignment horizontal="left" vertical="top" wrapText="1"/>
    </xf>
    <xf numFmtId="49" fontId="5" fillId="2" borderId="6"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0" borderId="35" xfId="0" applyNumberFormat="1" applyFont="1" applyBorder="1" applyAlignment="1">
      <alignment horizontal="center" vertical="top"/>
    </xf>
    <xf numFmtId="0" fontId="5" fillId="0" borderId="46" xfId="0" applyFont="1" applyFill="1" applyBorder="1" applyAlignment="1">
      <alignment horizontal="center" vertical="top" wrapText="1"/>
    </xf>
    <xf numFmtId="49" fontId="5" fillId="0" borderId="36" xfId="0" applyNumberFormat="1" applyFont="1" applyBorder="1" applyAlignment="1">
      <alignment horizontal="center" vertical="top"/>
    </xf>
    <xf numFmtId="0" fontId="3" fillId="3" borderId="13" xfId="0" applyFont="1" applyFill="1" applyBorder="1" applyAlignment="1">
      <alignment horizontal="center" vertical="top" wrapText="1"/>
    </xf>
    <xf numFmtId="0" fontId="3" fillId="0" borderId="6" xfId="0" applyFont="1" applyFill="1" applyBorder="1" applyAlignment="1">
      <alignment horizontal="left" vertical="top" wrapText="1"/>
    </xf>
    <xf numFmtId="0" fontId="9" fillId="0" borderId="8" xfId="0" applyFont="1" applyFill="1" applyBorder="1" applyAlignment="1">
      <alignment horizontal="left" vertical="top" wrapText="1"/>
    </xf>
    <xf numFmtId="0" fontId="5" fillId="0" borderId="46" xfId="0" applyFont="1" applyFill="1" applyBorder="1" applyAlignment="1">
      <alignment horizontal="center" vertical="center" wrapText="1"/>
    </xf>
    <xf numFmtId="164" fontId="3" fillId="8" borderId="6" xfId="0" applyNumberFormat="1" applyFont="1" applyFill="1" applyBorder="1" applyAlignment="1">
      <alignment horizontal="right" vertical="top"/>
    </xf>
    <xf numFmtId="164" fontId="3" fillId="8" borderId="54" xfId="0" applyNumberFormat="1" applyFont="1" applyFill="1" applyBorder="1" applyAlignment="1">
      <alignment horizontal="right" vertical="top"/>
    </xf>
    <xf numFmtId="164" fontId="3" fillId="8" borderId="50" xfId="0" applyNumberFormat="1" applyFont="1" applyFill="1" applyBorder="1" applyAlignment="1">
      <alignment horizontal="right" vertical="top"/>
    </xf>
    <xf numFmtId="164" fontId="3" fillId="0" borderId="53" xfId="0" applyNumberFormat="1" applyFont="1" applyFill="1" applyBorder="1" applyAlignment="1">
      <alignment horizontal="right" vertical="top"/>
    </xf>
    <xf numFmtId="164" fontId="3" fillId="0" borderId="50" xfId="0" applyNumberFormat="1" applyFont="1" applyFill="1" applyBorder="1" applyAlignment="1">
      <alignment horizontal="right" vertical="top"/>
    </xf>
    <xf numFmtId="0" fontId="9" fillId="0" borderId="6" xfId="0" applyFont="1" applyFill="1" applyBorder="1" applyAlignment="1">
      <alignment vertical="top" wrapText="1"/>
    </xf>
    <xf numFmtId="0" fontId="9" fillId="0" borderId="35" xfId="0" applyFont="1" applyFill="1" applyBorder="1" applyAlignment="1">
      <alignment horizontal="center" vertical="top" wrapText="1"/>
    </xf>
    <xf numFmtId="164" fontId="5" fillId="8" borderId="50" xfId="0" applyNumberFormat="1" applyFont="1" applyFill="1" applyBorder="1" applyAlignment="1">
      <alignment horizontal="right" vertical="top"/>
    </xf>
    <xf numFmtId="164" fontId="5" fillId="0" borderId="53" xfId="0" applyNumberFormat="1" applyFont="1" applyFill="1" applyBorder="1" applyAlignment="1">
      <alignment horizontal="right" vertical="top"/>
    </xf>
    <xf numFmtId="0" fontId="6" fillId="0" borderId="1" xfId="0" applyFont="1" applyBorder="1" applyAlignment="1">
      <alignment horizontal="center" vertical="top" wrapText="1"/>
    </xf>
    <xf numFmtId="164" fontId="5" fillId="5" borderId="60" xfId="0" applyNumberFormat="1" applyFont="1" applyFill="1" applyBorder="1" applyAlignment="1">
      <alignment horizontal="right" vertical="top"/>
    </xf>
    <xf numFmtId="0" fontId="9" fillId="4" borderId="26" xfId="0" applyFont="1" applyFill="1" applyBorder="1" applyAlignment="1">
      <alignment horizontal="center" wrapText="1"/>
    </xf>
    <xf numFmtId="0" fontId="9" fillId="4" borderId="27" xfId="0" applyFont="1" applyFill="1" applyBorder="1" applyAlignment="1">
      <alignment horizontal="center" wrapText="1"/>
    </xf>
    <xf numFmtId="164" fontId="5" fillId="0" borderId="49" xfId="0" applyNumberFormat="1" applyFont="1" applyFill="1" applyBorder="1" applyAlignment="1">
      <alignment horizontal="center" vertical="center" wrapText="1"/>
    </xf>
    <xf numFmtId="0" fontId="5" fillId="0" borderId="49" xfId="0" applyFont="1" applyBorder="1" applyAlignment="1">
      <alignment horizontal="center" vertical="center"/>
    </xf>
    <xf numFmtId="164" fontId="3" fillId="0" borderId="0" xfId="0" applyNumberFormat="1" applyFont="1" applyBorder="1" applyAlignment="1">
      <alignment vertical="top"/>
    </xf>
    <xf numFmtId="0" fontId="3" fillId="8" borderId="62" xfId="0" applyFont="1" applyFill="1" applyBorder="1" applyAlignment="1">
      <alignment vertical="top"/>
    </xf>
    <xf numFmtId="0" fontId="3" fillId="0" borderId="62" xfId="0" applyFont="1" applyBorder="1" applyAlignment="1">
      <alignment vertical="top"/>
    </xf>
    <xf numFmtId="0" fontId="3" fillId="0" borderId="50" xfId="0" applyFont="1" applyBorder="1" applyAlignment="1">
      <alignment vertical="top"/>
    </xf>
    <xf numFmtId="0" fontId="3" fillId="0" borderId="53" xfId="0" applyFont="1" applyBorder="1" applyAlignment="1">
      <alignment vertical="top"/>
    </xf>
    <xf numFmtId="164" fontId="3" fillId="8" borderId="58" xfId="0" applyNumberFormat="1" applyFont="1" applyFill="1" applyBorder="1" applyAlignment="1">
      <alignment vertical="top"/>
    </xf>
    <xf numFmtId="0" fontId="3" fillId="0" borderId="39" xfId="0" applyFont="1" applyBorder="1" applyAlignment="1">
      <alignment vertical="top"/>
    </xf>
    <xf numFmtId="0" fontId="3" fillId="0" borderId="40" xfId="0" applyFont="1" applyBorder="1" applyAlignment="1">
      <alignment vertical="top"/>
    </xf>
    <xf numFmtId="0" fontId="3" fillId="0" borderId="41" xfId="0" applyFont="1" applyBorder="1" applyAlignment="1">
      <alignment vertical="top"/>
    </xf>
    <xf numFmtId="0" fontId="3" fillId="0" borderId="57" xfId="0" applyFont="1" applyBorder="1" applyAlignment="1">
      <alignment vertical="top"/>
    </xf>
    <xf numFmtId="164" fontId="3" fillId="8" borderId="46" xfId="0" applyNumberFormat="1" applyFont="1" applyFill="1" applyBorder="1" applyAlignment="1">
      <alignment vertical="top"/>
    </xf>
    <xf numFmtId="0" fontId="3" fillId="8" borderId="0" xfId="0" applyFont="1" applyFill="1" applyBorder="1" applyAlignment="1">
      <alignment vertical="top"/>
    </xf>
    <xf numFmtId="0" fontId="10" fillId="0" borderId="0" xfId="0" applyFont="1" applyBorder="1" applyAlignment="1">
      <alignment vertical="top" wrapText="1"/>
    </xf>
    <xf numFmtId="164" fontId="3" fillId="8" borderId="39" xfId="0" applyNumberFormat="1" applyFont="1" applyFill="1" applyBorder="1" applyAlignment="1">
      <alignment vertical="top"/>
    </xf>
    <xf numFmtId="0" fontId="3" fillId="0" borderId="55" xfId="0" applyFont="1" applyBorder="1" applyAlignment="1">
      <alignment vertical="top"/>
    </xf>
    <xf numFmtId="0" fontId="3" fillId="0" borderId="6" xfId="0" applyFont="1" applyBorder="1" applyAlignment="1">
      <alignment vertical="top"/>
    </xf>
    <xf numFmtId="0" fontId="3" fillId="8" borderId="35" xfId="0" applyFont="1" applyFill="1" applyBorder="1" applyAlignment="1">
      <alignment vertical="top"/>
    </xf>
    <xf numFmtId="0" fontId="3" fillId="8" borderId="36" xfId="0" applyFont="1" applyFill="1" applyBorder="1" applyAlignment="1">
      <alignment vertical="top"/>
    </xf>
    <xf numFmtId="0" fontId="8" fillId="0" borderId="36" xfId="0" applyFont="1" applyBorder="1" applyAlignment="1">
      <alignment vertical="top" wrapText="1"/>
    </xf>
    <xf numFmtId="0" fontId="8" fillId="0" borderId="36" xfId="0" applyFont="1" applyFill="1" applyBorder="1" applyAlignment="1">
      <alignment horizontal="left" vertical="top" wrapText="1"/>
    </xf>
    <xf numFmtId="0" fontId="8" fillId="0" borderId="15" xfId="0" applyFont="1" applyFill="1" applyBorder="1" applyAlignment="1">
      <alignment horizontal="left" vertical="top" wrapText="1"/>
    </xf>
    <xf numFmtId="0" fontId="8" fillId="0" borderId="15" xfId="0" applyFont="1" applyFill="1" applyBorder="1" applyAlignment="1">
      <alignment vertical="top" wrapText="1"/>
    </xf>
    <xf numFmtId="0" fontId="3" fillId="0" borderId="15" xfId="0" applyFont="1" applyFill="1" applyBorder="1" applyAlignment="1">
      <alignment vertical="top" wrapText="1"/>
    </xf>
    <xf numFmtId="0" fontId="3" fillId="4" borderId="15" xfId="0" applyFont="1" applyFill="1" applyBorder="1" applyAlignment="1">
      <alignment vertical="top" wrapText="1"/>
    </xf>
    <xf numFmtId="0" fontId="3" fillId="4" borderId="24" xfId="0" applyFont="1" applyFill="1" applyBorder="1" applyAlignment="1">
      <alignment vertical="top" wrapText="1"/>
    </xf>
    <xf numFmtId="0" fontId="3" fillId="4" borderId="70" xfId="0" applyFont="1" applyFill="1" applyBorder="1" applyAlignment="1">
      <alignment horizontal="left" vertical="top" wrapText="1"/>
    </xf>
    <xf numFmtId="0" fontId="10" fillId="4" borderId="36" xfId="0" applyFont="1" applyFill="1" applyBorder="1" applyAlignment="1">
      <alignment horizontal="left" vertical="top" wrapText="1"/>
    </xf>
    <xf numFmtId="3" fontId="3" fillId="4" borderId="14" xfId="0" applyNumberFormat="1" applyFont="1" applyFill="1" applyBorder="1" applyAlignment="1">
      <alignment horizontal="center" vertical="top"/>
    </xf>
    <xf numFmtId="3" fontId="3" fillId="4" borderId="15" xfId="0" applyNumberFormat="1" applyFont="1" applyFill="1" applyBorder="1" applyAlignment="1">
      <alignment horizontal="center" vertical="top"/>
    </xf>
    <xf numFmtId="3" fontId="3" fillId="4" borderId="39" xfId="0" applyNumberFormat="1" applyFont="1" applyFill="1" applyBorder="1" applyAlignment="1">
      <alignment horizontal="center" vertical="top"/>
    </xf>
    <xf numFmtId="3" fontId="3" fillId="4" borderId="38" xfId="0" applyNumberFormat="1" applyFont="1" applyFill="1" applyBorder="1" applyAlignment="1">
      <alignment horizontal="center" vertical="top"/>
    </xf>
    <xf numFmtId="3" fontId="3" fillId="4" borderId="35" xfId="0" applyNumberFormat="1" applyFont="1" applyFill="1" applyBorder="1" applyAlignment="1">
      <alignment horizontal="center" vertical="top"/>
    </xf>
    <xf numFmtId="3" fontId="3" fillId="4" borderId="36" xfId="0" applyNumberFormat="1" applyFont="1" applyFill="1" applyBorder="1" applyAlignment="1">
      <alignment horizontal="center" vertical="top"/>
    </xf>
    <xf numFmtId="3" fontId="3" fillId="4" borderId="27" xfId="0" applyNumberFormat="1" applyFont="1" applyFill="1" applyBorder="1" applyAlignment="1">
      <alignment horizontal="center" vertical="top"/>
    </xf>
    <xf numFmtId="0" fontId="5" fillId="4" borderId="58" xfId="0" applyFont="1" applyFill="1" applyBorder="1" applyAlignment="1">
      <alignment horizontal="center" vertical="center" wrapText="1"/>
    </xf>
    <xf numFmtId="49" fontId="3" fillId="4" borderId="55" xfId="0" applyNumberFormat="1" applyFont="1" applyFill="1" applyBorder="1" applyAlignment="1">
      <alignment horizontal="center" vertical="top" wrapText="1"/>
    </xf>
    <xf numFmtId="49" fontId="5" fillId="4" borderId="36" xfId="0" applyNumberFormat="1" applyFont="1" applyFill="1" applyBorder="1" applyAlignment="1">
      <alignment horizontal="center" vertical="top"/>
    </xf>
    <xf numFmtId="164" fontId="3" fillId="4" borderId="50" xfId="0" applyNumberFormat="1" applyFont="1" applyFill="1" applyBorder="1" applyAlignment="1">
      <alignment horizontal="right" vertical="top" wrapText="1"/>
    </xf>
    <xf numFmtId="164" fontId="5" fillId="7" borderId="10" xfId="0" applyNumberFormat="1" applyFont="1" applyFill="1" applyBorder="1" applyAlignment="1">
      <alignment horizontal="right" vertical="top"/>
    </xf>
    <xf numFmtId="164" fontId="3" fillId="4" borderId="32" xfId="0" applyNumberFormat="1" applyFont="1" applyFill="1" applyBorder="1" applyAlignment="1">
      <alignment horizontal="right" vertical="top"/>
    </xf>
    <xf numFmtId="0" fontId="5" fillId="0" borderId="6" xfId="0" applyFont="1" applyFill="1" applyBorder="1" applyAlignment="1">
      <alignment horizontal="center" vertical="top" wrapText="1"/>
    </xf>
    <xf numFmtId="0" fontId="5" fillId="0" borderId="8" xfId="0" applyFont="1" applyFill="1" applyBorder="1" applyAlignment="1">
      <alignment horizontal="center" vertical="top" wrapText="1"/>
    </xf>
    <xf numFmtId="49" fontId="5" fillId="0" borderId="57" xfId="0" applyNumberFormat="1" applyFont="1" applyBorder="1" applyAlignment="1">
      <alignment horizontal="center" vertical="top"/>
    </xf>
    <xf numFmtId="49" fontId="5" fillId="0" borderId="50" xfId="0" applyNumberFormat="1" applyFont="1" applyBorder="1" applyAlignment="1">
      <alignment horizontal="center" vertical="top"/>
    </xf>
    <xf numFmtId="164" fontId="3" fillId="0" borderId="7" xfId="0" applyNumberFormat="1" applyFont="1" applyBorder="1" applyAlignment="1">
      <alignment vertical="top"/>
    </xf>
    <xf numFmtId="49" fontId="3" fillId="0" borderId="14" xfId="0" applyNumberFormat="1" applyFont="1" applyBorder="1" applyAlignment="1">
      <alignment horizontal="center" vertical="top"/>
    </xf>
    <xf numFmtId="49" fontId="5" fillId="2" borderId="46" xfId="0" applyNumberFormat="1" applyFont="1" applyFill="1" applyBorder="1" applyAlignment="1">
      <alignment horizontal="center" vertical="top"/>
    </xf>
    <xf numFmtId="49" fontId="3" fillId="0" borderId="55" xfId="0" applyNumberFormat="1" applyFont="1" applyBorder="1" applyAlignment="1">
      <alignment horizontal="center" vertical="top" wrapText="1"/>
    </xf>
    <xf numFmtId="0" fontId="5" fillId="0" borderId="58" xfId="0" applyFont="1" applyFill="1" applyBorder="1" applyAlignment="1">
      <alignment horizontal="center" vertical="top" wrapText="1"/>
    </xf>
    <xf numFmtId="49" fontId="3" fillId="0" borderId="35" xfId="0" applyNumberFormat="1" applyFont="1" applyBorder="1" applyAlignment="1">
      <alignment horizontal="center" vertical="top"/>
    </xf>
    <xf numFmtId="0" fontId="3" fillId="0" borderId="15" xfId="0" applyFont="1" applyFill="1" applyBorder="1" applyAlignment="1">
      <alignment horizontal="left" vertical="top" wrapText="1"/>
    </xf>
    <xf numFmtId="0" fontId="3" fillId="4" borderId="6" xfId="0" applyFont="1" applyFill="1" applyBorder="1" applyAlignment="1">
      <alignment horizontal="center" vertical="center" textRotation="90" wrapText="1"/>
    </xf>
    <xf numFmtId="0" fontId="5" fillId="0" borderId="36" xfId="0" applyFont="1" applyFill="1" applyBorder="1" applyAlignment="1">
      <alignment vertical="top" wrapText="1"/>
    </xf>
    <xf numFmtId="0" fontId="3" fillId="4" borderId="27" xfId="0" applyFont="1" applyFill="1" applyBorder="1" applyAlignment="1">
      <alignment horizontal="left" vertical="top" wrapText="1"/>
    </xf>
    <xf numFmtId="49" fontId="3" fillId="7" borderId="70" xfId="0" applyNumberFormat="1" applyFont="1" applyFill="1" applyBorder="1" applyAlignment="1">
      <alignment horizontal="center" vertical="top"/>
    </xf>
    <xf numFmtId="0" fontId="9" fillId="0" borderId="37"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0" fontId="3" fillId="8" borderId="40" xfId="0" applyFont="1" applyFill="1" applyBorder="1" applyAlignment="1">
      <alignment vertical="top"/>
    </xf>
    <xf numFmtId="164" fontId="5" fillId="8" borderId="37" xfId="0" applyNumberFormat="1" applyFont="1" applyFill="1" applyBorder="1" applyAlignment="1">
      <alignment horizontal="right" vertical="top"/>
    </xf>
    <xf numFmtId="164" fontId="3" fillId="8" borderId="60" xfId="0" applyNumberFormat="1" applyFont="1" applyFill="1" applyBorder="1" applyAlignment="1">
      <alignment horizontal="right" vertical="top"/>
    </xf>
    <xf numFmtId="164" fontId="3" fillId="8" borderId="46" xfId="0" applyNumberFormat="1" applyFont="1" applyFill="1" applyBorder="1" applyAlignment="1">
      <alignment horizontal="right" vertical="top"/>
    </xf>
    <xf numFmtId="0" fontId="3" fillId="8" borderId="67" xfId="0" applyFont="1" applyFill="1" applyBorder="1" applyAlignment="1">
      <alignment vertical="top"/>
    </xf>
    <xf numFmtId="0" fontId="3" fillId="4" borderId="47" xfId="0" applyFont="1" applyFill="1" applyBorder="1" applyAlignment="1">
      <alignment vertical="top" wrapText="1"/>
    </xf>
    <xf numFmtId="0" fontId="3" fillId="0" borderId="47" xfId="0" applyFont="1" applyFill="1" applyBorder="1" applyAlignment="1">
      <alignment vertical="top" wrapText="1"/>
    </xf>
    <xf numFmtId="0" fontId="3" fillId="0" borderId="54" xfId="0" applyFont="1" applyFill="1" applyBorder="1" applyAlignment="1">
      <alignment vertical="top" wrapText="1"/>
    </xf>
    <xf numFmtId="164" fontId="3" fillId="0" borderId="32" xfId="0" applyNumberFormat="1" applyFont="1" applyFill="1" applyBorder="1" applyAlignment="1">
      <alignment horizontal="right" vertical="top"/>
    </xf>
    <xf numFmtId="0" fontId="3" fillId="0" borderId="32" xfId="0" applyFont="1" applyBorder="1" applyAlignment="1">
      <alignment vertical="top"/>
    </xf>
    <xf numFmtId="0" fontId="5" fillId="5" borderId="34" xfId="0" applyFont="1" applyFill="1" applyBorder="1" applyAlignment="1">
      <alignment horizontal="center" vertical="top"/>
    </xf>
    <xf numFmtId="164" fontId="5" fillId="8" borderId="47" xfId="0" applyNumberFormat="1" applyFont="1" applyFill="1" applyBorder="1" applyAlignment="1">
      <alignment horizontal="right" vertical="top"/>
    </xf>
    <xf numFmtId="164" fontId="5" fillId="8" borderId="14" xfId="0" applyNumberFormat="1" applyFont="1" applyFill="1" applyBorder="1" applyAlignment="1">
      <alignment horizontal="right" vertical="top"/>
    </xf>
    <xf numFmtId="164" fontId="5" fillId="8" borderId="24" xfId="0" applyNumberFormat="1" applyFont="1" applyFill="1" applyBorder="1" applyAlignment="1">
      <alignment horizontal="right" vertical="top"/>
    </xf>
    <xf numFmtId="164" fontId="3" fillId="8" borderId="1" xfId="0" applyNumberFormat="1" applyFont="1" applyFill="1" applyBorder="1" applyAlignment="1">
      <alignment horizontal="right" vertical="top"/>
    </xf>
    <xf numFmtId="164" fontId="5" fillId="8" borderId="18" xfId="0" applyNumberFormat="1" applyFont="1" applyFill="1" applyBorder="1" applyAlignment="1">
      <alignment horizontal="right" vertical="top"/>
    </xf>
    <xf numFmtId="164" fontId="5" fillId="8" borderId="19" xfId="0" applyNumberFormat="1" applyFont="1" applyFill="1" applyBorder="1" applyAlignment="1">
      <alignment horizontal="right" vertical="top"/>
    </xf>
    <xf numFmtId="164" fontId="5" fillId="8" borderId="21" xfId="0" applyNumberFormat="1" applyFont="1" applyFill="1" applyBorder="1" applyAlignment="1">
      <alignment horizontal="right" vertical="top"/>
    </xf>
    <xf numFmtId="164" fontId="5" fillId="8" borderId="11" xfId="0" applyNumberFormat="1" applyFont="1" applyFill="1" applyBorder="1" applyAlignment="1">
      <alignment horizontal="right" vertical="top"/>
    </xf>
    <xf numFmtId="0" fontId="3" fillId="8" borderId="24" xfId="0" applyFont="1" applyFill="1" applyBorder="1" applyAlignment="1">
      <alignment vertical="top"/>
    </xf>
    <xf numFmtId="164" fontId="5" fillId="8" borderId="43" xfId="0" applyNumberFormat="1" applyFont="1" applyFill="1" applyBorder="1" applyAlignment="1">
      <alignment horizontal="right" vertical="top"/>
    </xf>
    <xf numFmtId="0" fontId="3" fillId="8" borderId="46" xfId="0" applyFont="1" applyFill="1" applyBorder="1" applyAlignment="1">
      <alignment vertical="top"/>
    </xf>
    <xf numFmtId="164" fontId="5" fillId="5" borderId="45" xfId="0" applyNumberFormat="1" applyFont="1" applyFill="1" applyBorder="1" applyAlignment="1">
      <alignment horizontal="right" vertical="top"/>
    </xf>
    <xf numFmtId="164" fontId="3" fillId="8" borderId="35" xfId="0" applyNumberFormat="1" applyFont="1" applyFill="1" applyBorder="1" applyAlignment="1">
      <alignment horizontal="right" vertical="top"/>
    </xf>
    <xf numFmtId="164" fontId="3" fillId="8" borderId="36" xfId="0" applyNumberFormat="1" applyFont="1" applyFill="1" applyBorder="1" applyAlignment="1">
      <alignment horizontal="right" vertical="top"/>
    </xf>
    <xf numFmtId="0" fontId="3" fillId="4" borderId="71" xfId="0" applyFont="1" applyFill="1" applyBorder="1" applyAlignment="1">
      <alignment vertical="top" wrapText="1"/>
    </xf>
    <xf numFmtId="164" fontId="5" fillId="5" borderId="71" xfId="0" applyNumberFormat="1" applyFont="1" applyFill="1" applyBorder="1" applyAlignment="1">
      <alignment horizontal="right" vertical="top"/>
    </xf>
    <xf numFmtId="0" fontId="3" fillId="0" borderId="47" xfId="0" applyFont="1" applyFill="1" applyBorder="1" applyAlignment="1">
      <alignment horizontal="left" vertical="top" wrapText="1"/>
    </xf>
    <xf numFmtId="0" fontId="3" fillId="0" borderId="25" xfId="0" applyFont="1" applyFill="1" applyBorder="1" applyAlignment="1">
      <alignment vertical="top" wrapText="1"/>
    </xf>
    <xf numFmtId="0" fontId="3" fillId="0" borderId="71" xfId="0" applyFont="1" applyFill="1" applyBorder="1" applyAlignment="1">
      <alignment vertical="top" wrapText="1"/>
    </xf>
    <xf numFmtId="164" fontId="5" fillId="4" borderId="7" xfId="0" applyNumberFormat="1" applyFont="1" applyFill="1" applyBorder="1" applyAlignment="1">
      <alignment horizontal="right" vertical="top"/>
    </xf>
    <xf numFmtId="164" fontId="3" fillId="5" borderId="60" xfId="0" applyNumberFormat="1" applyFont="1" applyFill="1" applyBorder="1" applyAlignment="1">
      <alignment horizontal="right" vertical="top"/>
    </xf>
    <xf numFmtId="164" fontId="3" fillId="5" borderId="46" xfId="0" applyNumberFormat="1" applyFont="1" applyFill="1" applyBorder="1" applyAlignment="1">
      <alignment horizontal="right" vertical="top"/>
    </xf>
    <xf numFmtId="164" fontId="5" fillId="5" borderId="46" xfId="0" applyNumberFormat="1" applyFont="1" applyFill="1" applyBorder="1" applyAlignment="1">
      <alignment horizontal="right" vertical="top"/>
    </xf>
    <xf numFmtId="164" fontId="5" fillId="5" borderId="15" xfId="0" applyNumberFormat="1" applyFont="1" applyFill="1" applyBorder="1" applyAlignment="1">
      <alignment horizontal="right" vertical="top"/>
    </xf>
    <xf numFmtId="164" fontId="3" fillId="5" borderId="67" xfId="0" applyNumberFormat="1" applyFont="1" applyFill="1" applyBorder="1" applyAlignment="1">
      <alignment horizontal="right" vertical="top"/>
    </xf>
    <xf numFmtId="164" fontId="5" fillId="5" borderId="11" xfId="0" applyNumberFormat="1" applyFont="1" applyFill="1" applyBorder="1" applyAlignment="1">
      <alignment horizontal="right" vertical="top"/>
    </xf>
    <xf numFmtId="0" fontId="3" fillId="0" borderId="51" xfId="0" applyFont="1" applyFill="1" applyBorder="1" applyAlignment="1">
      <alignment horizontal="center" vertical="top"/>
    </xf>
    <xf numFmtId="0" fontId="3" fillId="0" borderId="57" xfId="0" applyFont="1" applyFill="1" applyBorder="1" applyAlignment="1">
      <alignment horizontal="center" vertical="top"/>
    </xf>
    <xf numFmtId="0" fontId="5" fillId="4" borderId="57" xfId="0" applyFont="1" applyFill="1" applyBorder="1" applyAlignment="1">
      <alignment horizontal="center" vertical="top"/>
    </xf>
    <xf numFmtId="0" fontId="3" fillId="4" borderId="57" xfId="0" applyFont="1" applyFill="1" applyBorder="1" applyAlignment="1">
      <alignment horizontal="center" vertical="top"/>
    </xf>
    <xf numFmtId="0" fontId="3" fillId="0" borderId="69" xfId="0" applyFont="1" applyFill="1" applyBorder="1" applyAlignment="1">
      <alignment horizontal="center" vertical="top"/>
    </xf>
    <xf numFmtId="0" fontId="5" fillId="5" borderId="45" xfId="0" applyFont="1" applyFill="1" applyBorder="1" applyAlignment="1">
      <alignment horizontal="center" vertical="top"/>
    </xf>
    <xf numFmtId="0" fontId="8" fillId="4" borderId="24" xfId="0" applyFont="1" applyFill="1" applyBorder="1" applyAlignment="1">
      <alignment vertical="top" wrapText="1"/>
    </xf>
    <xf numFmtId="0" fontId="3" fillId="4" borderId="42" xfId="0" applyFont="1" applyFill="1" applyBorder="1" applyAlignment="1">
      <alignment vertical="top" wrapText="1"/>
    </xf>
    <xf numFmtId="0" fontId="3" fillId="4" borderId="28" xfId="0" applyFont="1" applyFill="1" applyBorder="1" applyAlignment="1">
      <alignment horizontal="left" vertical="top" wrapText="1"/>
    </xf>
    <xf numFmtId="164" fontId="5" fillId="5" borderId="37" xfId="0" applyNumberFormat="1" applyFont="1" applyFill="1" applyBorder="1" applyAlignment="1">
      <alignment horizontal="right" vertical="top"/>
    </xf>
    <xf numFmtId="164" fontId="5" fillId="5" borderId="70" xfId="0" applyNumberFormat="1" applyFont="1" applyFill="1" applyBorder="1" applyAlignment="1">
      <alignment horizontal="right" vertical="top"/>
    </xf>
    <xf numFmtId="0" fontId="9" fillId="0" borderId="71" xfId="0" applyFont="1" applyFill="1" applyBorder="1" applyAlignment="1">
      <alignment vertical="top" wrapText="1"/>
    </xf>
    <xf numFmtId="164" fontId="3" fillId="5" borderId="58" xfId="0" applyNumberFormat="1" applyFont="1" applyFill="1" applyBorder="1" applyAlignment="1">
      <alignment horizontal="right" vertical="top"/>
    </xf>
    <xf numFmtId="0" fontId="3" fillId="0" borderId="54" xfId="0" applyFont="1" applyFill="1" applyBorder="1" applyAlignment="1">
      <alignment horizontal="left" vertical="top" wrapText="1"/>
    </xf>
    <xf numFmtId="0" fontId="9" fillId="0" borderId="47" xfId="0" applyFont="1" applyFill="1" applyBorder="1" applyAlignment="1">
      <alignment horizontal="left" vertical="top" wrapText="1"/>
    </xf>
    <xf numFmtId="0" fontId="8" fillId="0" borderId="55" xfId="0" applyFont="1" applyFill="1" applyBorder="1" applyAlignment="1">
      <alignment horizontal="left" vertical="top" wrapText="1"/>
    </xf>
    <xf numFmtId="164" fontId="5" fillId="8" borderId="3" xfId="0" applyNumberFormat="1" applyFont="1" applyFill="1" applyBorder="1" applyAlignment="1">
      <alignment horizontal="right" vertical="top"/>
    </xf>
    <xf numFmtId="0" fontId="3" fillId="0" borderId="44" xfId="0" applyFont="1" applyBorder="1" applyAlignment="1">
      <alignment horizontal="center" vertical="top"/>
    </xf>
    <xf numFmtId="0" fontId="3" fillId="3" borderId="72" xfId="0" applyFont="1" applyFill="1" applyBorder="1" applyAlignment="1">
      <alignment horizontal="center" vertical="top" wrapText="1"/>
    </xf>
    <xf numFmtId="0" fontId="3" fillId="3" borderId="73" xfId="0" applyFont="1" applyFill="1" applyBorder="1" applyAlignment="1">
      <alignment horizontal="center" vertical="top" wrapText="1"/>
    </xf>
    <xf numFmtId="49" fontId="5" fillId="4" borderId="27" xfId="0" applyNumberFormat="1" applyFont="1" applyFill="1" applyBorder="1" applyAlignment="1">
      <alignment horizontal="center" vertical="top"/>
    </xf>
    <xf numFmtId="0" fontId="9" fillId="0" borderId="43"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3" fillId="0" borderId="53" xfId="0" applyFont="1" applyFill="1" applyBorder="1" applyAlignment="1">
      <alignment horizontal="center" vertical="top" wrapText="1"/>
    </xf>
    <xf numFmtId="49" fontId="3" fillId="4" borderId="26" xfId="0" applyNumberFormat="1" applyFont="1" applyFill="1" applyBorder="1" applyAlignment="1">
      <alignment horizontal="center" vertical="top" wrapText="1"/>
    </xf>
    <xf numFmtId="0" fontId="10" fillId="0" borderId="55" xfId="0" applyFont="1" applyFill="1" applyBorder="1" applyAlignment="1">
      <alignment horizontal="left" vertical="top" wrapText="1"/>
    </xf>
    <xf numFmtId="49" fontId="5" fillId="7" borderId="63" xfId="0" applyNumberFormat="1" applyFont="1" applyFill="1" applyBorder="1" applyAlignment="1">
      <alignment vertical="top"/>
    </xf>
    <xf numFmtId="49" fontId="5" fillId="7" borderId="64" xfId="0" applyNumberFormat="1" applyFont="1" applyFill="1" applyBorder="1" applyAlignment="1">
      <alignment vertical="top"/>
    </xf>
    <xf numFmtId="49" fontId="5" fillId="7" borderId="35" xfId="0" applyNumberFormat="1" applyFont="1" applyFill="1" applyBorder="1" applyAlignment="1">
      <alignment horizontal="center" vertical="top"/>
    </xf>
    <xf numFmtId="49" fontId="5" fillId="7" borderId="70" xfId="0" applyNumberFormat="1" applyFont="1" applyFill="1" applyBorder="1" applyAlignment="1">
      <alignment vertical="top"/>
    </xf>
    <xf numFmtId="49" fontId="3" fillId="0" borderId="24" xfId="0" applyNumberFormat="1" applyFont="1" applyBorder="1" applyAlignment="1">
      <alignment horizontal="center" vertical="top" wrapText="1"/>
    </xf>
    <xf numFmtId="49" fontId="3" fillId="0" borderId="47" xfId="0" applyNumberFormat="1" applyFont="1" applyBorder="1" applyAlignment="1">
      <alignment horizontal="center" vertical="top" wrapText="1"/>
    </xf>
    <xf numFmtId="0" fontId="3" fillId="0" borderId="36" xfId="0" applyFont="1" applyBorder="1" applyAlignment="1">
      <alignment horizontal="center" vertical="top"/>
    </xf>
    <xf numFmtId="0" fontId="3" fillId="0" borderId="14" xfId="0" applyFont="1" applyBorder="1" applyAlignment="1">
      <alignment horizontal="center" vertical="top"/>
    </xf>
    <xf numFmtId="0" fontId="3" fillId="0" borderId="0" xfId="0" applyFont="1" applyBorder="1" applyAlignment="1">
      <alignment horizontal="center" vertical="top"/>
    </xf>
    <xf numFmtId="0" fontId="3" fillId="0" borderId="15" xfId="0" applyFont="1" applyBorder="1" applyAlignment="1">
      <alignment horizontal="center" vertical="top"/>
    </xf>
    <xf numFmtId="3" fontId="2" fillId="0" borderId="14" xfId="0" applyNumberFormat="1" applyFont="1" applyFill="1" applyBorder="1" applyAlignment="1">
      <alignment horizontal="center" vertical="top"/>
    </xf>
    <xf numFmtId="165" fontId="9" fillId="0" borderId="37" xfId="0" applyNumberFormat="1" applyFont="1" applyFill="1" applyBorder="1" applyAlignment="1">
      <alignment horizontal="center" vertical="top"/>
    </xf>
    <xf numFmtId="165" fontId="9" fillId="0" borderId="43" xfId="0" applyNumberFormat="1" applyFont="1" applyFill="1" applyBorder="1" applyAlignment="1">
      <alignment horizontal="center" vertical="top"/>
    </xf>
    <xf numFmtId="0" fontId="3" fillId="0" borderId="37" xfId="0" applyFont="1" applyBorder="1" applyAlignment="1">
      <alignment horizontal="center" vertical="top"/>
    </xf>
    <xf numFmtId="0" fontId="5" fillId="4" borderId="8" xfId="0" applyFont="1" applyFill="1" applyBorder="1" applyAlignment="1">
      <alignment vertical="top" wrapText="1"/>
    </xf>
    <xf numFmtId="49" fontId="3" fillId="4" borderId="14" xfId="0" applyNumberFormat="1" applyFont="1" applyFill="1" applyBorder="1" applyAlignment="1">
      <alignment vertical="top" wrapText="1"/>
    </xf>
    <xf numFmtId="49" fontId="5" fillId="4" borderId="15" xfId="0" applyNumberFormat="1" applyFont="1" applyFill="1" applyBorder="1" applyAlignment="1">
      <alignment vertical="top"/>
    </xf>
    <xf numFmtId="0" fontId="5" fillId="4" borderId="49" xfId="0" applyFont="1" applyFill="1" applyBorder="1" applyAlignment="1">
      <alignment horizontal="center" vertical="top" wrapText="1"/>
    </xf>
    <xf numFmtId="49" fontId="3" fillId="0" borderId="54" xfId="0" applyNumberFormat="1" applyFont="1" applyBorder="1" applyAlignment="1">
      <alignment horizontal="center" vertical="top" wrapText="1"/>
    </xf>
    <xf numFmtId="49" fontId="5" fillId="0" borderId="15" xfId="0" applyNumberFormat="1" applyFont="1" applyBorder="1" applyAlignment="1">
      <alignment vertical="top"/>
    </xf>
    <xf numFmtId="0" fontId="3" fillId="0" borderId="8" xfId="0" applyFont="1" applyFill="1" applyBorder="1" applyAlignment="1">
      <alignment vertical="center" textRotation="90" wrapText="1"/>
    </xf>
    <xf numFmtId="0" fontId="3" fillId="0" borderId="11" xfId="0" applyFont="1" applyFill="1" applyBorder="1" applyAlignment="1">
      <alignment vertical="center" textRotation="90" wrapText="1"/>
    </xf>
    <xf numFmtId="49" fontId="3" fillId="0" borderId="37" xfId="0" applyNumberFormat="1" applyFont="1" applyBorder="1" applyAlignment="1">
      <alignment vertical="top"/>
    </xf>
    <xf numFmtId="49" fontId="5" fillId="0" borderId="43" xfId="0" applyNumberFormat="1" applyFont="1" applyBorder="1" applyAlignment="1">
      <alignment vertical="top"/>
    </xf>
    <xf numFmtId="0" fontId="5" fillId="0" borderId="46" xfId="0" applyFont="1" applyBorder="1" applyAlignment="1">
      <alignment horizontal="center" vertical="top"/>
    </xf>
    <xf numFmtId="0" fontId="3" fillId="0" borderId="46" xfId="0" applyFont="1" applyFill="1" applyBorder="1" applyAlignment="1">
      <alignment horizontal="center" vertical="top" wrapText="1"/>
    </xf>
    <xf numFmtId="49" fontId="5" fillId="0" borderId="55" xfId="0" applyNumberFormat="1" applyFont="1" applyBorder="1" applyAlignment="1">
      <alignment horizontal="center" vertical="top"/>
    </xf>
    <xf numFmtId="0" fontId="5" fillId="0" borderId="43" xfId="0" applyFont="1" applyFill="1" applyBorder="1" applyAlignment="1">
      <alignment horizontal="left" vertical="top" wrapText="1"/>
    </xf>
    <xf numFmtId="0" fontId="3" fillId="0" borderId="26" xfId="0" applyFont="1" applyBorder="1" applyAlignment="1">
      <alignment horizontal="center" vertical="center" textRotation="90" wrapText="1"/>
    </xf>
    <xf numFmtId="0" fontId="3" fillId="0" borderId="26" xfId="0" applyFont="1" applyFill="1" applyBorder="1" applyAlignment="1">
      <alignment horizontal="center" vertical="center" textRotation="90" wrapText="1"/>
    </xf>
    <xf numFmtId="164" fontId="5" fillId="8" borderId="59" xfId="0" applyNumberFormat="1" applyFont="1" applyFill="1" applyBorder="1" applyAlignment="1">
      <alignment horizontal="right" vertical="top"/>
    </xf>
    <xf numFmtId="164" fontId="5" fillId="8" borderId="20" xfId="0" applyNumberFormat="1" applyFont="1" applyFill="1" applyBorder="1" applyAlignment="1">
      <alignment horizontal="right" vertical="top"/>
    </xf>
    <xf numFmtId="164" fontId="3" fillId="8" borderId="42" xfId="0" applyNumberFormat="1" applyFont="1" applyFill="1" applyBorder="1" applyAlignment="1">
      <alignment horizontal="right" vertical="top"/>
    </xf>
    <xf numFmtId="164" fontId="5" fillId="8" borderId="70" xfId="0" applyNumberFormat="1" applyFont="1" applyFill="1" applyBorder="1" applyAlignment="1">
      <alignment horizontal="right" vertical="top"/>
    </xf>
    <xf numFmtId="164" fontId="3" fillId="8" borderId="55" xfId="0" applyNumberFormat="1" applyFont="1" applyFill="1" applyBorder="1" applyAlignment="1">
      <alignment horizontal="right" vertical="top"/>
    </xf>
    <xf numFmtId="164" fontId="5" fillId="3" borderId="72" xfId="0" applyNumberFormat="1" applyFont="1" applyFill="1" applyBorder="1" applyAlignment="1">
      <alignment horizontal="right" vertical="top"/>
    </xf>
    <xf numFmtId="164" fontId="5" fillId="3" borderId="75" xfId="0" applyNumberFormat="1" applyFont="1" applyFill="1" applyBorder="1" applyAlignment="1">
      <alignment horizontal="right" vertical="top"/>
    </xf>
    <xf numFmtId="164" fontId="5" fillId="5" borderId="44" xfId="0" applyNumberFormat="1" applyFont="1" applyFill="1" applyBorder="1" applyAlignment="1">
      <alignment horizontal="right" vertical="top"/>
    </xf>
    <xf numFmtId="164" fontId="5" fillId="8" borderId="62" xfId="0" applyNumberFormat="1" applyFont="1" applyFill="1" applyBorder="1" applyAlignment="1">
      <alignment horizontal="right" vertical="top"/>
    </xf>
    <xf numFmtId="164" fontId="5" fillId="2" borderId="75" xfId="0" applyNumberFormat="1" applyFont="1" applyFill="1" applyBorder="1" applyAlignment="1">
      <alignment horizontal="right" vertical="top"/>
    </xf>
    <xf numFmtId="164" fontId="5" fillId="6" borderId="63" xfId="0" applyNumberFormat="1" applyFont="1" applyFill="1" applyBorder="1" applyAlignment="1">
      <alignment horizontal="right" vertical="top"/>
    </xf>
    <xf numFmtId="164" fontId="5" fillId="8" borderId="64" xfId="0" applyNumberFormat="1" applyFont="1" applyFill="1" applyBorder="1" applyAlignment="1">
      <alignment horizontal="right" vertical="top"/>
    </xf>
    <xf numFmtId="164" fontId="5" fillId="3" borderId="4" xfId="0" applyNumberFormat="1" applyFont="1" applyFill="1" applyBorder="1" applyAlignment="1">
      <alignment horizontal="right" vertical="top"/>
    </xf>
    <xf numFmtId="164" fontId="5" fillId="3" borderId="73" xfId="0" applyNumberFormat="1" applyFont="1" applyFill="1" applyBorder="1" applyAlignment="1">
      <alignment horizontal="right" vertical="top"/>
    </xf>
    <xf numFmtId="164" fontId="5" fillId="2" borderId="4" xfId="0" applyNumberFormat="1" applyFont="1" applyFill="1" applyBorder="1" applyAlignment="1">
      <alignment horizontal="right" vertical="top"/>
    </xf>
    <xf numFmtId="164" fontId="5" fillId="6" borderId="64" xfId="0" applyNumberFormat="1" applyFont="1" applyFill="1" applyBorder="1" applyAlignment="1">
      <alignment horizontal="right" vertical="top"/>
    </xf>
    <xf numFmtId="0" fontId="11" fillId="6" borderId="0" xfId="0" applyFont="1" applyFill="1" applyBorder="1"/>
    <xf numFmtId="0" fontId="11" fillId="6" borderId="46" xfId="0" applyFont="1" applyFill="1" applyBorder="1"/>
    <xf numFmtId="0" fontId="11" fillId="6" borderId="57" xfId="0" applyFont="1" applyFill="1" applyBorder="1"/>
    <xf numFmtId="164" fontId="3" fillId="4" borderId="8" xfId="0" applyNumberFormat="1" applyFont="1" applyFill="1" applyBorder="1" applyAlignment="1">
      <alignment horizontal="right" vertical="top"/>
    </xf>
    <xf numFmtId="164" fontId="3" fillId="4" borderId="14" xfId="0" applyNumberFormat="1" applyFont="1" applyFill="1" applyBorder="1" applyAlignment="1">
      <alignment horizontal="right" vertical="top"/>
    </xf>
    <xf numFmtId="164" fontId="3" fillId="4" borderId="15" xfId="0" applyNumberFormat="1" applyFont="1" applyFill="1" applyBorder="1" applyAlignment="1">
      <alignment horizontal="right" vertical="top"/>
    </xf>
    <xf numFmtId="164" fontId="3" fillId="4" borderId="22" xfId="0" applyNumberFormat="1" applyFont="1" applyFill="1" applyBorder="1" applyAlignment="1">
      <alignment horizontal="right" vertical="top"/>
    </xf>
    <xf numFmtId="164" fontId="3" fillId="4" borderId="1" xfId="0" applyNumberFormat="1" applyFont="1" applyFill="1" applyBorder="1" applyAlignment="1">
      <alignment horizontal="right" vertical="top"/>
    </xf>
    <xf numFmtId="164" fontId="3" fillId="4" borderId="23" xfId="0" applyNumberFormat="1" applyFont="1" applyFill="1" applyBorder="1" applyAlignment="1">
      <alignment horizontal="right" vertical="top"/>
    </xf>
    <xf numFmtId="164" fontId="3" fillId="4" borderId="41" xfId="0" applyNumberFormat="1" applyFont="1" applyFill="1" applyBorder="1" applyAlignment="1">
      <alignment horizontal="right" vertical="top"/>
    </xf>
    <xf numFmtId="164" fontId="3" fillId="4" borderId="26" xfId="0" applyNumberFormat="1" applyFont="1" applyFill="1" applyBorder="1" applyAlignment="1">
      <alignment horizontal="right" vertical="top"/>
    </xf>
    <xf numFmtId="164" fontId="3" fillId="4" borderId="27" xfId="0" applyNumberFormat="1" applyFont="1" applyFill="1" applyBorder="1" applyAlignment="1">
      <alignment horizontal="right" vertical="top"/>
    </xf>
    <xf numFmtId="164" fontId="5" fillId="4" borderId="6" xfId="0" applyNumberFormat="1" applyFont="1" applyFill="1" applyBorder="1" applyAlignment="1">
      <alignment horizontal="right" vertical="top"/>
    </xf>
    <xf numFmtId="164" fontId="5" fillId="4" borderId="35" xfId="0" applyNumberFormat="1" applyFont="1" applyFill="1" applyBorder="1" applyAlignment="1">
      <alignment horizontal="right" vertical="top"/>
    </xf>
    <xf numFmtId="164" fontId="5" fillId="4" borderId="36" xfId="0" applyNumberFormat="1" applyFont="1" applyFill="1" applyBorder="1" applyAlignment="1">
      <alignment horizontal="right" vertical="top"/>
    </xf>
    <xf numFmtId="164" fontId="5" fillId="4" borderId="18" xfId="0" applyNumberFormat="1" applyFont="1" applyFill="1" applyBorder="1" applyAlignment="1">
      <alignment horizontal="right" vertical="top"/>
    </xf>
    <xf numFmtId="164" fontId="5" fillId="4" borderId="19" xfId="0" applyNumberFormat="1" applyFont="1" applyFill="1" applyBorder="1" applyAlignment="1">
      <alignment horizontal="right" vertical="top"/>
    </xf>
    <xf numFmtId="164" fontId="5" fillId="4" borderId="21" xfId="0" applyNumberFormat="1" applyFont="1" applyFill="1" applyBorder="1" applyAlignment="1">
      <alignment horizontal="right" vertical="top"/>
    </xf>
    <xf numFmtId="164" fontId="3" fillId="4" borderId="49" xfId="0" applyNumberFormat="1" applyFont="1" applyFill="1" applyBorder="1" applyAlignment="1">
      <alignment horizontal="right" vertical="top"/>
    </xf>
    <xf numFmtId="164" fontId="3" fillId="4" borderId="60" xfId="0" applyNumberFormat="1" applyFont="1" applyFill="1" applyBorder="1" applyAlignment="1">
      <alignment horizontal="right" vertical="top"/>
    </xf>
    <xf numFmtId="0" fontId="3" fillId="4" borderId="46" xfId="0" applyFont="1" applyFill="1" applyBorder="1" applyAlignment="1">
      <alignment vertical="top"/>
    </xf>
    <xf numFmtId="0" fontId="3" fillId="4" borderId="24" xfId="0" applyFont="1" applyFill="1" applyBorder="1" applyAlignment="1">
      <alignment vertical="top"/>
    </xf>
    <xf numFmtId="0" fontId="3" fillId="4" borderId="15" xfId="0" applyFont="1" applyFill="1" applyBorder="1" applyAlignment="1">
      <alignment vertical="top"/>
    </xf>
    <xf numFmtId="164" fontId="3" fillId="4" borderId="46" xfId="0" applyNumberFormat="1" applyFont="1" applyFill="1" applyBorder="1" applyAlignment="1">
      <alignment horizontal="right" vertical="top"/>
    </xf>
    <xf numFmtId="0" fontId="3" fillId="4" borderId="67" xfId="0" applyFont="1" applyFill="1" applyBorder="1" applyAlignment="1">
      <alignment vertical="top"/>
    </xf>
    <xf numFmtId="0" fontId="3" fillId="4" borderId="40" xfId="0" applyFont="1" applyFill="1" applyBorder="1" applyAlignment="1">
      <alignment vertical="top"/>
    </xf>
    <xf numFmtId="0" fontId="3" fillId="4" borderId="38" xfId="0" applyFont="1" applyFill="1" applyBorder="1" applyAlignment="1">
      <alignment vertical="top"/>
    </xf>
    <xf numFmtId="164" fontId="5" fillId="4" borderId="8" xfId="0" applyNumberFormat="1" applyFont="1" applyFill="1" applyBorder="1" applyAlignment="1">
      <alignment horizontal="right" vertical="top"/>
    </xf>
    <xf numFmtId="164" fontId="5" fillId="4" borderId="14" xfId="0" applyNumberFormat="1" applyFont="1" applyFill="1" applyBorder="1" applyAlignment="1">
      <alignment horizontal="right" vertical="top"/>
    </xf>
    <xf numFmtId="164" fontId="5" fillId="4" borderId="15" xfId="0" applyNumberFormat="1" applyFont="1" applyFill="1" applyBorder="1" applyAlignment="1">
      <alignment horizontal="right" vertical="top"/>
    </xf>
    <xf numFmtId="164" fontId="3" fillId="4" borderId="6" xfId="0" applyNumberFormat="1" applyFont="1" applyFill="1" applyBorder="1" applyAlignment="1">
      <alignment horizontal="right" vertical="top"/>
    </xf>
    <xf numFmtId="164" fontId="3" fillId="4" borderId="35" xfId="0" applyNumberFormat="1" applyFont="1" applyFill="1" applyBorder="1" applyAlignment="1">
      <alignment horizontal="right" vertical="top"/>
    </xf>
    <xf numFmtId="164" fontId="3" fillId="4" borderId="36" xfId="0" applyNumberFormat="1" applyFont="1" applyFill="1" applyBorder="1" applyAlignment="1">
      <alignment horizontal="right" vertical="top"/>
    </xf>
    <xf numFmtId="167" fontId="3" fillId="4" borderId="18" xfId="1" applyNumberFormat="1" applyFont="1" applyFill="1" applyBorder="1" applyAlignment="1">
      <alignment horizontal="right" vertical="top"/>
    </xf>
    <xf numFmtId="167" fontId="3" fillId="4" borderId="19" xfId="1" applyNumberFormat="1" applyFont="1" applyFill="1" applyBorder="1" applyAlignment="1">
      <alignment horizontal="right" vertical="top"/>
    </xf>
    <xf numFmtId="167" fontId="3" fillId="4" borderId="21" xfId="1" applyNumberFormat="1" applyFont="1" applyFill="1" applyBorder="1" applyAlignment="1">
      <alignment horizontal="right" vertical="top"/>
    </xf>
    <xf numFmtId="164" fontId="3" fillId="4" borderId="18" xfId="0" applyNumberFormat="1" applyFont="1" applyFill="1" applyBorder="1" applyAlignment="1">
      <alignment horizontal="right" vertical="top"/>
    </xf>
    <xf numFmtId="164" fontId="3" fillId="4" borderId="21" xfId="0" applyNumberFormat="1" applyFont="1" applyFill="1" applyBorder="1" applyAlignment="1">
      <alignment horizontal="right" vertical="top"/>
    </xf>
    <xf numFmtId="164" fontId="5" fillId="4" borderId="24" xfId="0" applyNumberFormat="1" applyFont="1" applyFill="1" applyBorder="1" applyAlignment="1">
      <alignment horizontal="right" vertical="top"/>
    </xf>
    <xf numFmtId="164" fontId="3" fillId="4" borderId="67" xfId="0" applyNumberFormat="1" applyFont="1" applyFill="1" applyBorder="1" applyAlignment="1">
      <alignment horizontal="right" vertical="top"/>
    </xf>
    <xf numFmtId="164" fontId="3" fillId="4" borderId="40" xfId="0" applyNumberFormat="1" applyFont="1" applyFill="1" applyBorder="1" applyAlignment="1">
      <alignment horizontal="right" vertical="top"/>
    </xf>
    <xf numFmtId="164" fontId="3" fillId="4" borderId="38" xfId="0" applyNumberFormat="1" applyFont="1" applyFill="1" applyBorder="1" applyAlignment="1">
      <alignment horizontal="right" vertical="top"/>
    </xf>
    <xf numFmtId="164" fontId="3" fillId="4" borderId="58" xfId="0" applyNumberFormat="1" applyFont="1" applyFill="1" applyBorder="1" applyAlignment="1">
      <alignment horizontal="right" vertical="top"/>
    </xf>
    <xf numFmtId="164" fontId="3" fillId="4" borderId="55" xfId="0" applyNumberFormat="1" applyFont="1" applyFill="1" applyBorder="1" applyAlignment="1">
      <alignment horizontal="right" vertical="top"/>
    </xf>
    <xf numFmtId="164" fontId="3" fillId="4" borderId="54" xfId="0" applyNumberFormat="1" applyFont="1" applyFill="1" applyBorder="1" applyAlignment="1">
      <alignment horizontal="right" vertical="top"/>
    </xf>
    <xf numFmtId="0" fontId="3" fillId="4" borderId="8" xfId="0" applyFont="1" applyFill="1" applyBorder="1" applyAlignment="1">
      <alignment vertical="top"/>
    </xf>
    <xf numFmtId="0" fontId="3" fillId="4" borderId="14" xfId="0" applyFont="1" applyFill="1" applyBorder="1" applyAlignment="1">
      <alignment vertical="top"/>
    </xf>
    <xf numFmtId="164" fontId="3" fillId="4" borderId="39" xfId="0" applyNumberFormat="1" applyFont="1" applyFill="1" applyBorder="1" applyAlignment="1">
      <alignment horizontal="right" vertical="top"/>
    </xf>
    <xf numFmtId="0" fontId="5" fillId="0" borderId="21" xfId="0" applyFont="1" applyFill="1" applyBorder="1" applyAlignment="1">
      <alignment horizontal="left" vertical="top" wrapText="1"/>
    </xf>
    <xf numFmtId="164" fontId="3" fillId="8" borderId="21" xfId="0" applyNumberFormat="1" applyFont="1" applyFill="1" applyBorder="1" applyAlignment="1">
      <alignment horizontal="right" vertical="top"/>
    </xf>
    <xf numFmtId="164" fontId="3" fillId="4" borderId="12" xfId="0" applyNumberFormat="1" applyFont="1" applyFill="1" applyBorder="1" applyAlignment="1">
      <alignment horizontal="right" vertical="top"/>
    </xf>
    <xf numFmtId="0" fontId="3" fillId="0" borderId="12" xfId="0" applyFont="1" applyFill="1" applyBorder="1" applyAlignment="1">
      <alignment horizontal="center" vertical="top" wrapText="1"/>
    </xf>
    <xf numFmtId="164" fontId="3" fillId="5" borderId="76" xfId="0" applyNumberFormat="1" applyFont="1" applyFill="1" applyBorder="1" applyAlignment="1">
      <alignment horizontal="right" vertical="top"/>
    </xf>
    <xf numFmtId="164" fontId="3" fillId="8" borderId="19" xfId="0" applyNumberFormat="1" applyFont="1" applyFill="1" applyBorder="1" applyAlignment="1">
      <alignment horizontal="right" vertical="top"/>
    </xf>
    <xf numFmtId="0" fontId="3" fillId="4" borderId="8" xfId="0" applyFont="1" applyFill="1" applyBorder="1" applyAlignment="1">
      <alignment horizontal="left" vertical="top" wrapText="1"/>
    </xf>
    <xf numFmtId="0" fontId="3" fillId="8" borderId="27" xfId="0" applyFont="1" applyFill="1" applyBorder="1" applyAlignment="1">
      <alignment vertical="top"/>
    </xf>
    <xf numFmtId="164" fontId="5" fillId="8" borderId="61" xfId="0" applyNumberFormat="1" applyFont="1" applyFill="1" applyBorder="1" applyAlignment="1">
      <alignment horizontal="right" vertical="top"/>
    </xf>
    <xf numFmtId="164" fontId="3" fillId="0" borderId="30" xfId="0" applyNumberFormat="1" applyFont="1" applyFill="1" applyBorder="1" applyAlignment="1">
      <alignment horizontal="right" vertical="top"/>
    </xf>
    <xf numFmtId="164" fontId="21" fillId="0" borderId="30" xfId="0" applyNumberFormat="1" applyFont="1" applyBorder="1" applyAlignment="1">
      <alignment vertical="top"/>
    </xf>
    <xf numFmtId="0" fontId="3" fillId="4" borderId="57" xfId="0" applyFont="1" applyFill="1" applyBorder="1" applyAlignment="1">
      <alignment vertical="top"/>
    </xf>
    <xf numFmtId="0" fontId="3" fillId="4" borderId="26" xfId="0" applyFont="1" applyFill="1" applyBorder="1" applyAlignment="1">
      <alignment vertical="top"/>
    </xf>
    <xf numFmtId="164" fontId="21" fillId="5" borderId="27" xfId="0" applyNumberFormat="1" applyFont="1" applyFill="1" applyBorder="1" applyAlignment="1">
      <alignment horizontal="right" vertical="top"/>
    </xf>
    <xf numFmtId="164" fontId="3" fillId="0" borderId="52" xfId="0" applyNumberFormat="1" applyFont="1" applyFill="1" applyBorder="1" applyAlignment="1">
      <alignment horizontal="right" vertical="top"/>
    </xf>
    <xf numFmtId="164" fontId="3" fillId="0" borderId="8" xfId="0" applyNumberFormat="1" applyFont="1" applyBorder="1" applyAlignment="1">
      <alignment horizontal="right" vertical="top"/>
    </xf>
    <xf numFmtId="164" fontId="21" fillId="5" borderId="8" xfId="0" applyNumberFormat="1" applyFont="1" applyFill="1" applyBorder="1" applyAlignment="1">
      <alignment horizontal="right" vertical="top"/>
    </xf>
    <xf numFmtId="164" fontId="3" fillId="0" borderId="68" xfId="0" applyNumberFormat="1" applyFont="1" applyFill="1" applyBorder="1" applyAlignment="1">
      <alignment horizontal="right" vertical="top"/>
    </xf>
    <xf numFmtId="0" fontId="3" fillId="7" borderId="29" xfId="0" applyFont="1" applyFill="1" applyBorder="1" applyAlignment="1">
      <alignment vertical="top" wrapText="1"/>
    </xf>
    <xf numFmtId="0" fontId="3" fillId="7" borderId="2" xfId="0" applyFont="1" applyFill="1" applyBorder="1" applyAlignment="1">
      <alignment vertical="top" wrapText="1"/>
    </xf>
    <xf numFmtId="0" fontId="20" fillId="0" borderId="27" xfId="0" applyFont="1" applyFill="1" applyBorder="1" applyAlignment="1">
      <alignment horizontal="left" vertical="top" wrapText="1"/>
    </xf>
    <xf numFmtId="164" fontId="20" fillId="4" borderId="27" xfId="0" applyNumberFormat="1" applyFont="1" applyFill="1" applyBorder="1" applyAlignment="1">
      <alignment horizontal="right" vertical="top"/>
    </xf>
    <xf numFmtId="164" fontId="20" fillId="4" borderId="22" xfId="0" applyNumberFormat="1" applyFont="1" applyFill="1" applyBorder="1" applyAlignment="1">
      <alignment horizontal="right" vertical="top"/>
    </xf>
    <xf numFmtId="0" fontId="20" fillId="4" borderId="15" xfId="0" applyFont="1" applyFill="1" applyBorder="1" applyAlignment="1">
      <alignment vertical="top" wrapText="1"/>
    </xf>
    <xf numFmtId="164" fontId="20" fillId="4" borderId="49" xfId="0" applyNumberFormat="1" applyFont="1" applyFill="1" applyBorder="1" applyAlignment="1">
      <alignment horizontal="right" vertical="top"/>
    </xf>
    <xf numFmtId="0" fontId="20" fillId="0" borderId="38" xfId="0" applyFont="1" applyFill="1" applyBorder="1" applyAlignment="1">
      <alignment vertical="top" wrapText="1"/>
    </xf>
    <xf numFmtId="164" fontId="20" fillId="4" borderId="23" xfId="0" applyNumberFormat="1" applyFont="1" applyFill="1" applyBorder="1" applyAlignment="1">
      <alignment horizontal="right" vertical="top"/>
    </xf>
    <xf numFmtId="0" fontId="5" fillId="0" borderId="47" xfId="0" applyFont="1" applyFill="1" applyBorder="1" applyAlignment="1">
      <alignment vertical="top" wrapText="1"/>
    </xf>
    <xf numFmtId="0" fontId="20" fillId="4" borderId="1" xfId="0" applyFont="1" applyFill="1" applyBorder="1" applyAlignment="1">
      <alignment horizontal="left" vertical="top" wrapText="1"/>
    </xf>
    <xf numFmtId="0" fontId="3" fillId="0" borderId="76" xfId="0" applyFont="1" applyFill="1" applyBorder="1" applyAlignment="1">
      <alignment horizontal="center" vertical="top" wrapText="1"/>
    </xf>
    <xf numFmtId="164" fontId="3" fillId="8" borderId="76" xfId="0" applyNumberFormat="1" applyFont="1" applyFill="1" applyBorder="1" applyAlignment="1">
      <alignment horizontal="right" vertical="top"/>
    </xf>
    <xf numFmtId="164" fontId="3" fillId="8" borderId="20" xfId="0" applyNumberFormat="1" applyFont="1" applyFill="1" applyBorder="1" applyAlignment="1">
      <alignment horizontal="right" vertical="top"/>
    </xf>
    <xf numFmtId="164" fontId="3" fillId="4" borderId="20" xfId="0" applyNumberFormat="1" applyFont="1" applyFill="1" applyBorder="1" applyAlignment="1">
      <alignment horizontal="right" vertical="top"/>
    </xf>
    <xf numFmtId="0" fontId="20" fillId="4" borderId="1" xfId="0" applyFont="1" applyFill="1" applyBorder="1" applyAlignment="1">
      <alignment vertical="top" wrapText="1"/>
    </xf>
    <xf numFmtId="164" fontId="20" fillId="4" borderId="21" xfId="0" applyNumberFormat="1" applyFont="1" applyFill="1" applyBorder="1" applyAlignment="1">
      <alignment horizontal="right" vertical="top"/>
    </xf>
    <xf numFmtId="164" fontId="20" fillId="4" borderId="76" xfId="0" applyNumberFormat="1" applyFont="1" applyFill="1" applyBorder="1" applyAlignment="1">
      <alignment horizontal="right" vertical="top"/>
    </xf>
    <xf numFmtId="0" fontId="21" fillId="0" borderId="36" xfId="0" applyFont="1" applyFill="1" applyBorder="1" applyAlignment="1">
      <alignment horizontal="left" vertical="top" wrapText="1"/>
    </xf>
    <xf numFmtId="164" fontId="20" fillId="4" borderId="15" xfId="0" applyNumberFormat="1" applyFont="1" applyFill="1" applyBorder="1" applyAlignment="1">
      <alignment horizontal="right" vertical="top"/>
    </xf>
    <xf numFmtId="164" fontId="20" fillId="4" borderId="0" xfId="0" applyNumberFormat="1" applyFont="1" applyFill="1" applyBorder="1" applyAlignment="1">
      <alignment horizontal="right" vertical="top"/>
    </xf>
    <xf numFmtId="164" fontId="20" fillId="4" borderId="8" xfId="0" applyNumberFormat="1" applyFont="1" applyFill="1" applyBorder="1" applyAlignment="1">
      <alignment horizontal="right" vertical="top"/>
    </xf>
    <xf numFmtId="164" fontId="20" fillId="4" borderId="41" xfId="0" applyNumberFormat="1" applyFont="1" applyFill="1" applyBorder="1" applyAlignment="1">
      <alignment horizontal="right" vertical="top"/>
    </xf>
    <xf numFmtId="164" fontId="20" fillId="4" borderId="18" xfId="0" applyNumberFormat="1" applyFont="1" applyFill="1" applyBorder="1" applyAlignment="1">
      <alignment horizontal="right" vertical="top"/>
    </xf>
    <xf numFmtId="164" fontId="20" fillId="5" borderId="27" xfId="0" applyNumberFormat="1" applyFont="1" applyFill="1" applyBorder="1" applyAlignment="1">
      <alignment horizontal="right" vertical="top"/>
    </xf>
    <xf numFmtId="164" fontId="20" fillId="5" borderId="22" xfId="0" applyNumberFormat="1" applyFont="1" applyFill="1" applyBorder="1" applyAlignment="1">
      <alignment horizontal="right" vertical="top"/>
    </xf>
    <xf numFmtId="0" fontId="20" fillId="0" borderId="9" xfId="0" applyFont="1" applyFill="1" applyBorder="1" applyAlignment="1">
      <alignment horizontal="center" vertical="top" wrapText="1"/>
    </xf>
    <xf numFmtId="164" fontId="20" fillId="5" borderId="15" xfId="0" applyNumberFormat="1" applyFont="1" applyFill="1" applyBorder="1" applyAlignment="1">
      <alignment horizontal="right" vertical="top"/>
    </xf>
    <xf numFmtId="164" fontId="20" fillId="5" borderId="41" xfId="0" applyNumberFormat="1" applyFont="1" applyFill="1" applyBorder="1" applyAlignment="1">
      <alignment horizontal="right" vertical="top"/>
    </xf>
    <xf numFmtId="164" fontId="20" fillId="5" borderId="28" xfId="0" applyNumberFormat="1" applyFont="1" applyFill="1" applyBorder="1" applyAlignment="1">
      <alignment horizontal="right" vertical="top"/>
    </xf>
    <xf numFmtId="164" fontId="20" fillId="5" borderId="48" xfId="0" applyNumberFormat="1" applyFont="1" applyFill="1" applyBorder="1" applyAlignment="1">
      <alignment horizontal="right" vertical="top"/>
    </xf>
    <xf numFmtId="164" fontId="20" fillId="8" borderId="15" xfId="0" applyNumberFormat="1" applyFont="1" applyFill="1" applyBorder="1" applyAlignment="1">
      <alignment horizontal="right" vertical="top"/>
    </xf>
    <xf numFmtId="164" fontId="20" fillId="8" borderId="24" xfId="0" applyNumberFormat="1" applyFont="1" applyFill="1" applyBorder="1" applyAlignment="1">
      <alignment horizontal="right" vertical="top"/>
    </xf>
    <xf numFmtId="164" fontId="20" fillId="8" borderId="23" xfId="0" applyNumberFormat="1" applyFont="1" applyFill="1" applyBorder="1" applyAlignment="1">
      <alignment horizontal="right" vertical="top"/>
    </xf>
    <xf numFmtId="164" fontId="20" fillId="8" borderId="22" xfId="0" applyNumberFormat="1" applyFont="1" applyFill="1" applyBorder="1" applyAlignment="1">
      <alignment horizontal="right" vertical="top"/>
    </xf>
    <xf numFmtId="0" fontId="20" fillId="0" borderId="36" xfId="0" applyFont="1" applyFill="1" applyBorder="1" applyAlignment="1">
      <alignment horizontal="left" vertical="top" wrapText="1"/>
    </xf>
    <xf numFmtId="0" fontId="20" fillId="0" borderId="30" xfId="0" applyFont="1" applyFill="1" applyBorder="1" applyAlignment="1">
      <alignment horizontal="center" vertical="top" wrapText="1"/>
    </xf>
    <xf numFmtId="0" fontId="5" fillId="7" borderId="34" xfId="0" applyFont="1" applyFill="1" applyBorder="1" applyAlignment="1">
      <alignment horizontal="center" vertical="top"/>
    </xf>
    <xf numFmtId="164" fontId="5" fillId="7" borderId="71" xfId="0" applyNumberFormat="1" applyFont="1" applyFill="1" applyBorder="1" applyAlignment="1">
      <alignment horizontal="right" vertical="top"/>
    </xf>
    <xf numFmtId="164" fontId="5" fillId="7" borderId="70" xfId="0" applyNumberFormat="1" applyFont="1" applyFill="1" applyBorder="1" applyAlignment="1">
      <alignment horizontal="right" vertical="top"/>
    </xf>
    <xf numFmtId="164" fontId="5" fillId="7" borderId="11" xfId="0" applyNumberFormat="1" applyFont="1" applyFill="1" applyBorder="1" applyAlignment="1">
      <alignment horizontal="right" vertical="top"/>
    </xf>
    <xf numFmtId="164" fontId="5" fillId="7" borderId="43" xfId="0" applyNumberFormat="1" applyFont="1" applyFill="1" applyBorder="1" applyAlignment="1">
      <alignment horizontal="right" vertical="top"/>
    </xf>
    <xf numFmtId="164" fontId="20" fillId="5" borderId="25" xfId="0" applyNumberFormat="1" applyFont="1" applyFill="1" applyBorder="1" applyAlignment="1">
      <alignment horizontal="right" vertical="top"/>
    </xf>
    <xf numFmtId="164" fontId="20" fillId="5" borderId="20" xfId="0" applyNumberFormat="1" applyFont="1" applyFill="1" applyBorder="1" applyAlignment="1">
      <alignment horizontal="right" vertical="top"/>
    </xf>
    <xf numFmtId="164" fontId="3" fillId="8" borderId="18" xfId="0" applyNumberFormat="1" applyFont="1" applyFill="1" applyBorder="1" applyAlignment="1">
      <alignment horizontal="right" vertical="top"/>
    </xf>
    <xf numFmtId="0" fontId="5" fillId="7" borderId="34" xfId="0" applyFont="1" applyFill="1" applyBorder="1" applyAlignment="1">
      <alignment horizontal="center" vertical="top"/>
    </xf>
    <xf numFmtId="164" fontId="5" fillId="7" borderId="71" xfId="0" applyNumberFormat="1" applyFont="1" applyFill="1" applyBorder="1" applyAlignment="1">
      <alignment horizontal="right" vertical="top"/>
    </xf>
    <xf numFmtId="164" fontId="5" fillId="7" borderId="44" xfId="0" applyNumberFormat="1" applyFont="1" applyFill="1" applyBorder="1" applyAlignment="1">
      <alignment horizontal="right" vertical="top"/>
    </xf>
    <xf numFmtId="164" fontId="20" fillId="5" borderId="18" xfId="0" applyNumberFormat="1" applyFont="1" applyFill="1" applyBorder="1" applyAlignment="1">
      <alignment horizontal="right" vertical="top"/>
    </xf>
    <xf numFmtId="164" fontId="20" fillId="5" borderId="24" xfId="0" applyNumberFormat="1" applyFont="1" applyFill="1" applyBorder="1" applyAlignment="1">
      <alignment horizontal="right" vertical="top"/>
    </xf>
    <xf numFmtId="0" fontId="20" fillId="0" borderId="7" xfId="0" applyFont="1" applyFill="1" applyBorder="1" applyAlignment="1">
      <alignment horizontal="center" vertical="top"/>
    </xf>
    <xf numFmtId="164" fontId="5" fillId="7" borderId="37" xfId="0" applyNumberFormat="1" applyFont="1" applyFill="1" applyBorder="1" applyAlignment="1">
      <alignment horizontal="right" vertical="top"/>
    </xf>
    <xf numFmtId="0" fontId="3" fillId="5" borderId="10" xfId="0" applyFont="1" applyFill="1" applyBorder="1" applyAlignment="1">
      <alignment horizontal="center" vertical="top"/>
    </xf>
    <xf numFmtId="164" fontId="3" fillId="5" borderId="31" xfId="0" applyNumberFormat="1" applyFont="1" applyFill="1" applyBorder="1" applyAlignment="1">
      <alignment horizontal="right" vertical="top"/>
    </xf>
    <xf numFmtId="164" fontId="3" fillId="5" borderId="2" xfId="0" applyNumberFormat="1" applyFont="1" applyFill="1" applyBorder="1" applyAlignment="1">
      <alignment horizontal="right" vertical="top"/>
    </xf>
    <xf numFmtId="164" fontId="3" fillId="5" borderId="3" xfId="0" applyNumberFormat="1" applyFont="1" applyFill="1" applyBorder="1" applyAlignment="1">
      <alignment horizontal="right" vertical="top"/>
    </xf>
    <xf numFmtId="164" fontId="3" fillId="5" borderId="29" xfId="0" applyNumberFormat="1" applyFont="1" applyFill="1" applyBorder="1" applyAlignment="1">
      <alignment horizontal="right" vertical="top"/>
    </xf>
    <xf numFmtId="0" fontId="5" fillId="7" borderId="7" xfId="0" applyFont="1" applyFill="1" applyBorder="1" applyAlignment="1">
      <alignment horizontal="center" vertical="top"/>
    </xf>
    <xf numFmtId="164" fontId="5" fillId="7" borderId="47" xfId="0" applyNumberFormat="1" applyFont="1" applyFill="1" applyBorder="1" applyAlignment="1">
      <alignment horizontal="right" vertical="top"/>
    </xf>
    <xf numFmtId="164" fontId="5" fillId="7" borderId="14" xfId="0" applyNumberFormat="1" applyFont="1" applyFill="1" applyBorder="1" applyAlignment="1">
      <alignment horizontal="right" vertical="top"/>
    </xf>
    <xf numFmtId="164" fontId="5" fillId="7" borderId="15" xfId="0" applyNumberFormat="1" applyFont="1" applyFill="1" applyBorder="1" applyAlignment="1">
      <alignment horizontal="right" vertical="top"/>
    </xf>
    <xf numFmtId="164" fontId="5" fillId="7" borderId="24" xfId="0" applyNumberFormat="1" applyFont="1" applyFill="1" applyBorder="1" applyAlignment="1">
      <alignment horizontal="right" vertical="top"/>
    </xf>
    <xf numFmtId="164" fontId="20" fillId="5" borderId="26" xfId="0" applyNumberFormat="1" applyFont="1" applyFill="1" applyBorder="1" applyAlignment="1">
      <alignment horizontal="right" vertical="top"/>
    </xf>
    <xf numFmtId="164" fontId="20" fillId="5" borderId="52" xfId="0" applyNumberFormat="1" applyFont="1" applyFill="1" applyBorder="1" applyAlignment="1">
      <alignment horizontal="right" vertical="top"/>
    </xf>
    <xf numFmtId="164" fontId="20" fillId="5" borderId="14" xfId="0" applyNumberFormat="1" applyFont="1" applyFill="1" applyBorder="1" applyAlignment="1">
      <alignment horizontal="right" vertical="top"/>
    </xf>
    <xf numFmtId="164" fontId="20" fillId="8" borderId="54" xfId="0" applyNumberFormat="1" applyFont="1" applyFill="1" applyBorder="1" applyAlignment="1">
      <alignment horizontal="right" vertical="top"/>
    </xf>
    <xf numFmtId="164" fontId="20" fillId="8" borderId="6" xfId="0" applyNumberFormat="1" applyFont="1" applyFill="1" applyBorder="1" applyAlignment="1">
      <alignment horizontal="right" vertical="top"/>
    </xf>
    <xf numFmtId="164" fontId="20" fillId="5" borderId="1" xfId="0" applyNumberFormat="1" applyFont="1" applyFill="1" applyBorder="1" applyAlignment="1">
      <alignment horizontal="right" vertical="top"/>
    </xf>
    <xf numFmtId="164" fontId="20" fillId="4" borderId="6" xfId="0" applyNumberFormat="1" applyFont="1" applyFill="1" applyBorder="1" applyAlignment="1">
      <alignment horizontal="right" vertical="top"/>
    </xf>
    <xf numFmtId="164" fontId="20" fillId="4" borderId="26" xfId="0" applyNumberFormat="1" applyFont="1" applyFill="1" applyBorder="1" applyAlignment="1">
      <alignment horizontal="right" vertical="top"/>
    </xf>
    <xf numFmtId="164" fontId="20" fillId="4" borderId="19" xfId="0" applyNumberFormat="1" applyFont="1" applyFill="1" applyBorder="1" applyAlignment="1">
      <alignment horizontal="right" vertical="top"/>
    </xf>
    <xf numFmtId="164" fontId="20" fillId="4" borderId="52" xfId="0" applyNumberFormat="1" applyFont="1" applyFill="1" applyBorder="1" applyAlignment="1">
      <alignment horizontal="right" vertical="top"/>
    </xf>
    <xf numFmtId="164" fontId="20" fillId="4" borderId="1" xfId="0" applyNumberFormat="1" applyFont="1" applyFill="1" applyBorder="1" applyAlignment="1">
      <alignment horizontal="right" vertical="top"/>
    </xf>
    <xf numFmtId="164" fontId="20" fillId="4" borderId="14" xfId="0" applyNumberFormat="1" applyFont="1" applyFill="1" applyBorder="1" applyAlignment="1">
      <alignment horizontal="right" vertical="top"/>
    </xf>
    <xf numFmtId="164" fontId="20" fillId="4" borderId="54" xfId="0" applyNumberFormat="1" applyFont="1" applyFill="1" applyBorder="1" applyAlignment="1">
      <alignment horizontal="right" vertical="top"/>
    </xf>
    <xf numFmtId="164" fontId="20" fillId="4" borderId="20" xfId="0" applyNumberFormat="1" applyFont="1" applyFill="1" applyBorder="1" applyAlignment="1">
      <alignment horizontal="right" vertical="top"/>
    </xf>
    <xf numFmtId="164" fontId="3" fillId="8" borderId="67" xfId="0" applyNumberFormat="1" applyFont="1" applyFill="1" applyBorder="1" applyAlignment="1">
      <alignment vertical="top"/>
    </xf>
    <xf numFmtId="164" fontId="3" fillId="8" borderId="40" xfId="0" applyNumberFormat="1" applyFont="1" applyFill="1" applyBorder="1" applyAlignment="1">
      <alignment vertical="top"/>
    </xf>
    <xf numFmtId="164" fontId="3" fillId="4" borderId="67" xfId="0" applyNumberFormat="1" applyFont="1" applyFill="1" applyBorder="1" applyAlignment="1">
      <alignment vertical="top"/>
    </xf>
    <xf numFmtId="164" fontId="3" fillId="4" borderId="38" xfId="0" applyNumberFormat="1" applyFont="1" applyFill="1" applyBorder="1" applyAlignment="1">
      <alignment vertical="top"/>
    </xf>
    <xf numFmtId="164" fontId="20" fillId="4" borderId="50" xfId="0" applyNumberFormat="1" applyFont="1" applyFill="1" applyBorder="1" applyAlignment="1">
      <alignment horizontal="right" vertical="top"/>
    </xf>
    <xf numFmtId="0" fontId="3" fillId="0" borderId="43" xfId="0" applyFont="1" applyFill="1" applyBorder="1" applyAlignment="1">
      <alignment vertical="top" wrapText="1"/>
    </xf>
    <xf numFmtId="0" fontId="3" fillId="0" borderId="76" xfId="0" applyFont="1" applyFill="1" applyBorder="1" applyAlignment="1">
      <alignment horizontal="center" vertical="top"/>
    </xf>
    <xf numFmtId="164" fontId="3" fillId="4" borderId="77" xfId="0" applyNumberFormat="1" applyFont="1" applyFill="1" applyBorder="1" applyAlignment="1">
      <alignment horizontal="right" vertical="top" wrapText="1"/>
    </xf>
    <xf numFmtId="0" fontId="20" fillId="0" borderId="34" xfId="0" applyFont="1" applyFill="1" applyBorder="1" applyAlignment="1">
      <alignment vertical="top" wrapText="1"/>
    </xf>
    <xf numFmtId="164" fontId="3" fillId="0" borderId="78" xfId="0" applyNumberFormat="1" applyFont="1" applyBorder="1" applyAlignment="1">
      <alignment horizontal="right" vertical="top"/>
    </xf>
    <xf numFmtId="164" fontId="20" fillId="4" borderId="57" xfId="0" applyNumberFormat="1" applyFont="1" applyFill="1" applyBorder="1" applyAlignment="1">
      <alignment horizontal="right" vertical="top"/>
    </xf>
    <xf numFmtId="164" fontId="5" fillId="8" borderId="52" xfId="0" applyNumberFormat="1" applyFont="1" applyFill="1" applyBorder="1" applyAlignment="1">
      <alignment horizontal="right" vertical="top"/>
    </xf>
    <xf numFmtId="164" fontId="5" fillId="8" borderId="26" xfId="0" applyNumberFormat="1" applyFont="1" applyFill="1" applyBorder="1" applyAlignment="1">
      <alignment horizontal="right" vertical="top"/>
    </xf>
    <xf numFmtId="164" fontId="3" fillId="8" borderId="79" xfId="0" applyNumberFormat="1" applyFont="1" applyFill="1" applyBorder="1" applyAlignment="1">
      <alignment horizontal="right" vertical="top"/>
    </xf>
    <xf numFmtId="164" fontId="20" fillId="5" borderId="80" xfId="0" applyNumberFormat="1" applyFont="1" applyFill="1" applyBorder="1" applyAlignment="1">
      <alignment horizontal="right" vertical="top"/>
    </xf>
    <xf numFmtId="164" fontId="20" fillId="8" borderId="81" xfId="0" applyNumberFormat="1" applyFont="1" applyFill="1" applyBorder="1" applyAlignment="1">
      <alignment horizontal="right" vertical="top"/>
    </xf>
    <xf numFmtId="0" fontId="3" fillId="0" borderId="60" xfId="0" applyFont="1" applyFill="1" applyBorder="1" applyAlignment="1">
      <alignment horizontal="center" vertical="top"/>
    </xf>
    <xf numFmtId="0" fontId="3" fillId="0" borderId="67" xfId="0" applyFont="1" applyFill="1" applyBorder="1" applyAlignment="1">
      <alignment horizontal="center" vertical="top"/>
    </xf>
    <xf numFmtId="164" fontId="3" fillId="5" borderId="0" xfId="0" applyNumberFormat="1" applyFont="1" applyFill="1" applyBorder="1" applyAlignment="1">
      <alignment horizontal="right" vertical="top"/>
    </xf>
    <xf numFmtId="164" fontId="3" fillId="5" borderId="68" xfId="0" applyNumberFormat="1" applyFont="1" applyFill="1" applyBorder="1" applyAlignment="1">
      <alignment horizontal="right" vertical="top"/>
    </xf>
    <xf numFmtId="0" fontId="3" fillId="0" borderId="58" xfId="0" applyFont="1" applyFill="1" applyBorder="1" applyAlignment="1">
      <alignment horizontal="center" vertical="top"/>
    </xf>
    <xf numFmtId="0" fontId="5" fillId="5" borderId="74" xfId="0" applyFont="1" applyFill="1" applyBorder="1" applyAlignment="1">
      <alignment horizontal="center" vertical="top"/>
    </xf>
    <xf numFmtId="0" fontId="5" fillId="0" borderId="62" xfId="0" applyFont="1" applyFill="1" applyBorder="1" applyAlignment="1">
      <alignment horizontal="center" vertical="top" wrapText="1"/>
    </xf>
    <xf numFmtId="0" fontId="20" fillId="0" borderId="27" xfId="0" applyFont="1" applyFill="1" applyBorder="1" applyAlignment="1">
      <alignment vertical="top" wrapText="1"/>
    </xf>
    <xf numFmtId="0" fontId="3" fillId="4" borderId="15" xfId="0" applyFont="1" applyFill="1" applyBorder="1" applyAlignment="1">
      <alignment horizontal="left" vertical="top" wrapText="1"/>
    </xf>
    <xf numFmtId="0" fontId="19" fillId="0" borderId="53" xfId="0" applyFont="1" applyFill="1" applyBorder="1" applyAlignment="1">
      <alignment horizontal="center" vertical="top"/>
    </xf>
    <xf numFmtId="164" fontId="19" fillId="5" borderId="54" xfId="0" applyNumberFormat="1" applyFont="1" applyFill="1" applyBorder="1" applyAlignment="1">
      <alignment horizontal="right" vertical="top"/>
    </xf>
    <xf numFmtId="164" fontId="19" fillId="5" borderId="35" xfId="0" applyNumberFormat="1" applyFont="1" applyFill="1" applyBorder="1" applyAlignment="1">
      <alignment horizontal="right" vertical="top"/>
    </xf>
    <xf numFmtId="0" fontId="19" fillId="0" borderId="7" xfId="0" applyFont="1" applyBorder="1" applyAlignment="1">
      <alignment horizontal="center" vertical="top"/>
    </xf>
    <xf numFmtId="0" fontId="19" fillId="5" borderId="47" xfId="0" applyFont="1" applyFill="1" applyBorder="1" applyAlignment="1">
      <alignment vertical="top"/>
    </xf>
    <xf numFmtId="0" fontId="19" fillId="5" borderId="14" xfId="0" applyFont="1" applyFill="1" applyBorder="1" applyAlignment="1">
      <alignment vertical="top"/>
    </xf>
    <xf numFmtId="0" fontId="19" fillId="4" borderId="7" xfId="0" applyFont="1" applyFill="1" applyBorder="1" applyAlignment="1">
      <alignment horizontal="center" vertical="top"/>
    </xf>
    <xf numFmtId="164" fontId="19" fillId="5" borderId="47" xfId="0" applyNumberFormat="1" applyFont="1" applyFill="1" applyBorder="1" applyAlignment="1">
      <alignment horizontal="right" vertical="top"/>
    </xf>
    <xf numFmtId="164" fontId="19" fillId="5" borderId="14" xfId="0" applyNumberFormat="1" applyFont="1" applyFill="1" applyBorder="1" applyAlignment="1">
      <alignment horizontal="right" vertical="top"/>
    </xf>
    <xf numFmtId="0" fontId="19" fillId="4" borderId="32" xfId="0" applyFont="1" applyFill="1" applyBorder="1" applyAlignment="1">
      <alignment horizontal="center" vertical="top"/>
    </xf>
    <xf numFmtId="164" fontId="19" fillId="5" borderId="25" xfId="0" applyNumberFormat="1" applyFont="1" applyFill="1" applyBorder="1" applyAlignment="1">
      <alignment horizontal="right" vertical="top"/>
    </xf>
    <xf numFmtId="164" fontId="19" fillId="5" borderId="39" xfId="0" applyNumberFormat="1" applyFont="1" applyFill="1" applyBorder="1" applyAlignment="1">
      <alignment horizontal="right" vertical="top"/>
    </xf>
    <xf numFmtId="0" fontId="19" fillId="0" borderId="9" xfId="0" applyFont="1" applyFill="1" applyBorder="1" applyAlignment="1">
      <alignment horizontal="center" vertical="top"/>
    </xf>
    <xf numFmtId="164" fontId="19" fillId="5" borderId="52" xfId="0" applyNumberFormat="1" applyFont="1" applyFill="1" applyBorder="1" applyAlignment="1">
      <alignment horizontal="right" vertical="top"/>
    </xf>
    <xf numFmtId="164" fontId="19" fillId="5" borderId="26" xfId="0" applyNumberFormat="1" applyFont="1" applyFill="1" applyBorder="1" applyAlignment="1">
      <alignment horizontal="right" vertical="top"/>
    </xf>
    <xf numFmtId="0" fontId="19" fillId="0" borderId="32" xfId="0" applyFont="1" applyFill="1" applyBorder="1" applyAlignment="1">
      <alignment horizontal="center" vertical="top"/>
    </xf>
    <xf numFmtId="0" fontId="8" fillId="5" borderId="10" xfId="0" applyFont="1" applyFill="1" applyBorder="1" applyAlignment="1">
      <alignment horizontal="center" vertical="top"/>
    </xf>
    <xf numFmtId="164" fontId="8" fillId="5" borderId="29" xfId="0" applyNumberFormat="1" applyFont="1" applyFill="1" applyBorder="1" applyAlignment="1">
      <alignment horizontal="right" vertical="top"/>
    </xf>
    <xf numFmtId="164" fontId="8" fillId="5" borderId="2" xfId="0" applyNumberFormat="1" applyFont="1" applyFill="1" applyBorder="1" applyAlignment="1">
      <alignment horizontal="right" vertical="top"/>
    </xf>
    <xf numFmtId="0" fontId="19" fillId="4" borderId="6" xfId="0" applyFont="1" applyFill="1" applyBorder="1" applyAlignment="1">
      <alignment horizontal="center" vertical="center" textRotation="90" wrapText="1"/>
    </xf>
    <xf numFmtId="49" fontId="19" fillId="0" borderId="35" xfId="0" applyNumberFormat="1" applyFont="1" applyBorder="1" applyAlignment="1">
      <alignment horizontal="center" vertical="top"/>
    </xf>
    <xf numFmtId="49" fontId="8" fillId="0" borderId="55" xfId="0" applyNumberFormat="1" applyFont="1" applyBorder="1" applyAlignment="1">
      <alignment horizontal="center" vertical="top"/>
    </xf>
    <xf numFmtId="0" fontId="8" fillId="4" borderId="53" xfId="0" applyFont="1" applyFill="1" applyBorder="1" applyAlignment="1">
      <alignment horizontal="center" vertical="top"/>
    </xf>
    <xf numFmtId="164" fontId="8" fillId="8" borderId="6" xfId="0" applyNumberFormat="1" applyFont="1" applyFill="1" applyBorder="1" applyAlignment="1">
      <alignment horizontal="right" vertical="top"/>
    </xf>
    <xf numFmtId="164" fontId="8" fillId="8" borderId="35" xfId="0" applyNumberFormat="1" applyFont="1" applyFill="1" applyBorder="1" applyAlignment="1">
      <alignment horizontal="right" vertical="top"/>
    </xf>
    <xf numFmtId="164" fontId="8" fillId="8" borderId="55" xfId="0" applyNumberFormat="1" applyFont="1" applyFill="1" applyBorder="1" applyAlignment="1">
      <alignment horizontal="right" vertical="top"/>
    </xf>
    <xf numFmtId="0" fontId="19" fillId="0" borderId="7" xfId="0" applyFont="1" applyFill="1" applyBorder="1" applyAlignment="1">
      <alignment horizontal="center" vertical="top" wrapText="1"/>
    </xf>
    <xf numFmtId="164" fontId="19" fillId="8" borderId="41" xfId="0" applyNumberFormat="1" applyFont="1" applyFill="1" applyBorder="1" applyAlignment="1">
      <alignment horizontal="right" vertical="top"/>
    </xf>
    <xf numFmtId="164" fontId="19" fillId="8" borderId="14" xfId="0" applyNumberFormat="1" applyFont="1" applyFill="1" applyBorder="1" applyAlignment="1">
      <alignment horizontal="right" vertical="top"/>
    </xf>
    <xf numFmtId="164" fontId="19" fillId="8" borderId="24" xfId="0" applyNumberFormat="1" applyFont="1" applyFill="1" applyBorder="1" applyAlignment="1">
      <alignment horizontal="right" vertical="top"/>
    </xf>
    <xf numFmtId="0" fontId="19" fillId="0" borderId="9" xfId="0" applyFont="1" applyFill="1" applyBorder="1" applyAlignment="1">
      <alignment horizontal="center" vertical="top" wrapText="1"/>
    </xf>
    <xf numFmtId="164" fontId="19" fillId="8" borderId="8" xfId="0" applyNumberFormat="1" applyFont="1" applyFill="1" applyBorder="1" applyAlignment="1">
      <alignment horizontal="right" vertical="top"/>
    </xf>
    <xf numFmtId="164" fontId="19" fillId="8" borderId="26" xfId="0" applyNumberFormat="1" applyFont="1" applyFill="1" applyBorder="1" applyAlignment="1">
      <alignment horizontal="right" vertical="top"/>
    </xf>
    <xf numFmtId="164" fontId="19" fillId="8" borderId="28" xfId="0" applyNumberFormat="1" applyFont="1" applyFill="1" applyBorder="1" applyAlignment="1">
      <alignment horizontal="right" vertical="top"/>
    </xf>
    <xf numFmtId="164" fontId="19" fillId="8" borderId="60" xfId="0" applyNumberFormat="1" applyFont="1" applyFill="1" applyBorder="1" applyAlignment="1">
      <alignment horizontal="right" vertical="top"/>
    </xf>
    <xf numFmtId="164" fontId="19" fillId="8" borderId="46" xfId="0" applyNumberFormat="1" applyFont="1" applyFill="1" applyBorder="1" applyAlignment="1">
      <alignment horizontal="right" vertical="top"/>
    </xf>
    <xf numFmtId="0" fontId="19" fillId="0" borderId="30" xfId="0" applyFont="1" applyBorder="1" applyAlignment="1">
      <alignment vertical="top"/>
    </xf>
    <xf numFmtId="164" fontId="19" fillId="8" borderId="65" xfId="0" applyNumberFormat="1" applyFont="1" applyFill="1" applyBorder="1" applyAlignment="1">
      <alignment vertical="top"/>
    </xf>
    <xf numFmtId="0" fontId="19" fillId="8" borderId="42" xfId="0" applyFont="1" applyFill="1" applyBorder="1" applyAlignment="1">
      <alignment vertical="top"/>
    </xf>
    <xf numFmtId="0" fontId="19" fillId="8" borderId="1" xfId="0" applyFont="1" applyFill="1" applyBorder="1" applyAlignment="1">
      <alignment vertical="top"/>
    </xf>
    <xf numFmtId="164" fontId="19" fillId="8" borderId="23" xfId="0" applyNumberFormat="1" applyFont="1" applyFill="1" applyBorder="1" applyAlignment="1">
      <alignment vertical="top"/>
    </xf>
    <xf numFmtId="0" fontId="19" fillId="0" borderId="7" xfId="0" applyFont="1" applyBorder="1" applyAlignment="1">
      <alignment vertical="top"/>
    </xf>
    <xf numFmtId="0" fontId="19" fillId="8" borderId="46" xfId="0" applyFont="1" applyFill="1" applyBorder="1" applyAlignment="1">
      <alignment vertical="top"/>
    </xf>
    <xf numFmtId="0" fontId="19" fillId="8" borderId="24" xfId="0" applyFont="1" applyFill="1" applyBorder="1" applyAlignment="1">
      <alignment vertical="top"/>
    </xf>
    <xf numFmtId="0" fontId="19" fillId="8" borderId="28" xfId="0" applyFont="1" applyFill="1" applyBorder="1" applyAlignment="1">
      <alignment vertical="top"/>
    </xf>
    <xf numFmtId="164" fontId="8" fillId="8" borderId="61" xfId="0" applyNumberFormat="1" applyFont="1" applyFill="1" applyBorder="1" applyAlignment="1">
      <alignment horizontal="right" vertical="top"/>
    </xf>
    <xf numFmtId="164" fontId="8" fillId="8" borderId="2" xfId="0" applyNumberFormat="1" applyFont="1" applyFill="1" applyBorder="1" applyAlignment="1">
      <alignment horizontal="right" vertical="top"/>
    </xf>
    <xf numFmtId="164" fontId="8" fillId="8" borderId="63" xfId="0" applyNumberFormat="1" applyFont="1" applyFill="1" applyBorder="1" applyAlignment="1">
      <alignment horizontal="right" vertical="top"/>
    </xf>
    <xf numFmtId="164" fontId="3" fillId="4" borderId="77" xfId="0" applyNumberFormat="1" applyFont="1" applyFill="1" applyBorder="1" applyAlignment="1">
      <alignment horizontal="right" vertical="top"/>
    </xf>
    <xf numFmtId="0" fontId="8" fillId="0" borderId="58" xfId="0" applyFont="1" applyFill="1" applyBorder="1" applyAlignment="1">
      <alignment horizontal="center" vertical="top" wrapText="1"/>
    </xf>
    <xf numFmtId="164" fontId="19" fillId="5" borderId="49" xfId="0" applyNumberFormat="1" applyFont="1" applyFill="1" applyBorder="1" applyAlignment="1">
      <alignment horizontal="right" vertical="top"/>
    </xf>
    <xf numFmtId="164" fontId="19" fillId="5" borderId="24" xfId="0" applyNumberFormat="1" applyFont="1" applyFill="1" applyBorder="1" applyAlignment="1">
      <alignment horizontal="right" vertical="top"/>
    </xf>
    <xf numFmtId="0" fontId="19" fillId="0" borderId="15" xfId="0" applyFont="1" applyFill="1" applyBorder="1" applyAlignment="1">
      <alignment vertical="top" wrapText="1"/>
    </xf>
    <xf numFmtId="0" fontId="19" fillId="0" borderId="30" xfId="0" applyFont="1" applyBorder="1" applyAlignment="1">
      <alignment horizontal="center" vertical="top"/>
    </xf>
    <xf numFmtId="164" fontId="19" fillId="5" borderId="48" xfId="0" applyNumberFormat="1" applyFont="1" applyFill="1" applyBorder="1" applyAlignment="1">
      <alignment horizontal="right" vertical="top"/>
    </xf>
    <xf numFmtId="164" fontId="19" fillId="5" borderId="1" xfId="0" applyNumberFormat="1" applyFont="1" applyFill="1" applyBorder="1" applyAlignment="1">
      <alignment horizontal="right" vertical="top"/>
    </xf>
    <xf numFmtId="164" fontId="19" fillId="5" borderId="42" xfId="0" applyNumberFormat="1" applyFont="1" applyFill="1" applyBorder="1" applyAlignment="1">
      <alignment horizontal="right" vertical="top"/>
    </xf>
    <xf numFmtId="164" fontId="19" fillId="5" borderId="28" xfId="0" applyNumberFormat="1" applyFont="1" applyFill="1" applyBorder="1" applyAlignment="1">
      <alignment horizontal="right" vertical="top"/>
    </xf>
    <xf numFmtId="0" fontId="19" fillId="0" borderId="26" xfId="0" applyFont="1" applyFill="1" applyBorder="1" applyAlignment="1">
      <alignment vertical="top" wrapText="1"/>
    </xf>
    <xf numFmtId="0" fontId="19" fillId="0" borderId="39" xfId="0" applyFont="1" applyFill="1" applyBorder="1" applyAlignment="1">
      <alignment vertical="top" wrapText="1"/>
    </xf>
    <xf numFmtId="164" fontId="19" fillId="5" borderId="22" xfId="0" applyNumberFormat="1" applyFont="1" applyFill="1" applyBorder="1" applyAlignment="1">
      <alignment horizontal="right" vertical="top"/>
    </xf>
    <xf numFmtId="0" fontId="19" fillId="0" borderId="1" xfId="0" applyFont="1" applyFill="1" applyBorder="1" applyAlignment="1">
      <alignment vertical="top" wrapText="1"/>
    </xf>
    <xf numFmtId="0" fontId="19" fillId="0" borderId="43" xfId="0" applyFont="1" applyFill="1" applyBorder="1" applyAlignment="1">
      <alignment vertical="top" wrapText="1"/>
    </xf>
    <xf numFmtId="0" fontId="8" fillId="8" borderId="10" xfId="0" applyFont="1" applyFill="1" applyBorder="1" applyAlignment="1">
      <alignment horizontal="center" vertical="top"/>
    </xf>
    <xf numFmtId="164" fontId="8" fillId="8" borderId="29" xfId="0" applyNumberFormat="1" applyFont="1" applyFill="1" applyBorder="1" applyAlignment="1">
      <alignment horizontal="right" vertical="top"/>
    </xf>
    <xf numFmtId="0" fontId="5" fillId="6" borderId="65" xfId="0" applyFont="1" applyFill="1" applyBorder="1" applyAlignment="1">
      <alignment horizontal="left" vertical="top" wrapText="1"/>
    </xf>
    <xf numFmtId="0" fontId="5" fillId="6" borderId="66" xfId="0" applyFont="1" applyFill="1" applyBorder="1" applyAlignment="1">
      <alignment horizontal="left" vertical="top" wrapText="1"/>
    </xf>
    <xf numFmtId="0" fontId="5" fillId="6" borderId="56" xfId="0" applyFont="1" applyFill="1" applyBorder="1" applyAlignment="1">
      <alignment horizontal="left" vertical="top" wrapText="1"/>
    </xf>
    <xf numFmtId="0" fontId="3" fillId="0" borderId="58" xfId="0" applyFont="1" applyBorder="1" applyAlignment="1">
      <alignment horizontal="center" vertical="center" textRotation="90" wrapText="1"/>
    </xf>
    <xf numFmtId="0" fontId="3" fillId="0" borderId="46" xfId="0" applyFont="1" applyBorder="1" applyAlignment="1">
      <alignment horizontal="center" vertical="center" textRotation="90" wrapText="1"/>
    </xf>
    <xf numFmtId="0" fontId="3" fillId="0" borderId="74" xfId="0" applyFont="1" applyBorder="1" applyAlignment="1">
      <alignment horizontal="center" vertical="center" textRotation="90" wrapText="1"/>
    </xf>
    <xf numFmtId="0" fontId="3" fillId="0" borderId="49"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6" xfId="0" applyFont="1" applyBorder="1" applyAlignment="1">
      <alignment horizontal="center" vertical="center" textRotation="90" wrapText="1"/>
    </xf>
    <xf numFmtId="0" fontId="3" fillId="0" borderId="8" xfId="0" applyFont="1" applyBorder="1" applyAlignment="1">
      <alignment horizontal="center" vertical="center" textRotation="90" wrapText="1"/>
    </xf>
    <xf numFmtId="0" fontId="3" fillId="0" borderId="11" xfId="0" applyFont="1" applyBorder="1" applyAlignment="1">
      <alignment horizontal="center" vertical="center" textRotation="90" wrapText="1"/>
    </xf>
    <xf numFmtId="0" fontId="3" fillId="0" borderId="35" xfId="0" applyFont="1" applyBorder="1" applyAlignment="1">
      <alignment horizontal="center" vertical="center" textRotation="90" wrapText="1"/>
    </xf>
    <xf numFmtId="0" fontId="3" fillId="0" borderId="14" xfId="0" applyFont="1" applyBorder="1" applyAlignment="1">
      <alignment horizontal="center" vertical="center" textRotation="90" wrapText="1"/>
    </xf>
    <xf numFmtId="0" fontId="3" fillId="0" borderId="37" xfId="0" applyFont="1" applyBorder="1" applyAlignment="1">
      <alignment horizontal="center" vertical="center" textRotation="90" wrapText="1"/>
    </xf>
    <xf numFmtId="0" fontId="3" fillId="0" borderId="42" xfId="0" applyFont="1" applyBorder="1" applyAlignment="1">
      <alignment horizontal="center" vertical="center"/>
    </xf>
    <xf numFmtId="0" fontId="3" fillId="0" borderId="48" xfId="0" applyFont="1" applyBorder="1" applyAlignment="1">
      <alignment horizontal="center" vertical="center"/>
    </xf>
    <xf numFmtId="0" fontId="3" fillId="0" borderId="27" xfId="0" applyFont="1" applyFill="1" applyBorder="1" applyAlignment="1">
      <alignment horizontal="center" vertical="center" textRotation="90" wrapText="1"/>
    </xf>
    <xf numFmtId="0" fontId="3" fillId="0" borderId="43" xfId="0" applyFont="1" applyFill="1" applyBorder="1" applyAlignment="1">
      <alignment horizontal="center" vertical="center" textRotation="90" wrapText="1"/>
    </xf>
    <xf numFmtId="0" fontId="3" fillId="0" borderId="66" xfId="0" applyFont="1" applyBorder="1" applyAlignment="1">
      <alignment horizontal="center" vertical="center"/>
    </xf>
    <xf numFmtId="0" fontId="3" fillId="0" borderId="56" xfId="0" applyFont="1" applyBorder="1" applyAlignment="1">
      <alignment horizontal="center" vertical="center"/>
    </xf>
    <xf numFmtId="164" fontId="5" fillId="0" borderId="6" xfId="0" applyNumberFormat="1" applyFont="1" applyFill="1" applyBorder="1" applyAlignment="1">
      <alignment horizontal="center" vertical="top" wrapText="1"/>
    </xf>
    <xf numFmtId="164" fontId="5" fillId="0" borderId="8"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49" fontId="5" fillId="9" borderId="76" xfId="0" applyNumberFormat="1" applyFont="1" applyFill="1" applyBorder="1" applyAlignment="1">
      <alignment horizontal="left" vertical="top" wrapText="1"/>
    </xf>
    <xf numFmtId="49" fontId="5" fillId="9" borderId="83" xfId="0" applyNumberFormat="1" applyFont="1" applyFill="1" applyBorder="1" applyAlignment="1">
      <alignment horizontal="left" vertical="top" wrapText="1"/>
    </xf>
    <xf numFmtId="49" fontId="5" fillId="9" borderId="77" xfId="0" applyNumberFormat="1" applyFont="1" applyFill="1" applyBorder="1" applyAlignment="1">
      <alignment horizontal="left" vertical="top" wrapText="1"/>
    </xf>
    <xf numFmtId="0" fontId="5" fillId="0" borderId="76" xfId="0" applyFont="1" applyBorder="1" applyAlignment="1">
      <alignment horizontal="center" vertical="center" wrapText="1"/>
    </xf>
    <xf numFmtId="0" fontId="5" fillId="0" borderId="83" xfId="0" applyFont="1" applyBorder="1" applyAlignment="1">
      <alignment horizontal="center" vertical="center" wrapText="1"/>
    </xf>
    <xf numFmtId="0" fontId="5" fillId="0" borderId="77" xfId="0" applyFont="1" applyBorder="1" applyAlignment="1">
      <alignment horizontal="center" vertical="center" wrapText="1"/>
    </xf>
    <xf numFmtId="0" fontId="3" fillId="0" borderId="53" xfId="0" applyFont="1" applyBorder="1" applyAlignment="1">
      <alignment horizontal="center" vertical="center" textRotation="90" wrapText="1"/>
    </xf>
    <xf numFmtId="0" fontId="3" fillId="0" borderId="7" xfId="0" applyFont="1" applyBorder="1" applyAlignment="1">
      <alignment horizontal="center" vertical="center" textRotation="90" wrapText="1"/>
    </xf>
    <xf numFmtId="0" fontId="3" fillId="0" borderId="34" xfId="0" applyFont="1" applyBorder="1" applyAlignment="1">
      <alignment horizontal="center" vertical="center" textRotation="90" wrapText="1"/>
    </xf>
    <xf numFmtId="0" fontId="5" fillId="0" borderId="76" xfId="0" applyFont="1" applyBorder="1" applyAlignment="1">
      <alignment horizontal="center" vertical="center"/>
    </xf>
    <xf numFmtId="0" fontId="5" fillId="0" borderId="83" xfId="0" applyFont="1" applyBorder="1" applyAlignment="1">
      <alignment horizontal="center" vertical="center"/>
    </xf>
    <xf numFmtId="0" fontId="5" fillId="0" borderId="77" xfId="0" applyFont="1" applyBorder="1" applyAlignment="1">
      <alignment horizontal="center" vertical="center"/>
    </xf>
    <xf numFmtId="0" fontId="3" fillId="0" borderId="49" xfId="0" applyFont="1" applyBorder="1" applyAlignment="1">
      <alignment horizontal="center" vertical="center" textRotation="90" wrapText="1"/>
    </xf>
    <xf numFmtId="0" fontId="3" fillId="0" borderId="55"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70" xfId="0" applyFont="1" applyBorder="1" applyAlignment="1">
      <alignment horizontal="center" vertical="center" wrapText="1"/>
    </xf>
    <xf numFmtId="49" fontId="5" fillId="2" borderId="6" xfId="0" applyNumberFormat="1" applyFont="1" applyFill="1" applyBorder="1" applyAlignment="1">
      <alignment horizontal="center" vertical="top"/>
    </xf>
    <xf numFmtId="49" fontId="5" fillId="2" borderId="8" xfId="0" applyNumberFormat="1" applyFont="1" applyFill="1" applyBorder="1" applyAlignment="1">
      <alignment horizontal="center" vertical="top"/>
    </xf>
    <xf numFmtId="49" fontId="5" fillId="3" borderId="35" xfId="0" applyNumberFormat="1" applyFont="1" applyFill="1" applyBorder="1" applyAlignment="1">
      <alignment horizontal="center" vertical="top"/>
    </xf>
    <xf numFmtId="49" fontId="5" fillId="3" borderId="14" xfId="0" applyNumberFormat="1" applyFont="1" applyFill="1" applyBorder="1" applyAlignment="1">
      <alignment horizontal="center" vertical="top"/>
    </xf>
    <xf numFmtId="49" fontId="5" fillId="0" borderId="35" xfId="0" applyNumberFormat="1" applyFont="1" applyBorder="1" applyAlignment="1">
      <alignment horizontal="center" vertical="top"/>
    </xf>
    <xf numFmtId="49" fontId="5" fillId="0" borderId="14" xfId="0" applyNumberFormat="1" applyFont="1" applyBorder="1" applyAlignment="1">
      <alignment horizontal="center" vertical="top"/>
    </xf>
    <xf numFmtId="49" fontId="5" fillId="0" borderId="24" xfId="0" applyNumberFormat="1" applyFont="1" applyBorder="1" applyAlignment="1">
      <alignment horizontal="center" vertical="top"/>
    </xf>
    <xf numFmtId="0" fontId="4"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applyAlignment="1">
      <alignment horizontal="center" vertical="top"/>
    </xf>
    <xf numFmtId="0" fontId="3" fillId="0" borderId="44" xfId="0" applyFont="1" applyBorder="1" applyAlignment="1">
      <alignment horizontal="center" vertical="top"/>
    </xf>
    <xf numFmtId="0" fontId="3" fillId="0" borderId="50" xfId="0" applyNumberFormat="1" applyFont="1" applyBorder="1" applyAlignment="1">
      <alignment horizontal="center" vertical="center" textRotation="90" wrapText="1"/>
    </xf>
    <xf numFmtId="0" fontId="3" fillId="0" borderId="57" xfId="0" applyNumberFormat="1" applyFont="1" applyBorder="1" applyAlignment="1">
      <alignment horizontal="center" vertical="center" textRotation="90" wrapText="1"/>
    </xf>
    <xf numFmtId="0" fontId="3" fillId="0" borderId="45" xfId="0" applyNumberFormat="1" applyFont="1" applyBorder="1" applyAlignment="1">
      <alignment horizontal="center" vertical="center" textRotation="90" wrapText="1"/>
    </xf>
    <xf numFmtId="0" fontId="3" fillId="4" borderId="15" xfId="0" applyFont="1" applyFill="1" applyBorder="1" applyAlignment="1">
      <alignment horizontal="left" vertical="top" wrapText="1"/>
    </xf>
    <xf numFmtId="0" fontId="3" fillId="4" borderId="43" xfId="0" applyFont="1" applyFill="1" applyBorder="1" applyAlignment="1">
      <alignment horizontal="left" vertical="top" wrapText="1"/>
    </xf>
    <xf numFmtId="0" fontId="5" fillId="3" borderId="75" xfId="0" applyFont="1" applyFill="1" applyBorder="1" applyAlignment="1">
      <alignment horizontal="left" vertical="top" wrapText="1"/>
    </xf>
    <xf numFmtId="0" fontId="5" fillId="3" borderId="72" xfId="0" applyFont="1" applyFill="1" applyBorder="1" applyAlignment="1">
      <alignment horizontal="left" vertical="top" wrapText="1"/>
    </xf>
    <xf numFmtId="0" fontId="5" fillId="3" borderId="73"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4" borderId="8" xfId="0" applyFont="1" applyFill="1" applyBorder="1" applyAlignment="1">
      <alignment horizontal="left" vertical="top" wrapText="1"/>
    </xf>
    <xf numFmtId="0" fontId="3" fillId="4" borderId="11" xfId="0" applyFont="1" applyFill="1" applyBorder="1" applyAlignment="1">
      <alignment horizontal="left" vertical="top" wrapText="1"/>
    </xf>
    <xf numFmtId="49" fontId="19" fillId="0" borderId="35" xfId="0" applyNumberFormat="1" applyFont="1" applyBorder="1" applyAlignment="1">
      <alignment horizontal="center" vertical="top" wrapText="1"/>
    </xf>
    <xf numFmtId="49" fontId="19" fillId="0" borderId="14" xfId="0" applyNumberFormat="1" applyFont="1" applyBorder="1" applyAlignment="1">
      <alignment horizontal="center" vertical="top" wrapText="1"/>
    </xf>
    <xf numFmtId="49" fontId="19" fillId="0" borderId="37" xfId="0" applyNumberFormat="1" applyFont="1" applyBorder="1" applyAlignment="1">
      <alignment horizontal="center" vertical="top" wrapText="1"/>
    </xf>
    <xf numFmtId="49" fontId="8" fillId="0" borderId="50" xfId="0" applyNumberFormat="1" applyFont="1" applyBorder="1" applyAlignment="1">
      <alignment horizontal="center" vertical="top"/>
    </xf>
    <xf numFmtId="49" fontId="8" fillId="0" borderId="57" xfId="0" applyNumberFormat="1" applyFont="1" applyBorder="1" applyAlignment="1">
      <alignment horizontal="center" vertical="top"/>
    </xf>
    <xf numFmtId="49" fontId="8" fillId="0" borderId="45" xfId="0" applyNumberFormat="1" applyFont="1" applyBorder="1" applyAlignment="1">
      <alignment horizontal="center" vertical="top"/>
    </xf>
    <xf numFmtId="0" fontId="8" fillId="0" borderId="0" xfId="0" applyFont="1" applyFill="1" applyBorder="1" applyAlignment="1">
      <alignment horizontal="center" vertical="top" wrapText="1"/>
    </xf>
    <xf numFmtId="0" fontId="8" fillId="0" borderId="44" xfId="0" applyFont="1" applyFill="1" applyBorder="1" applyAlignment="1">
      <alignment horizontal="center" vertical="top" wrapText="1"/>
    </xf>
    <xf numFmtId="49" fontId="5" fillId="2" borderId="11" xfId="0" applyNumberFormat="1" applyFont="1" applyFill="1" applyBorder="1" applyAlignment="1">
      <alignment horizontal="center" vertical="top"/>
    </xf>
    <xf numFmtId="49" fontId="5" fillId="3" borderId="37" xfId="0" applyNumberFormat="1" applyFont="1" applyFill="1" applyBorder="1" applyAlignment="1">
      <alignment horizontal="center" vertical="top"/>
    </xf>
    <xf numFmtId="0" fontId="5" fillId="2" borderId="70" xfId="0" applyFont="1" applyFill="1" applyBorder="1" applyAlignment="1">
      <alignment horizontal="left" vertical="top"/>
    </xf>
    <xf numFmtId="0" fontId="5" fillId="2" borderId="44" xfId="0" applyFont="1" applyFill="1" applyBorder="1" applyAlignment="1">
      <alignment horizontal="left" vertical="top"/>
    </xf>
    <xf numFmtId="0" fontId="5" fillId="2" borderId="45" xfId="0" applyFont="1" applyFill="1" applyBorder="1" applyAlignment="1">
      <alignment horizontal="left" vertical="top"/>
    </xf>
    <xf numFmtId="49" fontId="3" fillId="0" borderId="14" xfId="0" applyNumberFormat="1" applyFont="1" applyBorder="1" applyAlignment="1">
      <alignment horizontal="center" vertical="top"/>
    </xf>
    <xf numFmtId="49" fontId="3" fillId="0" borderId="37" xfId="0" applyNumberFormat="1" applyFont="1" applyBorder="1" applyAlignment="1">
      <alignment horizontal="center" vertical="top"/>
    </xf>
    <xf numFmtId="49" fontId="5" fillId="0" borderId="15" xfId="0" applyNumberFormat="1" applyFont="1" applyBorder="1" applyAlignment="1">
      <alignment horizontal="center" vertical="top"/>
    </xf>
    <xf numFmtId="49" fontId="5" fillId="0" borderId="43" xfId="0" applyNumberFormat="1" applyFont="1" applyBorder="1" applyAlignment="1">
      <alignment horizontal="center" vertical="top"/>
    </xf>
    <xf numFmtId="49" fontId="5" fillId="0" borderId="37" xfId="0" applyNumberFormat="1" applyFont="1" applyBorder="1" applyAlignment="1">
      <alignment horizontal="center" vertical="top"/>
    </xf>
    <xf numFmtId="49" fontId="5" fillId="2" borderId="46" xfId="0" applyNumberFormat="1" applyFont="1" applyFill="1" applyBorder="1" applyAlignment="1">
      <alignment horizontal="center" vertical="top"/>
    </xf>
    <xf numFmtId="49" fontId="5" fillId="2" borderId="74" xfId="0" applyNumberFormat="1" applyFont="1" applyFill="1" applyBorder="1" applyAlignment="1">
      <alignment horizontal="center" vertical="top"/>
    </xf>
    <xf numFmtId="49" fontId="5" fillId="3" borderId="72" xfId="0" applyNumberFormat="1" applyFont="1" applyFill="1" applyBorder="1" applyAlignment="1">
      <alignment horizontal="right" vertical="top"/>
    </xf>
    <xf numFmtId="49" fontId="5" fillId="3" borderId="73" xfId="0" applyNumberFormat="1" applyFont="1" applyFill="1" applyBorder="1" applyAlignment="1">
      <alignment horizontal="right" vertical="top"/>
    </xf>
    <xf numFmtId="0" fontId="5" fillId="0" borderId="36" xfId="0" applyFont="1" applyFill="1" applyBorder="1" applyAlignment="1">
      <alignment horizontal="left" vertical="top" wrapText="1"/>
    </xf>
    <xf numFmtId="0" fontId="5" fillId="0" borderId="15" xfId="0" applyFont="1" applyFill="1" applyBorder="1" applyAlignment="1">
      <alignment horizontal="left" vertical="top" wrapText="1"/>
    </xf>
    <xf numFmtId="0" fontId="5" fillId="0" borderId="43" xfId="0" applyFont="1" applyFill="1" applyBorder="1" applyAlignment="1">
      <alignment horizontal="left" vertical="top" wrapText="1"/>
    </xf>
    <xf numFmtId="49" fontId="3" fillId="0" borderId="55" xfId="0" applyNumberFormat="1" applyFont="1" applyBorder="1" applyAlignment="1">
      <alignment horizontal="center" vertical="top" wrapText="1"/>
    </xf>
    <xf numFmtId="49" fontId="3" fillId="0" borderId="24" xfId="0" applyNumberFormat="1" applyFont="1" applyBorder="1" applyAlignment="1">
      <alignment horizontal="center" vertical="top" wrapText="1"/>
    </xf>
    <xf numFmtId="49" fontId="3" fillId="0" borderId="70" xfId="0" applyNumberFormat="1" applyFont="1" applyBorder="1" applyAlignment="1">
      <alignment horizontal="center" vertical="top" wrapText="1"/>
    </xf>
    <xf numFmtId="49" fontId="5" fillId="0" borderId="36" xfId="0" applyNumberFormat="1" applyFont="1" applyBorder="1" applyAlignment="1">
      <alignment horizontal="center" vertical="top"/>
    </xf>
    <xf numFmtId="0" fontId="3" fillId="0" borderId="47" xfId="0" applyFont="1" applyFill="1" applyBorder="1" applyAlignment="1">
      <alignment horizontal="left" vertical="top" wrapText="1"/>
    </xf>
    <xf numFmtId="0" fontId="5" fillId="0" borderId="8" xfId="0" applyFont="1" applyFill="1" applyBorder="1" applyAlignment="1">
      <alignment horizontal="center" vertical="top" wrapText="1"/>
    </xf>
    <xf numFmtId="49" fontId="5" fillId="0" borderId="57" xfId="0" applyNumberFormat="1" applyFont="1" applyBorder="1" applyAlignment="1">
      <alignment horizontal="center" vertical="top"/>
    </xf>
    <xf numFmtId="0" fontId="3" fillId="0" borderId="52" xfId="0" applyFont="1" applyFill="1" applyBorder="1" applyAlignment="1">
      <alignment horizontal="left" vertical="top" wrapText="1"/>
    </xf>
    <xf numFmtId="0" fontId="2" fillId="0" borderId="35" xfId="0" applyNumberFormat="1" applyFont="1" applyFill="1" applyBorder="1" applyAlignment="1">
      <alignment horizontal="center" vertical="top"/>
    </xf>
    <xf numFmtId="0" fontId="2" fillId="0" borderId="14" xfId="0" applyNumberFormat="1" applyFont="1" applyFill="1" applyBorder="1" applyAlignment="1">
      <alignment horizontal="center" vertical="top"/>
    </xf>
    <xf numFmtId="0" fontId="9" fillId="0" borderId="47" xfId="0" applyFont="1" applyFill="1" applyBorder="1" applyAlignment="1">
      <alignment horizontal="left" vertical="top" wrapText="1"/>
    </xf>
    <xf numFmtId="0" fontId="3" fillId="0" borderId="71" xfId="0" applyFont="1" applyFill="1" applyBorder="1" applyAlignment="1">
      <alignment horizontal="left" vertical="top" wrapText="1"/>
    </xf>
    <xf numFmtId="0" fontId="9" fillId="0" borderId="54" xfId="0" applyFont="1" applyFill="1" applyBorder="1" applyAlignment="1">
      <alignment horizontal="left" vertical="top" wrapText="1"/>
    </xf>
    <xf numFmtId="0" fontId="9" fillId="4" borderId="14" xfId="0" applyNumberFormat="1" applyFont="1" applyFill="1" applyBorder="1" applyAlignment="1">
      <alignment horizontal="center" vertical="center" textRotation="90"/>
    </xf>
    <xf numFmtId="0" fontId="9" fillId="4" borderId="37" xfId="0" applyNumberFormat="1" applyFont="1" applyFill="1" applyBorder="1" applyAlignment="1">
      <alignment horizontal="center" vertical="center" textRotation="90"/>
    </xf>
    <xf numFmtId="0" fontId="9" fillId="4" borderId="15" xfId="0" applyNumberFormat="1" applyFont="1" applyFill="1" applyBorder="1" applyAlignment="1">
      <alignment horizontal="center" vertical="center" textRotation="90"/>
    </xf>
    <xf numFmtId="0" fontId="9" fillId="4" borderId="43" xfId="0" applyNumberFormat="1" applyFont="1" applyFill="1" applyBorder="1" applyAlignment="1">
      <alignment horizontal="center" vertical="center" textRotation="90"/>
    </xf>
    <xf numFmtId="0" fontId="3" fillId="4" borderId="24" xfId="0" applyFont="1" applyFill="1" applyBorder="1" applyAlignment="1">
      <alignment vertical="top" wrapText="1"/>
    </xf>
    <xf numFmtId="0" fontId="3" fillId="4" borderId="70" xfId="0" applyFont="1" applyFill="1" applyBorder="1" applyAlignment="1">
      <alignment vertical="top" wrapText="1"/>
    </xf>
    <xf numFmtId="0" fontId="5" fillId="0" borderId="11" xfId="0" applyFont="1" applyFill="1" applyBorder="1" applyAlignment="1">
      <alignment horizontal="center" vertical="top" wrapText="1"/>
    </xf>
    <xf numFmtId="49" fontId="3" fillId="0" borderId="47" xfId="0" applyNumberFormat="1" applyFont="1" applyBorder="1" applyAlignment="1">
      <alignment horizontal="center" vertical="top" wrapText="1"/>
    </xf>
    <xf numFmtId="49" fontId="3" fillId="0" borderId="71" xfId="0" applyNumberFormat="1" applyFont="1" applyBorder="1" applyAlignment="1">
      <alignment horizontal="center" vertical="top" wrapText="1"/>
    </xf>
    <xf numFmtId="49" fontId="5" fillId="0" borderId="45" xfId="0" applyNumberFormat="1" applyFont="1" applyBorder="1" applyAlignment="1">
      <alignment horizontal="center" vertical="top"/>
    </xf>
    <xf numFmtId="0" fontId="3" fillId="4" borderId="47" xfId="0" applyFont="1" applyFill="1" applyBorder="1" applyAlignment="1">
      <alignment horizontal="left" vertical="top" wrapText="1"/>
    </xf>
    <xf numFmtId="0" fontId="3" fillId="3" borderId="13" xfId="0" applyFont="1" applyFill="1" applyBorder="1" applyAlignment="1">
      <alignment horizontal="center" vertical="top" wrapText="1"/>
    </xf>
    <xf numFmtId="0" fontId="3" fillId="3" borderId="72" xfId="0" applyFont="1" applyFill="1" applyBorder="1" applyAlignment="1">
      <alignment horizontal="center" vertical="top" wrapText="1"/>
    </xf>
    <xf numFmtId="0" fontId="3" fillId="3" borderId="73" xfId="0" applyFont="1" applyFill="1" applyBorder="1" applyAlignment="1">
      <alignment horizontal="center" vertical="top" wrapText="1"/>
    </xf>
    <xf numFmtId="0" fontId="3" fillId="0" borderId="6" xfId="0" applyFont="1" applyFill="1" applyBorder="1" applyAlignment="1">
      <alignment horizontal="left" vertical="top" wrapText="1"/>
    </xf>
    <xf numFmtId="0" fontId="3" fillId="0" borderId="11"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11" xfId="0" applyFont="1" applyFill="1" applyBorder="1" applyAlignment="1">
      <alignment horizontal="left" vertical="top" wrapText="1"/>
    </xf>
    <xf numFmtId="0" fontId="5" fillId="4" borderId="36" xfId="0" applyFont="1" applyFill="1" applyBorder="1" applyAlignment="1">
      <alignment vertical="top" wrapText="1"/>
    </xf>
    <xf numFmtId="0" fontId="5" fillId="4" borderId="15" xfId="0" applyFont="1" applyFill="1" applyBorder="1" applyAlignment="1">
      <alignment vertical="top" wrapText="1"/>
    </xf>
    <xf numFmtId="0" fontId="5" fillId="4" borderId="43" xfId="0" applyFont="1" applyFill="1" applyBorder="1" applyAlignment="1">
      <alignment vertical="top" wrapText="1"/>
    </xf>
    <xf numFmtId="0" fontId="5" fillId="0" borderId="58" xfId="0" applyFont="1" applyFill="1" applyBorder="1" applyAlignment="1">
      <alignment horizontal="center" vertical="top" wrapText="1"/>
    </xf>
    <xf numFmtId="0" fontId="5" fillId="0" borderId="46" xfId="0" applyFont="1" applyFill="1" applyBorder="1" applyAlignment="1">
      <alignment horizontal="center" vertical="top" wrapText="1"/>
    </xf>
    <xf numFmtId="0" fontId="5" fillId="0" borderId="74" xfId="0" applyFont="1" applyFill="1" applyBorder="1" applyAlignment="1">
      <alignment horizontal="center" vertical="top" wrapText="1"/>
    </xf>
    <xf numFmtId="0" fontId="3" fillId="0" borderId="36" xfId="0" applyFont="1" applyFill="1" applyBorder="1" applyAlignment="1">
      <alignment vertical="top" wrapText="1"/>
    </xf>
    <xf numFmtId="0" fontId="3" fillId="0" borderId="15" xfId="0" applyFont="1" applyFill="1" applyBorder="1" applyAlignment="1">
      <alignment vertical="top" wrapText="1"/>
    </xf>
    <xf numFmtId="0" fontId="3" fillId="0" borderId="43" xfId="0" applyFont="1" applyFill="1" applyBorder="1" applyAlignment="1">
      <alignment vertical="top" wrapText="1"/>
    </xf>
    <xf numFmtId="49" fontId="5" fillId="3" borderId="75" xfId="0" applyNumberFormat="1" applyFont="1" applyFill="1" applyBorder="1" applyAlignment="1">
      <alignment horizontal="left" vertical="top"/>
    </xf>
    <xf numFmtId="49" fontId="5" fillId="3" borderId="72" xfId="0" applyNumberFormat="1" applyFont="1" applyFill="1" applyBorder="1" applyAlignment="1">
      <alignment horizontal="left" vertical="top"/>
    </xf>
    <xf numFmtId="49" fontId="5" fillId="3" borderId="62" xfId="0" applyNumberFormat="1" applyFont="1" applyFill="1" applyBorder="1" applyAlignment="1">
      <alignment horizontal="left" vertical="top"/>
    </xf>
    <xf numFmtId="49" fontId="5" fillId="3" borderId="73" xfId="0" applyNumberFormat="1" applyFont="1" applyFill="1" applyBorder="1" applyAlignment="1">
      <alignment horizontal="left" vertical="top"/>
    </xf>
    <xf numFmtId="165" fontId="3" fillId="0" borderId="1" xfId="0" applyNumberFormat="1" applyFont="1" applyFill="1" applyBorder="1" applyAlignment="1">
      <alignment horizontal="center" vertical="top"/>
    </xf>
    <xf numFmtId="165" fontId="3" fillId="0" borderId="2" xfId="0" applyNumberFormat="1" applyFont="1" applyFill="1" applyBorder="1" applyAlignment="1">
      <alignment horizontal="center" vertical="top"/>
    </xf>
    <xf numFmtId="165" fontId="3" fillId="0" borderId="23" xfId="0" applyNumberFormat="1" applyFont="1" applyFill="1" applyBorder="1" applyAlignment="1">
      <alignment horizontal="center" vertical="top"/>
    </xf>
    <xf numFmtId="165" fontId="3" fillId="0" borderId="3" xfId="0" applyNumberFormat="1" applyFont="1" applyFill="1" applyBorder="1" applyAlignment="1">
      <alignment horizontal="center" vertical="top"/>
    </xf>
    <xf numFmtId="164" fontId="3" fillId="0" borderId="6" xfId="0" applyNumberFormat="1" applyFont="1" applyFill="1" applyBorder="1" applyAlignment="1">
      <alignment horizontal="left" vertical="top" wrapText="1"/>
    </xf>
    <xf numFmtId="164" fontId="3" fillId="0" borderId="8" xfId="0" applyNumberFormat="1" applyFont="1" applyFill="1" applyBorder="1" applyAlignment="1">
      <alignment horizontal="left" vertical="top" wrapText="1"/>
    </xf>
    <xf numFmtId="0" fontId="3" fillId="4" borderId="36" xfId="0" applyFont="1" applyFill="1" applyBorder="1" applyAlignment="1">
      <alignment vertical="top" wrapText="1"/>
    </xf>
    <xf numFmtId="0" fontId="3" fillId="4" borderId="15" xfId="0" applyFont="1" applyFill="1" applyBorder="1" applyAlignment="1">
      <alignment vertical="top" wrapText="1"/>
    </xf>
    <xf numFmtId="0" fontId="3" fillId="4" borderId="43" xfId="0" applyFont="1" applyFill="1" applyBorder="1" applyAlignment="1">
      <alignment vertical="top" wrapText="1"/>
    </xf>
    <xf numFmtId="0" fontId="3" fillId="0" borderId="58" xfId="0" applyFont="1" applyFill="1" applyBorder="1" applyAlignment="1">
      <alignment horizontal="center" vertical="center" textRotation="90" wrapText="1"/>
    </xf>
    <xf numFmtId="0" fontId="3" fillId="0" borderId="46" xfId="0" applyFont="1" applyFill="1" applyBorder="1" applyAlignment="1">
      <alignment horizontal="center" vertical="center" textRotation="90" wrapText="1"/>
    </xf>
    <xf numFmtId="0" fontId="3" fillId="0" borderId="74" xfId="0" applyFont="1" applyFill="1" applyBorder="1" applyAlignment="1">
      <alignment horizontal="center" vertical="center" textRotation="90" wrapText="1"/>
    </xf>
    <xf numFmtId="0" fontId="5" fillId="4" borderId="58" xfId="0" applyFont="1" applyFill="1" applyBorder="1" applyAlignment="1">
      <alignment horizontal="center" vertical="center" wrapText="1"/>
    </xf>
    <xf numFmtId="0" fontId="5" fillId="4" borderId="46" xfId="0" applyFont="1" applyFill="1" applyBorder="1" applyAlignment="1">
      <alignment horizontal="center" vertical="center" wrapText="1"/>
    </xf>
    <xf numFmtId="0" fontId="5" fillId="4" borderId="74" xfId="0" applyFont="1" applyFill="1" applyBorder="1" applyAlignment="1">
      <alignment horizontal="center" vertical="center" wrapText="1"/>
    </xf>
    <xf numFmtId="0" fontId="5" fillId="6" borderId="76" xfId="0" applyFont="1" applyFill="1" applyBorder="1" applyAlignment="1">
      <alignment horizontal="right" vertical="top" wrapText="1"/>
    </xf>
    <xf numFmtId="0" fontId="5" fillId="6" borderId="83" xfId="0" applyFont="1" applyFill="1" applyBorder="1" applyAlignment="1">
      <alignment horizontal="right" vertical="top" wrapText="1"/>
    </xf>
    <xf numFmtId="0" fontId="5" fillId="6" borderId="77" xfId="0" applyFont="1" applyFill="1" applyBorder="1" applyAlignment="1">
      <alignment horizontal="right" vertical="top" wrapText="1"/>
    </xf>
    <xf numFmtId="165" fontId="5" fillId="6" borderId="76" xfId="0" applyNumberFormat="1" applyFont="1" applyFill="1" applyBorder="1" applyAlignment="1">
      <alignment horizontal="center" vertical="top" wrapText="1"/>
    </xf>
    <xf numFmtId="165" fontId="5" fillId="6" borderId="83" xfId="0" applyNumberFormat="1" applyFont="1" applyFill="1" applyBorder="1" applyAlignment="1">
      <alignment horizontal="center" vertical="top" wrapText="1"/>
    </xf>
    <xf numFmtId="165" fontId="5" fillId="6" borderId="77" xfId="0" applyNumberFormat="1" applyFont="1" applyFill="1" applyBorder="1" applyAlignment="1">
      <alignment horizontal="center" vertical="top" wrapText="1"/>
    </xf>
    <xf numFmtId="49" fontId="5" fillId="0" borderId="55" xfId="0" applyNumberFormat="1" applyFont="1" applyBorder="1" applyAlignment="1">
      <alignment horizontal="center" vertical="top"/>
    </xf>
    <xf numFmtId="49" fontId="5" fillId="0" borderId="70" xfId="0" applyNumberFormat="1" applyFont="1" applyBorder="1" applyAlignment="1">
      <alignment horizontal="center" vertical="top"/>
    </xf>
    <xf numFmtId="49" fontId="3" fillId="0" borderId="14" xfId="0" applyNumberFormat="1" applyFont="1" applyBorder="1" applyAlignment="1">
      <alignment horizontal="center" vertical="top" wrapText="1"/>
    </xf>
    <xf numFmtId="0" fontId="5" fillId="0" borderId="6" xfId="0" applyFont="1" applyFill="1" applyBorder="1" applyAlignment="1">
      <alignment horizontal="center" vertical="top" wrapText="1"/>
    </xf>
    <xf numFmtId="49" fontId="3" fillId="0" borderId="35" xfId="0" applyNumberFormat="1" applyFont="1" applyBorder="1" applyAlignment="1">
      <alignment horizontal="center" vertical="top"/>
    </xf>
    <xf numFmtId="49" fontId="5" fillId="3" borderId="5" xfId="0" applyNumberFormat="1" applyFont="1" applyFill="1" applyBorder="1" applyAlignment="1">
      <alignment horizontal="left" vertical="top"/>
    </xf>
    <xf numFmtId="49" fontId="5" fillId="3" borderId="35" xfId="0" applyNumberFormat="1" applyFont="1" applyFill="1" applyBorder="1" applyAlignment="1">
      <alignment horizontal="left" vertical="top"/>
    </xf>
    <xf numFmtId="49" fontId="5" fillId="3" borderId="17" xfId="0" applyNumberFormat="1" applyFont="1" applyFill="1" applyBorder="1" applyAlignment="1">
      <alignment horizontal="left" vertical="top"/>
    </xf>
    <xf numFmtId="0" fontId="3" fillId="0" borderId="15" xfId="0" applyFont="1" applyFill="1" applyBorder="1" applyAlignment="1">
      <alignment horizontal="left" vertical="top" wrapText="1"/>
    </xf>
    <xf numFmtId="0" fontId="3" fillId="0" borderId="38" xfId="0" applyFont="1" applyFill="1" applyBorder="1" applyAlignment="1">
      <alignment horizontal="left" vertical="top" wrapText="1"/>
    </xf>
    <xf numFmtId="164" fontId="5" fillId="0" borderId="6" xfId="0" applyNumberFormat="1" applyFont="1" applyBorder="1" applyAlignment="1">
      <alignment horizontal="center" vertical="top" wrapText="1"/>
    </xf>
    <xf numFmtId="164" fontId="5" fillId="0" borderId="8" xfId="0" applyNumberFormat="1" applyFont="1" applyBorder="1" applyAlignment="1">
      <alignment horizontal="center" vertical="top" wrapText="1"/>
    </xf>
    <xf numFmtId="164" fontId="5" fillId="0" borderId="11" xfId="0" applyNumberFormat="1" applyFont="1" applyBorder="1" applyAlignment="1">
      <alignment horizontal="center" vertical="top" wrapText="1"/>
    </xf>
    <xf numFmtId="0" fontId="23" fillId="0" borderId="8" xfId="0" applyFont="1" applyFill="1" applyBorder="1" applyAlignment="1">
      <alignment horizontal="center" vertical="top" wrapText="1"/>
    </xf>
    <xf numFmtId="0" fontId="23" fillId="0" borderId="41" xfId="0" applyFont="1" applyFill="1" applyBorder="1" applyAlignment="1">
      <alignment horizontal="center" vertical="top" wrapText="1"/>
    </xf>
    <xf numFmtId="49" fontId="19" fillId="0" borderId="14" xfId="0" applyNumberFormat="1" applyFont="1" applyBorder="1" applyAlignment="1">
      <alignment horizontal="center" vertical="top"/>
    </xf>
    <xf numFmtId="49" fontId="19" fillId="0" borderId="39" xfId="0" applyNumberFormat="1" applyFont="1" applyBorder="1" applyAlignment="1">
      <alignment horizontal="center" vertical="top"/>
    </xf>
    <xf numFmtId="49" fontId="8" fillId="0" borderId="24" xfId="0" applyNumberFormat="1" applyFont="1" applyBorder="1" applyAlignment="1">
      <alignment horizontal="center" vertical="top"/>
    </xf>
    <xf numFmtId="49" fontId="8" fillId="0" borderId="40" xfId="0" applyNumberFormat="1" applyFont="1" applyBorder="1" applyAlignment="1">
      <alignment horizontal="center" vertical="top"/>
    </xf>
    <xf numFmtId="0" fontId="3" fillId="0" borderId="27" xfId="0" applyFont="1" applyFill="1" applyBorder="1" applyAlignment="1">
      <alignment horizontal="left" vertical="top" wrapText="1"/>
    </xf>
    <xf numFmtId="0" fontId="19" fillId="0" borderId="15" xfId="0" applyFont="1" applyFill="1" applyBorder="1" applyAlignment="1">
      <alignment horizontal="left" vertical="top" wrapText="1"/>
    </xf>
    <xf numFmtId="0" fontId="19" fillId="0" borderId="38" xfId="0" applyFont="1" applyFill="1" applyBorder="1" applyAlignment="1">
      <alignment horizontal="left" vertical="top" wrapText="1"/>
    </xf>
    <xf numFmtId="0" fontId="3" fillId="4" borderId="6" xfId="0" applyFont="1" applyFill="1" applyBorder="1" applyAlignment="1">
      <alignment horizontal="center" vertical="center" textRotation="90" wrapText="1"/>
    </xf>
    <xf numFmtId="0" fontId="3" fillId="4" borderId="8" xfId="0" applyFont="1" applyFill="1" applyBorder="1" applyAlignment="1">
      <alignment horizontal="center" vertical="center" textRotation="90" wrapText="1"/>
    </xf>
    <xf numFmtId="0" fontId="3" fillId="4" borderId="11" xfId="0" applyFont="1" applyFill="1" applyBorder="1" applyAlignment="1">
      <alignment horizontal="center" vertical="center" textRotation="90" wrapText="1"/>
    </xf>
    <xf numFmtId="43" fontId="3" fillId="0" borderId="6" xfId="1" applyFont="1" applyFill="1" applyBorder="1" applyAlignment="1">
      <alignment horizontal="left" vertical="top" wrapText="1"/>
    </xf>
    <xf numFmtId="43" fontId="3" fillId="0" borderId="8" xfId="1" applyFont="1" applyFill="1" applyBorder="1" applyAlignment="1">
      <alignment horizontal="left" vertical="top" wrapText="1"/>
    </xf>
    <xf numFmtId="0" fontId="3" fillId="0" borderId="36" xfId="0" applyFont="1" applyFill="1" applyBorder="1" applyAlignment="1">
      <alignment horizontal="left" vertical="top" wrapText="1"/>
    </xf>
    <xf numFmtId="0" fontId="3" fillId="0" borderId="43" xfId="0" applyFont="1" applyFill="1" applyBorder="1" applyAlignment="1">
      <alignment horizontal="left" vertical="top" wrapText="1"/>
    </xf>
    <xf numFmtId="165" fontId="3" fillId="0" borderId="27" xfId="0" applyNumberFormat="1" applyFont="1" applyFill="1" applyBorder="1" applyAlignment="1">
      <alignment horizontal="center" vertical="center"/>
    </xf>
    <xf numFmtId="165" fontId="3" fillId="0" borderId="15" xfId="0" applyNumberFormat="1" applyFont="1" applyFill="1" applyBorder="1" applyAlignment="1">
      <alignment horizontal="center" vertical="center"/>
    </xf>
    <xf numFmtId="0" fontId="3" fillId="0" borderId="27" xfId="0" applyFont="1" applyFill="1" applyBorder="1" applyAlignment="1">
      <alignment vertical="top" wrapText="1"/>
    </xf>
    <xf numFmtId="0" fontId="3" fillId="0" borderId="38" xfId="0" applyFont="1" applyFill="1" applyBorder="1" applyAlignment="1">
      <alignment vertical="top" wrapText="1"/>
    </xf>
    <xf numFmtId="0" fontId="3" fillId="4" borderId="52" xfId="0" applyFont="1" applyFill="1" applyBorder="1" applyAlignment="1">
      <alignment horizontal="left" vertical="top" wrapText="1"/>
    </xf>
    <xf numFmtId="0" fontId="3" fillId="4" borderId="25" xfId="0" applyFont="1" applyFill="1" applyBorder="1" applyAlignment="1">
      <alignment horizontal="left" vertical="top" wrapText="1"/>
    </xf>
    <xf numFmtId="165" fontId="3" fillId="0" borderId="26" xfId="0" applyNumberFormat="1" applyFont="1" applyFill="1" applyBorder="1" applyAlignment="1">
      <alignment horizontal="center" vertical="center"/>
    </xf>
    <xf numFmtId="165" fontId="3" fillId="0" borderId="14" xfId="0" applyNumberFormat="1" applyFont="1" applyFill="1" applyBorder="1" applyAlignment="1">
      <alignment horizontal="center" vertical="center"/>
    </xf>
    <xf numFmtId="0" fontId="3" fillId="0" borderId="28" xfId="0" applyFont="1" applyFill="1" applyBorder="1" applyAlignment="1">
      <alignment vertical="top" wrapText="1"/>
    </xf>
    <xf numFmtId="0" fontId="3" fillId="0" borderId="24" xfId="0" applyFont="1" applyFill="1" applyBorder="1" applyAlignment="1">
      <alignment vertical="top" wrapText="1"/>
    </xf>
    <xf numFmtId="0" fontId="3" fillId="4" borderId="28" xfId="0" applyFont="1" applyFill="1" applyBorder="1" applyAlignment="1">
      <alignment vertical="top" wrapText="1"/>
    </xf>
    <xf numFmtId="0" fontId="3" fillId="4" borderId="40" xfId="0" applyFont="1" applyFill="1" applyBorder="1" applyAlignment="1">
      <alignment vertical="top" wrapText="1"/>
    </xf>
    <xf numFmtId="0" fontId="3" fillId="0" borderId="58"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74" xfId="0" applyFont="1" applyFill="1" applyBorder="1" applyAlignment="1">
      <alignment horizontal="center" vertical="top" wrapText="1"/>
    </xf>
    <xf numFmtId="0" fontId="2" fillId="0" borderId="36" xfId="0" applyNumberFormat="1" applyFont="1" applyFill="1" applyBorder="1" applyAlignment="1">
      <alignment horizontal="center" vertical="top"/>
    </xf>
    <xf numFmtId="0" fontId="2" fillId="0" borderId="15" xfId="0" applyNumberFormat="1" applyFont="1" applyFill="1" applyBorder="1" applyAlignment="1">
      <alignment horizontal="center" vertical="top"/>
    </xf>
    <xf numFmtId="0" fontId="5" fillId="0" borderId="36" xfId="0" applyFont="1" applyFill="1" applyBorder="1" applyAlignment="1">
      <alignment vertical="top" wrapText="1"/>
    </xf>
    <xf numFmtId="0" fontId="5" fillId="0" borderId="15" xfId="0" applyFont="1" applyFill="1" applyBorder="1" applyAlignment="1">
      <alignment vertical="top" wrapText="1"/>
    </xf>
    <xf numFmtId="0" fontId="5" fillId="0" borderId="43" xfId="0" applyFont="1" applyFill="1" applyBorder="1" applyAlignment="1">
      <alignment vertical="top" wrapText="1"/>
    </xf>
    <xf numFmtId="49" fontId="3" fillId="0" borderId="26" xfId="0" applyNumberFormat="1" applyFont="1" applyBorder="1" applyAlignment="1">
      <alignment horizontal="center" vertical="top" wrapText="1"/>
    </xf>
    <xf numFmtId="49" fontId="3" fillId="0" borderId="37" xfId="0" applyNumberFormat="1" applyFont="1" applyBorder="1" applyAlignment="1">
      <alignment horizontal="center" vertical="top" wrapText="1"/>
    </xf>
    <xf numFmtId="49" fontId="5" fillId="0" borderId="27" xfId="0" applyNumberFormat="1" applyFont="1" applyBorder="1" applyAlignment="1">
      <alignment horizontal="center" vertical="top"/>
    </xf>
    <xf numFmtId="0" fontId="3" fillId="0" borderId="49" xfId="0" applyFont="1" applyFill="1" applyBorder="1" applyAlignment="1">
      <alignment horizontal="center" vertical="top" textRotation="90" wrapText="1"/>
    </xf>
    <xf numFmtId="0" fontId="3" fillId="0" borderId="8" xfId="0" applyFont="1" applyFill="1" applyBorder="1" applyAlignment="1">
      <alignment horizontal="center" vertical="top" textRotation="90" wrapText="1"/>
    </xf>
    <xf numFmtId="0" fontId="3" fillId="0" borderId="11" xfId="0" applyFont="1" applyFill="1" applyBorder="1" applyAlignment="1">
      <alignment horizontal="center" vertical="top" textRotation="90" wrapText="1"/>
    </xf>
    <xf numFmtId="0" fontId="3" fillId="0" borderId="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55" xfId="0" applyFont="1" applyFill="1" applyBorder="1" applyAlignment="1">
      <alignment horizontal="left" vertical="top" wrapText="1"/>
    </xf>
    <xf numFmtId="0" fontId="3" fillId="0" borderId="70" xfId="0" applyFont="1" applyFill="1" applyBorder="1" applyAlignment="1">
      <alignment horizontal="left" vertical="top" wrapText="1"/>
    </xf>
    <xf numFmtId="0" fontId="5" fillId="4" borderId="6" xfId="0" applyFont="1" applyFill="1" applyBorder="1" applyAlignment="1">
      <alignment horizontal="center" vertical="top" wrapText="1"/>
    </xf>
    <xf numFmtId="0" fontId="5" fillId="4" borderId="11" xfId="0" applyFont="1" applyFill="1" applyBorder="1" applyAlignment="1">
      <alignment horizontal="center" vertical="top" wrapText="1"/>
    </xf>
    <xf numFmtId="49" fontId="3" fillId="0" borderId="35" xfId="0" applyNumberFormat="1" applyFont="1" applyBorder="1" applyAlignment="1">
      <alignment horizontal="center" vertical="top" wrapText="1"/>
    </xf>
    <xf numFmtId="0" fontId="9" fillId="0" borderId="49" xfId="0" applyFont="1" applyFill="1" applyBorder="1" applyAlignment="1">
      <alignment horizontal="left" vertical="top" wrapText="1"/>
    </xf>
    <xf numFmtId="0" fontId="19" fillId="0" borderId="43" xfId="0" applyFont="1" applyFill="1" applyBorder="1" applyAlignment="1">
      <alignment horizontal="left" vertical="top" wrapText="1"/>
    </xf>
    <xf numFmtId="0" fontId="9" fillId="4" borderId="22" xfId="0" applyFont="1" applyFill="1" applyBorder="1" applyAlignment="1">
      <alignment horizontal="left" vertical="top" wrapText="1"/>
    </xf>
    <xf numFmtId="0" fontId="9" fillId="4" borderId="31" xfId="0" applyFont="1" applyFill="1" applyBorder="1" applyAlignment="1">
      <alignment horizontal="left" vertical="top" wrapText="1"/>
    </xf>
    <xf numFmtId="0" fontId="5" fillId="0" borderId="13" xfId="0" applyFont="1" applyBorder="1" applyAlignment="1">
      <alignment horizontal="center" vertical="center" wrapText="1"/>
    </xf>
    <xf numFmtId="0" fontId="5" fillId="0" borderId="72" xfId="0" applyFont="1" applyBorder="1" applyAlignment="1">
      <alignment horizontal="center" vertical="center" wrapText="1"/>
    </xf>
    <xf numFmtId="0" fontId="5" fillId="0" borderId="73" xfId="0" applyFont="1" applyBorder="1" applyAlignment="1">
      <alignment horizontal="center" vertical="center" wrapText="1"/>
    </xf>
    <xf numFmtId="0" fontId="19" fillId="0" borderId="36" xfId="0" applyFont="1" applyFill="1" applyBorder="1" applyAlignment="1">
      <alignment horizontal="left" vertical="top" wrapText="1"/>
    </xf>
    <xf numFmtId="0" fontId="22" fillId="0" borderId="15" xfId="0" applyFont="1" applyFill="1" applyBorder="1" applyAlignment="1">
      <alignment horizontal="left" vertical="top" wrapText="1"/>
    </xf>
    <xf numFmtId="0" fontId="19" fillId="0" borderId="58" xfId="0" applyFont="1" applyFill="1" applyBorder="1" applyAlignment="1">
      <alignment horizontal="center" vertical="center" textRotation="90" wrapText="1"/>
    </xf>
    <xf numFmtId="0" fontId="19" fillId="0" borderId="46" xfId="0" applyFont="1" applyFill="1" applyBorder="1" applyAlignment="1">
      <alignment horizontal="center" vertical="center" textRotation="90" wrapText="1"/>
    </xf>
    <xf numFmtId="0" fontId="19" fillId="0" borderId="74" xfId="0" applyFont="1" applyFill="1" applyBorder="1" applyAlignment="1">
      <alignment horizontal="center" vertical="center" textRotation="90" wrapText="1"/>
    </xf>
    <xf numFmtId="49" fontId="19" fillId="0" borderId="55" xfId="0" applyNumberFormat="1" applyFont="1" applyBorder="1" applyAlignment="1">
      <alignment horizontal="center" vertical="top" wrapText="1"/>
    </xf>
    <xf numFmtId="49" fontId="19" fillId="0" borderId="24" xfId="0" applyNumberFormat="1" applyFont="1" applyBorder="1" applyAlignment="1">
      <alignment horizontal="center" vertical="top" wrapText="1"/>
    </xf>
    <xf numFmtId="49" fontId="19" fillId="0" borderId="70" xfId="0" applyNumberFormat="1" applyFont="1" applyBorder="1" applyAlignment="1">
      <alignment horizontal="center" vertical="top" wrapText="1"/>
    </xf>
    <xf numFmtId="49" fontId="8" fillId="0" borderId="36" xfId="0" applyNumberFormat="1" applyFont="1" applyBorder="1" applyAlignment="1">
      <alignment horizontal="center" vertical="top"/>
    </xf>
    <xf numFmtId="49" fontId="8" fillId="0" borderId="15" xfId="0" applyNumberFormat="1" applyFont="1" applyBorder="1" applyAlignment="1">
      <alignment horizontal="center" vertical="top"/>
    </xf>
    <xf numFmtId="49" fontId="8" fillId="0" borderId="43" xfId="0" applyNumberFormat="1" applyFont="1" applyBorder="1" applyAlignment="1">
      <alignment horizontal="center" vertical="top"/>
    </xf>
    <xf numFmtId="0" fontId="3" fillId="4" borderId="65" xfId="0" applyFont="1" applyFill="1" applyBorder="1" applyAlignment="1">
      <alignment horizontal="left" vertical="top" wrapText="1"/>
    </xf>
    <xf numFmtId="0" fontId="3" fillId="4" borderId="66" xfId="0" applyFont="1" applyFill="1" applyBorder="1" applyAlignment="1">
      <alignment horizontal="left" vertical="top" wrapText="1"/>
    </xf>
    <xf numFmtId="0" fontId="3" fillId="4" borderId="56" xfId="0" applyFont="1" applyFill="1" applyBorder="1" applyAlignment="1">
      <alignment horizontal="left" vertical="top" wrapText="1"/>
    </xf>
    <xf numFmtId="165" fontId="3" fillId="4" borderId="65" xfId="0" applyNumberFormat="1" applyFont="1" applyFill="1" applyBorder="1" applyAlignment="1">
      <alignment horizontal="center" vertical="top" wrapText="1"/>
    </xf>
    <xf numFmtId="165" fontId="3" fillId="4" borderId="66" xfId="0" applyNumberFormat="1" applyFont="1" applyFill="1" applyBorder="1" applyAlignment="1">
      <alignment horizontal="center" vertical="top" wrapText="1"/>
    </xf>
    <xf numFmtId="165" fontId="3" fillId="4" borderId="56" xfId="0" applyNumberFormat="1" applyFont="1" applyFill="1" applyBorder="1" applyAlignment="1">
      <alignment horizontal="center" vertical="top" wrapText="1"/>
    </xf>
    <xf numFmtId="49" fontId="5" fillId="2" borderId="75" xfId="0" applyNumberFormat="1" applyFont="1" applyFill="1" applyBorder="1" applyAlignment="1">
      <alignment horizontal="right" vertical="top"/>
    </xf>
    <xf numFmtId="49" fontId="5" fillId="2" borderId="72" xfId="0" applyNumberFormat="1" applyFont="1" applyFill="1" applyBorder="1" applyAlignment="1">
      <alignment horizontal="right" vertical="top"/>
    </xf>
    <xf numFmtId="49" fontId="5" fillId="2" borderId="73" xfId="0" applyNumberFormat="1" applyFont="1" applyFill="1" applyBorder="1" applyAlignment="1">
      <alignment horizontal="right" vertical="top"/>
    </xf>
    <xf numFmtId="0" fontId="3" fillId="2" borderId="13" xfId="0" applyFont="1" applyFill="1" applyBorder="1" applyAlignment="1">
      <alignment horizontal="center" vertical="top"/>
    </xf>
    <xf numFmtId="0" fontId="3" fillId="2" borderId="72" xfId="0" applyFont="1" applyFill="1" applyBorder="1" applyAlignment="1">
      <alignment horizontal="center" vertical="top"/>
    </xf>
    <xf numFmtId="0" fontId="3" fillId="2" borderId="73" xfId="0" applyFont="1" applyFill="1" applyBorder="1" applyAlignment="1">
      <alignment horizontal="center" vertical="top"/>
    </xf>
    <xf numFmtId="49" fontId="5" fillId="6" borderId="75" xfId="0" applyNumberFormat="1" applyFont="1" applyFill="1" applyBorder="1" applyAlignment="1">
      <alignment horizontal="right" vertical="top"/>
    </xf>
    <xf numFmtId="49" fontId="5" fillId="6" borderId="72" xfId="0" applyNumberFormat="1" applyFont="1" applyFill="1" applyBorder="1" applyAlignment="1">
      <alignment horizontal="right" vertical="top"/>
    </xf>
    <xf numFmtId="49" fontId="5" fillId="6" borderId="73" xfId="0" applyNumberFormat="1" applyFont="1" applyFill="1" applyBorder="1" applyAlignment="1">
      <alignment horizontal="right" vertical="top"/>
    </xf>
    <xf numFmtId="0" fontId="3" fillId="6" borderId="13" xfId="0" applyFont="1" applyFill="1" applyBorder="1" applyAlignment="1">
      <alignment horizontal="center" vertical="top"/>
    </xf>
    <xf numFmtId="0" fontId="3" fillId="6" borderId="72" xfId="0" applyFont="1" applyFill="1" applyBorder="1" applyAlignment="1">
      <alignment horizontal="center" vertical="top"/>
    </xf>
    <xf numFmtId="0" fontId="3" fillId="6" borderId="73" xfId="0" applyFont="1" applyFill="1" applyBorder="1" applyAlignment="1">
      <alignment horizontal="center" vertical="top"/>
    </xf>
    <xf numFmtId="0" fontId="2" fillId="0" borderId="62" xfId="0" applyNumberFormat="1" applyFont="1" applyBorder="1" applyAlignment="1">
      <alignment vertical="top" wrapText="1"/>
    </xf>
    <xf numFmtId="49" fontId="5" fillId="0" borderId="44" xfId="0" applyNumberFormat="1" applyFont="1" applyFill="1" applyBorder="1" applyAlignment="1">
      <alignment horizontal="center" vertical="top" wrapText="1"/>
    </xf>
    <xf numFmtId="165" fontId="3" fillId="0" borderId="65" xfId="0" applyNumberFormat="1" applyFont="1" applyBorder="1" applyAlignment="1">
      <alignment horizontal="center" vertical="top" wrapText="1"/>
    </xf>
    <xf numFmtId="165" fontId="3" fillId="0" borderId="66" xfId="0" applyNumberFormat="1" applyFont="1" applyBorder="1" applyAlignment="1">
      <alignment horizontal="center" vertical="top" wrapText="1"/>
    </xf>
    <xf numFmtId="165" fontId="3" fillId="0" borderId="56" xfId="0" applyNumberFormat="1" applyFont="1" applyBorder="1" applyAlignment="1">
      <alignment horizontal="center" vertical="top" wrapText="1"/>
    </xf>
    <xf numFmtId="0" fontId="5" fillId="6" borderId="65" xfId="0" applyFont="1" applyFill="1" applyBorder="1" applyAlignment="1">
      <alignment horizontal="right" vertical="top" wrapText="1"/>
    </xf>
    <xf numFmtId="0" fontId="5" fillId="6" borderId="66" xfId="0" applyFont="1" applyFill="1" applyBorder="1" applyAlignment="1">
      <alignment horizontal="right" vertical="top" wrapText="1"/>
    </xf>
    <xf numFmtId="0" fontId="5" fillId="6" borderId="56" xfId="0" applyFont="1" applyFill="1" applyBorder="1" applyAlignment="1">
      <alignment horizontal="right" vertical="top" wrapText="1"/>
    </xf>
    <xf numFmtId="165" fontId="5" fillId="6" borderId="65" xfId="0" applyNumberFormat="1" applyFont="1" applyFill="1" applyBorder="1" applyAlignment="1">
      <alignment horizontal="center" vertical="top" wrapText="1"/>
    </xf>
    <xf numFmtId="165" fontId="5" fillId="6" borderId="66" xfId="0" applyNumberFormat="1" applyFont="1" applyFill="1" applyBorder="1" applyAlignment="1">
      <alignment horizontal="center" vertical="top" wrapText="1"/>
    </xf>
    <xf numFmtId="165" fontId="5" fillId="6" borderId="56" xfId="0" applyNumberFormat="1" applyFont="1" applyFill="1" applyBorder="1" applyAlignment="1">
      <alignment horizontal="center" vertical="top" wrapText="1"/>
    </xf>
    <xf numFmtId="0" fontId="3" fillId="4" borderId="67" xfId="0" applyFont="1" applyFill="1" applyBorder="1" applyAlignment="1">
      <alignment horizontal="left" vertical="top" wrapText="1"/>
    </xf>
    <xf numFmtId="0" fontId="3" fillId="4" borderId="82" xfId="0" applyFont="1" applyFill="1" applyBorder="1" applyAlignment="1">
      <alignment horizontal="left" vertical="top" wrapText="1"/>
    </xf>
    <xf numFmtId="0" fontId="3" fillId="4" borderId="69" xfId="0" applyFont="1" applyFill="1" applyBorder="1" applyAlignment="1">
      <alignment horizontal="left" vertical="top" wrapText="1"/>
    </xf>
    <xf numFmtId="0" fontId="3" fillId="0" borderId="67" xfId="0" applyFont="1" applyBorder="1" applyAlignment="1">
      <alignment horizontal="left" vertical="top" wrapText="1"/>
    </xf>
    <xf numFmtId="0" fontId="3" fillId="0" borderId="82" xfId="0" applyFont="1" applyBorder="1" applyAlignment="1">
      <alignment horizontal="left" vertical="top" wrapText="1"/>
    </xf>
    <xf numFmtId="0" fontId="3" fillId="0" borderId="69" xfId="0" applyFont="1" applyBorder="1" applyAlignment="1">
      <alignment horizontal="left" vertical="top" wrapText="1"/>
    </xf>
    <xf numFmtId="0" fontId="3" fillId="0" borderId="65" xfId="0" applyFont="1" applyBorder="1" applyAlignment="1">
      <alignment horizontal="left" vertical="top" wrapText="1"/>
    </xf>
    <xf numFmtId="0" fontId="3" fillId="0" borderId="66" xfId="0" applyFont="1" applyBorder="1" applyAlignment="1">
      <alignment horizontal="left" vertical="top" wrapText="1"/>
    </xf>
    <xf numFmtId="0" fontId="3" fillId="0" borderId="56" xfId="0" applyFont="1" applyBorder="1" applyAlignment="1">
      <alignment horizontal="left" vertical="top" wrapText="1"/>
    </xf>
    <xf numFmtId="0" fontId="5" fillId="5" borderId="74" xfId="0" applyFont="1" applyFill="1" applyBorder="1" applyAlignment="1">
      <alignment horizontal="right" vertical="top" wrapText="1"/>
    </xf>
    <xf numFmtId="0" fontId="5" fillId="5" borderId="44" xfId="0" applyFont="1" applyFill="1" applyBorder="1" applyAlignment="1">
      <alignment horizontal="right" vertical="top" wrapText="1"/>
    </xf>
    <xf numFmtId="0" fontId="5" fillId="5" borderId="45" xfId="0" applyFont="1" applyFill="1" applyBorder="1" applyAlignment="1">
      <alignment horizontal="right" vertical="top" wrapText="1"/>
    </xf>
    <xf numFmtId="165" fontId="5" fillId="5" borderId="74" xfId="0" applyNumberFormat="1" applyFont="1" applyFill="1" applyBorder="1" applyAlignment="1">
      <alignment horizontal="center" vertical="top" wrapText="1"/>
    </xf>
    <xf numFmtId="165" fontId="5" fillId="5" borderId="44" xfId="0" applyNumberFormat="1" applyFont="1" applyFill="1" applyBorder="1" applyAlignment="1">
      <alignment horizontal="center" vertical="top" wrapText="1"/>
    </xf>
    <xf numFmtId="165" fontId="5" fillId="5" borderId="45" xfId="0" applyNumberFormat="1" applyFont="1" applyFill="1" applyBorder="1" applyAlignment="1">
      <alignment horizontal="center" vertical="top" wrapText="1"/>
    </xf>
    <xf numFmtId="49" fontId="5" fillId="3" borderId="75" xfId="0" applyNumberFormat="1" applyFont="1" applyFill="1" applyBorder="1" applyAlignment="1">
      <alignment horizontal="right" vertical="top"/>
    </xf>
    <xf numFmtId="164" fontId="5" fillId="5" borderId="49" xfId="0" applyNumberFormat="1" applyFont="1" applyFill="1" applyBorder="1" applyAlignment="1">
      <alignment horizontal="center" vertical="top"/>
    </xf>
    <xf numFmtId="164" fontId="5" fillId="5" borderId="8" xfId="0" applyNumberFormat="1" applyFont="1" applyFill="1" applyBorder="1" applyAlignment="1">
      <alignment horizontal="center" vertical="top"/>
    </xf>
    <xf numFmtId="164" fontId="5" fillId="5" borderId="11" xfId="0" applyNumberFormat="1" applyFont="1" applyFill="1" applyBorder="1" applyAlignment="1">
      <alignment horizontal="center" vertical="top"/>
    </xf>
    <xf numFmtId="0" fontId="5" fillId="0" borderId="47" xfId="0" applyFont="1" applyFill="1" applyBorder="1" applyAlignment="1">
      <alignment horizontal="center" vertical="top" wrapText="1"/>
    </xf>
    <xf numFmtId="0" fontId="5" fillId="0" borderId="71" xfId="0" applyFont="1" applyFill="1" applyBorder="1" applyAlignment="1">
      <alignment horizontal="center" vertical="top" wrapText="1"/>
    </xf>
    <xf numFmtId="164" fontId="5" fillId="5" borderId="27" xfId="0" applyNumberFormat="1" applyFont="1" applyFill="1" applyBorder="1" applyAlignment="1">
      <alignment horizontal="center" vertical="top"/>
    </xf>
    <xf numFmtId="164" fontId="5" fillId="5" borderId="15" xfId="0" applyNumberFormat="1" applyFont="1" applyFill="1" applyBorder="1" applyAlignment="1">
      <alignment horizontal="center" vertical="top"/>
    </xf>
    <xf numFmtId="164" fontId="5" fillId="5" borderId="43" xfId="0" applyNumberFormat="1" applyFont="1" applyFill="1" applyBorder="1" applyAlignment="1">
      <alignment horizontal="center" vertical="top"/>
    </xf>
    <xf numFmtId="0" fontId="5" fillId="2" borderId="59" xfId="0" applyFont="1" applyFill="1" applyBorder="1" applyAlignment="1">
      <alignment horizontal="left" vertical="top"/>
    </xf>
    <xf numFmtId="0" fontId="5" fillId="2" borderId="63" xfId="0" applyFont="1" applyFill="1" applyBorder="1" applyAlignment="1">
      <alignment horizontal="left" vertical="top"/>
    </xf>
    <xf numFmtId="0" fontId="3" fillId="0" borderId="36"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36" xfId="0" applyNumberFormat="1" applyFont="1" applyBorder="1" applyAlignment="1">
      <alignment horizontal="center" vertical="center" textRotation="90" wrapText="1"/>
    </xf>
    <xf numFmtId="0" fontId="3" fillId="0" borderId="15" xfId="0" applyNumberFormat="1" applyFont="1" applyBorder="1" applyAlignment="1">
      <alignment horizontal="center" vertical="center" textRotation="90" wrapText="1"/>
    </xf>
    <xf numFmtId="0" fontId="3" fillId="0" borderId="43" xfId="0" applyNumberFormat="1" applyFont="1" applyBorder="1" applyAlignment="1">
      <alignment horizontal="center" vertical="center" textRotation="90" wrapText="1"/>
    </xf>
    <xf numFmtId="0" fontId="3" fillId="0" borderId="28" xfId="0" applyFont="1" applyFill="1" applyBorder="1" applyAlignment="1">
      <alignment horizontal="center" vertical="center" textRotation="90" wrapText="1"/>
    </xf>
    <xf numFmtId="0" fontId="3" fillId="0" borderId="70" xfId="0" applyFont="1" applyFill="1" applyBorder="1" applyAlignment="1">
      <alignment horizontal="center" vertical="center" textRotation="90"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21" fillId="0" borderId="15" xfId="0" applyFont="1" applyFill="1" applyBorder="1" applyAlignment="1">
      <alignment horizontal="left" vertical="top" wrapText="1"/>
    </xf>
    <xf numFmtId="0" fontId="21" fillId="0" borderId="38" xfId="0" applyFont="1" applyFill="1" applyBorder="1" applyAlignment="1">
      <alignment horizontal="left" vertical="top" wrapText="1"/>
    </xf>
    <xf numFmtId="0" fontId="15" fillId="0" borderId="8" xfId="0" applyFont="1" applyFill="1" applyBorder="1" applyAlignment="1">
      <alignment horizontal="center" vertical="top" wrapText="1"/>
    </xf>
    <xf numFmtId="0" fontId="15" fillId="0" borderId="11" xfId="0" applyFont="1" applyFill="1" applyBorder="1" applyAlignment="1">
      <alignment horizontal="center" vertical="top" wrapText="1"/>
    </xf>
    <xf numFmtId="0" fontId="21" fillId="0" borderId="36" xfId="0" applyFont="1" applyFill="1" applyBorder="1" applyAlignment="1">
      <alignment horizontal="left" vertical="top" wrapText="1"/>
    </xf>
    <xf numFmtId="0" fontId="21" fillId="0" borderId="43" xfId="0" applyFont="1" applyFill="1" applyBorder="1" applyAlignment="1">
      <alignment horizontal="left" vertical="top" wrapText="1"/>
    </xf>
    <xf numFmtId="0" fontId="5" fillId="0" borderId="27" xfId="0" applyFont="1" applyFill="1" applyBorder="1" applyAlignment="1">
      <alignment horizontal="left" vertical="top" wrapText="1"/>
    </xf>
    <xf numFmtId="0" fontId="21" fillId="0" borderId="27" xfId="0" applyFont="1" applyFill="1" applyBorder="1" applyAlignment="1">
      <alignment horizontal="left" vertical="top" wrapText="1"/>
    </xf>
    <xf numFmtId="0" fontId="3" fillId="4" borderId="27" xfId="0" applyFont="1" applyFill="1" applyBorder="1" applyAlignment="1">
      <alignment vertical="top" wrapText="1"/>
    </xf>
    <xf numFmtId="0" fontId="3" fillId="4" borderId="38" xfId="0" applyFont="1" applyFill="1" applyBorder="1" applyAlignment="1">
      <alignment vertical="top" wrapText="1"/>
    </xf>
    <xf numFmtId="0" fontId="3" fillId="0" borderId="8" xfId="0" applyFont="1" applyFill="1" applyBorder="1" applyAlignment="1">
      <alignment horizontal="center" vertical="top" wrapText="1"/>
    </xf>
    <xf numFmtId="0" fontId="21" fillId="0" borderId="36" xfId="0" applyFont="1" applyFill="1" applyBorder="1" applyAlignment="1">
      <alignment vertical="top" wrapText="1"/>
    </xf>
    <xf numFmtId="0" fontId="21" fillId="0" borderId="15" xfId="0" applyFont="1" applyFill="1" applyBorder="1" applyAlignment="1">
      <alignment vertical="top" wrapText="1"/>
    </xf>
    <xf numFmtId="0" fontId="21" fillId="0" borderId="43" xfId="0" applyFont="1" applyFill="1" applyBorder="1" applyAlignment="1">
      <alignment vertical="top" wrapText="1"/>
    </xf>
    <xf numFmtId="164" fontId="5" fillId="5" borderId="26" xfId="0" applyNumberFormat="1" applyFont="1" applyFill="1" applyBorder="1" applyAlignment="1">
      <alignment horizontal="center" vertical="top"/>
    </xf>
    <xf numFmtId="164" fontId="5" fillId="5" borderId="14" xfId="0" applyNumberFormat="1" applyFont="1" applyFill="1" applyBorder="1" applyAlignment="1">
      <alignment horizontal="center" vertical="top"/>
    </xf>
    <xf numFmtId="164" fontId="5" fillId="5" borderId="37" xfId="0" applyNumberFormat="1" applyFont="1" applyFill="1" applyBorder="1" applyAlignment="1">
      <alignment horizontal="center" vertical="top"/>
    </xf>
    <xf numFmtId="0" fontId="20" fillId="0" borderId="36" xfId="0" applyFont="1" applyFill="1" applyBorder="1" applyAlignment="1">
      <alignment horizontal="left" vertical="top" wrapText="1"/>
    </xf>
    <xf numFmtId="0" fontId="20" fillId="0" borderId="43" xfId="0" applyFont="1" applyFill="1" applyBorder="1" applyAlignment="1">
      <alignment horizontal="left" vertical="top" wrapText="1"/>
    </xf>
    <xf numFmtId="0" fontId="5" fillId="5" borderId="9" xfId="0" applyFont="1" applyFill="1" applyBorder="1" applyAlignment="1">
      <alignment horizontal="center" vertical="top"/>
    </xf>
    <xf numFmtId="0" fontId="5" fillId="5" borderId="7" xfId="0" applyFont="1" applyFill="1" applyBorder="1" applyAlignment="1">
      <alignment horizontal="center" vertical="top"/>
    </xf>
    <xf numFmtId="0" fontId="5" fillId="5" borderId="34" xfId="0" applyFont="1" applyFill="1" applyBorder="1" applyAlignment="1">
      <alignment horizontal="center" vertical="top"/>
    </xf>
    <xf numFmtId="0" fontId="3" fillId="0" borderId="6" xfId="0" applyFont="1" applyFill="1" applyBorder="1" applyAlignment="1">
      <alignment horizontal="center" vertical="center" textRotation="90" wrapText="1"/>
    </xf>
    <xf numFmtId="0" fontId="3" fillId="0" borderId="8" xfId="0" applyFont="1" applyFill="1" applyBorder="1" applyAlignment="1">
      <alignment horizontal="center" vertical="center" textRotation="90" wrapText="1"/>
    </xf>
    <xf numFmtId="0" fontId="3" fillId="0" borderId="11" xfId="0" applyFont="1" applyFill="1" applyBorder="1" applyAlignment="1">
      <alignment horizontal="center" vertical="center" textRotation="90" wrapText="1"/>
    </xf>
    <xf numFmtId="0" fontId="21" fillId="0" borderId="53" xfId="0" applyFont="1" applyFill="1" applyBorder="1" applyAlignment="1">
      <alignment vertical="top" wrapText="1"/>
    </xf>
    <xf numFmtId="0" fontId="21" fillId="0" borderId="7" xfId="0" applyFont="1" applyFill="1" applyBorder="1" applyAlignment="1">
      <alignment vertical="top" wrapText="1"/>
    </xf>
    <xf numFmtId="0" fontId="20" fillId="0" borderId="27" xfId="0" applyFont="1" applyFill="1" applyBorder="1" applyAlignment="1">
      <alignment horizontal="left" vertical="top" wrapText="1"/>
    </xf>
    <xf numFmtId="0" fontId="20" fillId="0" borderId="38" xfId="0" applyFont="1" applyFill="1" applyBorder="1" applyAlignment="1">
      <alignment horizontal="left" vertical="top" wrapText="1"/>
    </xf>
    <xf numFmtId="0" fontId="20" fillId="0" borderId="7" xfId="0" applyFont="1" applyFill="1" applyBorder="1" applyAlignment="1">
      <alignment horizontal="left" vertical="top" wrapText="1"/>
    </xf>
    <xf numFmtId="0" fontId="20" fillId="0" borderId="34" xfId="0" applyFont="1" applyFill="1" applyBorder="1" applyAlignment="1">
      <alignment horizontal="left" vertical="top" wrapText="1"/>
    </xf>
    <xf numFmtId="0" fontId="20" fillId="0" borderId="36" xfId="0" applyFont="1" applyFill="1" applyBorder="1" applyAlignment="1">
      <alignment vertical="top" wrapText="1"/>
    </xf>
    <xf numFmtId="0" fontId="20" fillId="0" borderId="15" xfId="0" applyFont="1" applyFill="1" applyBorder="1" applyAlignment="1">
      <alignment vertical="top" wrapText="1"/>
    </xf>
    <xf numFmtId="0" fontId="20" fillId="0" borderId="43" xfId="0" applyFont="1" applyFill="1" applyBorder="1" applyAlignment="1">
      <alignment vertical="top" wrapText="1"/>
    </xf>
    <xf numFmtId="0" fontId="3" fillId="0" borderId="0" xfId="0" applyNumberFormat="1" applyFont="1" applyFill="1" applyBorder="1" applyAlignment="1">
      <alignment horizontal="left" vertical="top" wrapText="1"/>
    </xf>
    <xf numFmtId="0" fontId="3" fillId="0" borderId="15" xfId="0" applyFont="1" applyFill="1" applyBorder="1" applyAlignment="1">
      <alignment horizontal="center" vertical="center" textRotation="90" wrapText="1"/>
    </xf>
    <xf numFmtId="0" fontId="5" fillId="5" borderId="61" xfId="0" applyFont="1" applyFill="1" applyBorder="1" applyAlignment="1">
      <alignment horizontal="right" vertical="top" wrapText="1"/>
    </xf>
    <xf numFmtId="0" fontId="5" fillId="5" borderId="63" xfId="0" applyFont="1" applyFill="1" applyBorder="1" applyAlignment="1">
      <alignment horizontal="right" vertical="top" wrapText="1"/>
    </xf>
    <xf numFmtId="0" fontId="5" fillId="5" borderId="64" xfId="0" applyFont="1" applyFill="1" applyBorder="1" applyAlignment="1">
      <alignment horizontal="right" vertical="top" wrapText="1"/>
    </xf>
    <xf numFmtId="165" fontId="5" fillId="5" borderId="61" xfId="0" applyNumberFormat="1" applyFont="1" applyFill="1" applyBorder="1" applyAlignment="1">
      <alignment horizontal="center" vertical="top" wrapText="1"/>
    </xf>
    <xf numFmtId="165" fontId="5" fillId="5" borderId="63" xfId="0" applyNumberFormat="1" applyFont="1" applyFill="1" applyBorder="1" applyAlignment="1">
      <alignment horizontal="center" vertical="top" wrapText="1"/>
    </xf>
    <xf numFmtId="165" fontId="5" fillId="5" borderId="64" xfId="0" applyNumberFormat="1" applyFont="1" applyFill="1" applyBorder="1" applyAlignment="1">
      <alignment horizontal="center" vertical="top" wrapText="1"/>
    </xf>
    <xf numFmtId="49" fontId="5" fillId="3" borderId="13" xfId="0" applyNumberFormat="1" applyFont="1" applyFill="1" applyBorder="1" applyAlignment="1">
      <alignment horizontal="left" vertical="top"/>
    </xf>
    <xf numFmtId="0" fontId="5" fillId="2" borderId="61" xfId="0" applyFont="1" applyFill="1" applyBorder="1" applyAlignment="1">
      <alignment horizontal="left" vertical="top"/>
    </xf>
    <xf numFmtId="0" fontId="5" fillId="2" borderId="64" xfId="0" applyFont="1" applyFill="1" applyBorder="1" applyAlignment="1">
      <alignment horizontal="left" vertical="top"/>
    </xf>
    <xf numFmtId="0" fontId="5" fillId="3" borderId="13" xfId="0" applyFont="1" applyFill="1" applyBorder="1" applyAlignment="1">
      <alignment horizontal="left" vertical="top" wrapText="1"/>
    </xf>
    <xf numFmtId="165" fontId="5" fillId="8" borderId="61" xfId="0" applyNumberFormat="1" applyFont="1" applyFill="1" applyBorder="1" applyAlignment="1">
      <alignment horizontal="center" vertical="top" wrapText="1"/>
    </xf>
    <xf numFmtId="165" fontId="5" fillId="8" borderId="63" xfId="0" applyNumberFormat="1" applyFont="1" applyFill="1" applyBorder="1" applyAlignment="1">
      <alignment horizontal="center" vertical="top" wrapText="1"/>
    </xf>
    <xf numFmtId="165" fontId="5" fillId="8" borderId="64" xfId="0" applyNumberFormat="1" applyFont="1" applyFill="1" applyBorder="1" applyAlignment="1">
      <alignment horizontal="center" vertical="top" wrapText="1"/>
    </xf>
    <xf numFmtId="165" fontId="3" fillId="0" borderId="60" xfId="0" applyNumberFormat="1" applyFont="1" applyBorder="1" applyAlignment="1">
      <alignment horizontal="center" vertical="top" wrapText="1"/>
    </xf>
    <xf numFmtId="165" fontId="3" fillId="0" borderId="68" xfId="0" applyNumberFormat="1" applyFont="1" applyBorder="1" applyAlignment="1">
      <alignment horizontal="center" vertical="top" wrapText="1"/>
    </xf>
    <xf numFmtId="165" fontId="3" fillId="0" borderId="51" xfId="0" applyNumberFormat="1" applyFont="1" applyBorder="1" applyAlignment="1">
      <alignment horizontal="center" vertical="top" wrapText="1"/>
    </xf>
    <xf numFmtId="164" fontId="5" fillId="5" borderId="9" xfId="0" applyNumberFormat="1" applyFont="1" applyFill="1" applyBorder="1" applyAlignment="1">
      <alignment horizontal="center" vertical="top"/>
    </xf>
    <xf numFmtId="164" fontId="5" fillId="5" borderId="34" xfId="0" applyNumberFormat="1" applyFont="1" applyFill="1" applyBorder="1" applyAlignment="1">
      <alignment horizontal="center" vertical="top"/>
    </xf>
    <xf numFmtId="165" fontId="3" fillId="0" borderId="39" xfId="0" applyNumberFormat="1" applyFont="1" applyFill="1" applyBorder="1" applyAlignment="1">
      <alignment horizontal="center" vertical="center"/>
    </xf>
    <xf numFmtId="165" fontId="3" fillId="0" borderId="38" xfId="0" applyNumberFormat="1" applyFont="1" applyFill="1" applyBorder="1" applyAlignment="1">
      <alignment horizontal="center" vertical="center"/>
    </xf>
    <xf numFmtId="49" fontId="3" fillId="7" borderId="26" xfId="0" applyNumberFormat="1" applyFont="1" applyFill="1" applyBorder="1" applyAlignment="1">
      <alignment horizontal="center" vertical="top"/>
    </xf>
    <xf numFmtId="49" fontId="3" fillId="7" borderId="14" xfId="0" applyNumberFormat="1" applyFont="1" applyFill="1" applyBorder="1" applyAlignment="1">
      <alignment horizontal="center" vertical="top"/>
    </xf>
    <xf numFmtId="49" fontId="3" fillId="7" borderId="39" xfId="0" applyNumberFormat="1" applyFont="1" applyFill="1" applyBorder="1" applyAlignment="1">
      <alignment horizontal="center" vertical="top"/>
    </xf>
    <xf numFmtId="0" fontId="16" fillId="0" borderId="15" xfId="0" applyFont="1" applyFill="1" applyBorder="1" applyAlignment="1">
      <alignment horizontal="left" vertical="top" wrapText="1"/>
    </xf>
    <xf numFmtId="49" fontId="3" fillId="0" borderId="28" xfId="0" applyNumberFormat="1" applyFont="1" applyBorder="1" applyAlignment="1">
      <alignment horizontal="center" vertical="top" wrapText="1"/>
    </xf>
    <xf numFmtId="49" fontId="3" fillId="0" borderId="40" xfId="0" applyNumberFormat="1" applyFont="1" applyBorder="1" applyAlignment="1">
      <alignment horizontal="center" vertical="top" wrapText="1"/>
    </xf>
    <xf numFmtId="0" fontId="20" fillId="0" borderId="15" xfId="0" applyFont="1" applyFill="1" applyBorder="1" applyAlignment="1">
      <alignment horizontal="left" vertical="top" wrapText="1"/>
    </xf>
    <xf numFmtId="0" fontId="5" fillId="4" borderId="46" xfId="0" applyFont="1" applyFill="1" applyBorder="1" applyAlignment="1">
      <alignment horizontal="center" vertical="top" wrapText="1"/>
    </xf>
    <xf numFmtId="0" fontId="3" fillId="0" borderId="49" xfId="0" applyFont="1" applyFill="1" applyBorder="1" applyAlignment="1">
      <alignment horizontal="left" vertical="top" wrapText="1"/>
    </xf>
    <xf numFmtId="49" fontId="3" fillId="0" borderId="26" xfId="0" applyNumberFormat="1" applyFont="1" applyBorder="1" applyAlignment="1">
      <alignment horizontal="center" vertical="top"/>
    </xf>
    <xf numFmtId="49" fontId="3" fillId="0" borderId="39" xfId="0" applyNumberFormat="1" applyFont="1" applyBorder="1" applyAlignment="1">
      <alignment horizontal="center" vertical="top"/>
    </xf>
    <xf numFmtId="164" fontId="3" fillId="0" borderId="8" xfId="0" applyNumberFormat="1" applyFont="1" applyFill="1" applyBorder="1" applyAlignment="1">
      <alignment horizontal="center" vertical="center" textRotation="90" wrapText="1"/>
    </xf>
    <xf numFmtId="0" fontId="3" fillId="0" borderId="41" xfId="0" applyFont="1" applyFill="1" applyBorder="1" applyAlignment="1">
      <alignment horizontal="center" vertical="center" textRotation="90" wrapText="1"/>
    </xf>
    <xf numFmtId="49" fontId="5" fillId="0" borderId="38" xfId="0" applyNumberFormat="1" applyFont="1" applyBorder="1" applyAlignment="1">
      <alignment horizontal="center" vertical="top"/>
    </xf>
    <xf numFmtId="0" fontId="3" fillId="7" borderId="63" xfId="0" applyFont="1" applyFill="1" applyBorder="1" applyAlignment="1">
      <alignment horizontal="center" vertical="top" wrapText="1"/>
    </xf>
    <xf numFmtId="0" fontId="3" fillId="7" borderId="64" xfId="0" applyFont="1" applyFill="1" applyBorder="1" applyAlignment="1">
      <alignment horizontal="center" vertical="top" wrapText="1"/>
    </xf>
    <xf numFmtId="0" fontId="20" fillId="0" borderId="28" xfId="0" applyFont="1" applyFill="1" applyBorder="1" applyAlignment="1">
      <alignment horizontal="left" vertical="top" wrapText="1"/>
    </xf>
    <xf numFmtId="0" fontId="20" fillId="0" borderId="24" xfId="0" applyFont="1" applyFill="1" applyBorder="1" applyAlignment="1">
      <alignment horizontal="left" vertical="top" wrapText="1"/>
    </xf>
    <xf numFmtId="0" fontId="20" fillId="0" borderId="40" xfId="0" applyFont="1" applyFill="1" applyBorder="1" applyAlignment="1">
      <alignment horizontal="left" vertical="top" wrapText="1"/>
    </xf>
    <xf numFmtId="0" fontId="5" fillId="0" borderId="49" xfId="0" applyFont="1" applyFill="1" applyBorder="1" applyAlignment="1">
      <alignment horizontal="center" vertical="top" wrapText="1"/>
    </xf>
    <xf numFmtId="0" fontId="5" fillId="0" borderId="41" xfId="0" applyFont="1" applyFill="1" applyBorder="1" applyAlignment="1">
      <alignment horizontal="center" vertical="top" wrapText="1"/>
    </xf>
    <xf numFmtId="49" fontId="8" fillId="9" borderId="76" xfId="0" applyNumberFormat="1" applyFont="1" applyFill="1" applyBorder="1" applyAlignment="1">
      <alignment horizontal="left" vertical="top" wrapText="1"/>
    </xf>
    <xf numFmtId="49" fontId="8" fillId="9" borderId="83" xfId="0" applyNumberFormat="1" applyFont="1" applyFill="1" applyBorder="1" applyAlignment="1">
      <alignment horizontal="left" vertical="top" wrapText="1"/>
    </xf>
    <xf numFmtId="49" fontId="8" fillId="9" borderId="77" xfId="0" applyNumberFormat="1" applyFont="1" applyFill="1" applyBorder="1" applyAlignment="1">
      <alignment horizontal="left" vertical="top" wrapText="1"/>
    </xf>
    <xf numFmtId="0" fontId="8" fillId="6" borderId="65" xfId="0" applyFont="1" applyFill="1" applyBorder="1" applyAlignment="1">
      <alignment horizontal="left" vertical="top" wrapText="1"/>
    </xf>
    <xf numFmtId="0" fontId="8" fillId="6" borderId="66" xfId="0" applyFont="1" applyFill="1" applyBorder="1" applyAlignment="1">
      <alignment horizontal="left" vertical="top" wrapText="1"/>
    </xf>
    <xf numFmtId="0" fontId="8" fillId="6" borderId="56" xfId="0" applyFont="1" applyFill="1" applyBorder="1" applyAlignment="1">
      <alignment horizontal="left" vertical="top" wrapText="1"/>
    </xf>
    <xf numFmtId="0" fontId="3" fillId="4" borderId="27" xfId="0" applyFont="1" applyFill="1" applyBorder="1" applyAlignment="1">
      <alignment horizontal="left" vertical="top" wrapText="1"/>
    </xf>
    <xf numFmtId="49" fontId="3" fillId="7" borderId="37" xfId="0" applyNumberFormat="1" applyFont="1" applyFill="1" applyBorder="1" applyAlignment="1">
      <alignment horizontal="center" vertical="top"/>
    </xf>
    <xf numFmtId="0" fontId="5" fillId="0" borderId="60" xfId="0" applyFont="1" applyFill="1" applyBorder="1" applyAlignment="1">
      <alignment horizontal="center" vertical="top" wrapText="1"/>
    </xf>
    <xf numFmtId="0" fontId="3" fillId="0" borderId="49" xfId="0" applyFont="1" applyFill="1" applyBorder="1" applyAlignment="1">
      <alignment horizontal="center" vertical="center" textRotation="90" wrapText="1"/>
    </xf>
    <xf numFmtId="49" fontId="3" fillId="7" borderId="70" xfId="0" applyNumberFormat="1" applyFont="1" applyFill="1" applyBorder="1" applyAlignment="1">
      <alignment horizontal="center" vertical="top"/>
    </xf>
    <xf numFmtId="0" fontId="9" fillId="0" borderId="35"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7"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20" fillId="4" borderId="27" xfId="0" applyFont="1" applyFill="1" applyBorder="1" applyAlignment="1">
      <alignment horizontal="left" vertical="top" wrapText="1"/>
    </xf>
    <xf numFmtId="0" fontId="20" fillId="4" borderId="15" xfId="0" applyFont="1" applyFill="1" applyBorder="1" applyAlignment="1">
      <alignment horizontal="left" vertical="top" wrapText="1"/>
    </xf>
    <xf numFmtId="0" fontId="5" fillId="4" borderId="60" xfId="0" applyFont="1" applyFill="1" applyBorder="1" applyAlignment="1">
      <alignment horizontal="center" vertical="top" wrapText="1"/>
    </xf>
    <xf numFmtId="0" fontId="3" fillId="4" borderId="38" xfId="0" applyFont="1" applyFill="1" applyBorder="1" applyAlignment="1">
      <alignment horizontal="left" vertical="top" wrapText="1"/>
    </xf>
    <xf numFmtId="49" fontId="5" fillId="4" borderId="15" xfId="0" applyNumberFormat="1" applyFont="1" applyFill="1" applyBorder="1" applyAlignment="1">
      <alignment horizontal="center" vertical="top"/>
    </xf>
    <xf numFmtId="49" fontId="3" fillId="7" borderId="28" xfId="0" applyNumberFormat="1" applyFont="1" applyFill="1" applyBorder="1" applyAlignment="1">
      <alignment horizontal="center" vertical="top"/>
    </xf>
    <xf numFmtId="49" fontId="3" fillId="7" borderId="24" xfId="0" applyNumberFormat="1" applyFont="1" applyFill="1" applyBorder="1" applyAlignment="1">
      <alignment horizontal="center" vertical="top"/>
    </xf>
    <xf numFmtId="49" fontId="5" fillId="4" borderId="27" xfId="0" applyNumberFormat="1" applyFont="1" applyFill="1" applyBorder="1" applyAlignment="1">
      <alignment horizontal="center" vertical="top"/>
    </xf>
    <xf numFmtId="0" fontId="5" fillId="4" borderId="67" xfId="0" applyFont="1" applyFill="1" applyBorder="1" applyAlignment="1">
      <alignment horizontal="center" vertical="top" wrapText="1"/>
    </xf>
    <xf numFmtId="0" fontId="3" fillId="4" borderId="24" xfId="0" applyFont="1" applyFill="1" applyBorder="1" applyAlignment="1">
      <alignment horizontal="left" vertical="top" wrapText="1"/>
    </xf>
    <xf numFmtId="0" fontId="5" fillId="4" borderId="8" xfId="0" applyFont="1" applyFill="1" applyBorder="1" applyAlignment="1">
      <alignment horizontal="center" vertical="top" wrapText="1"/>
    </xf>
    <xf numFmtId="0" fontId="5" fillId="4" borderId="41" xfId="0" applyFont="1" applyFill="1" applyBorder="1" applyAlignment="1">
      <alignment horizontal="center" vertical="top" wrapText="1"/>
    </xf>
    <xf numFmtId="0" fontId="5" fillId="0" borderId="67" xfId="0" applyFont="1" applyFill="1" applyBorder="1" applyAlignment="1">
      <alignment horizontal="center" vertical="top" wrapText="1"/>
    </xf>
    <xf numFmtId="0" fontId="3" fillId="0" borderId="41" xfId="0" applyFont="1" applyFill="1" applyBorder="1" applyAlignment="1">
      <alignment horizontal="left" vertical="top" wrapText="1"/>
    </xf>
    <xf numFmtId="0" fontId="3" fillId="4" borderId="28" xfId="0" applyFont="1" applyFill="1" applyBorder="1" applyAlignment="1">
      <alignment horizontal="left" vertical="top" wrapText="1"/>
    </xf>
    <xf numFmtId="0" fontId="3" fillId="4" borderId="40" xfId="0" applyFont="1" applyFill="1" applyBorder="1" applyAlignment="1">
      <alignment horizontal="left" vertical="top" wrapText="1"/>
    </xf>
    <xf numFmtId="0" fontId="3" fillId="4" borderId="49" xfId="0" applyFont="1" applyFill="1" applyBorder="1" applyAlignment="1">
      <alignment horizontal="left" vertical="top" wrapText="1"/>
    </xf>
    <xf numFmtId="3" fontId="9" fillId="0" borderId="14" xfId="0" applyNumberFormat="1" applyFont="1" applyFill="1" applyBorder="1" applyAlignment="1">
      <alignment horizontal="center" vertical="top" textRotation="90"/>
    </xf>
    <xf numFmtId="3" fontId="9" fillId="0" borderId="35" xfId="0" applyNumberFormat="1" applyFont="1" applyFill="1" applyBorder="1" applyAlignment="1">
      <alignment horizontal="center" vertical="top" textRotation="90"/>
    </xf>
    <xf numFmtId="0" fontId="9" fillId="0" borderId="6" xfId="0" applyFont="1" applyFill="1" applyBorder="1" applyAlignment="1">
      <alignment horizontal="left" vertical="top" wrapText="1"/>
    </xf>
    <xf numFmtId="0" fontId="9" fillId="0" borderId="26" xfId="0" applyFont="1" applyFill="1" applyBorder="1" applyAlignment="1">
      <alignment horizontal="center" vertical="top" wrapText="1"/>
    </xf>
    <xf numFmtId="0" fontId="9" fillId="0" borderId="37" xfId="0" applyFont="1" applyFill="1" applyBorder="1" applyAlignment="1">
      <alignment horizontal="center" vertical="top" wrapText="1"/>
    </xf>
    <xf numFmtId="3" fontId="3" fillId="0" borderId="27" xfId="0" applyNumberFormat="1" applyFont="1" applyFill="1" applyBorder="1" applyAlignment="1">
      <alignment horizontal="center" vertical="top"/>
    </xf>
    <xf numFmtId="3" fontId="3" fillId="0" borderId="43" xfId="0" applyNumberFormat="1" applyFont="1" applyFill="1" applyBorder="1" applyAlignment="1">
      <alignment horizontal="center" vertical="top"/>
    </xf>
    <xf numFmtId="3" fontId="9" fillId="0" borderId="36" xfId="0" applyNumberFormat="1" applyFont="1" applyFill="1" applyBorder="1" applyAlignment="1">
      <alignment horizontal="center" vertical="top" textRotation="90"/>
    </xf>
    <xf numFmtId="3" fontId="9" fillId="0" borderId="15" xfId="0" applyNumberFormat="1" applyFont="1" applyFill="1" applyBorder="1" applyAlignment="1">
      <alignment horizontal="center" vertical="top" textRotation="90"/>
    </xf>
    <xf numFmtId="49" fontId="5" fillId="0" borderId="0" xfId="0" applyNumberFormat="1" applyFont="1" applyBorder="1" applyAlignment="1">
      <alignment horizontal="center" vertical="top"/>
    </xf>
    <xf numFmtId="49" fontId="5" fillId="0" borderId="44" xfId="0" applyNumberFormat="1" applyFont="1" applyBorder="1" applyAlignment="1">
      <alignment horizontal="center" vertical="top"/>
    </xf>
    <xf numFmtId="0" fontId="14" fillId="0" borderId="49" xfId="0" applyFont="1" applyFill="1" applyBorder="1" applyAlignment="1">
      <alignment horizontal="center" vertical="center" textRotation="90" wrapText="1"/>
    </xf>
    <xf numFmtId="0" fontId="14" fillId="0" borderId="8" xfId="0" applyFont="1" applyFill="1" applyBorder="1" applyAlignment="1">
      <alignment horizontal="center" vertical="center" textRotation="90" wrapText="1"/>
    </xf>
    <xf numFmtId="0" fontId="14" fillId="0" borderId="41" xfId="0" applyFont="1" applyFill="1" applyBorder="1" applyAlignment="1">
      <alignment horizontal="center" vertical="center" textRotation="90" wrapText="1"/>
    </xf>
    <xf numFmtId="49" fontId="3" fillId="4" borderId="28" xfId="0" applyNumberFormat="1" applyFont="1" applyFill="1" applyBorder="1" applyAlignment="1">
      <alignment horizontal="center" vertical="top" wrapText="1"/>
    </xf>
    <xf numFmtId="49" fontId="3" fillId="4" borderId="24" xfId="0" applyNumberFormat="1" applyFont="1" applyFill="1" applyBorder="1" applyAlignment="1">
      <alignment horizontal="center" vertical="top" wrapText="1"/>
    </xf>
    <xf numFmtId="49" fontId="3" fillId="4" borderId="40" xfId="0" applyNumberFormat="1" applyFont="1" applyFill="1" applyBorder="1" applyAlignment="1">
      <alignment horizontal="center" vertical="top" wrapText="1"/>
    </xf>
    <xf numFmtId="49" fontId="5" fillId="4" borderId="38" xfId="0" applyNumberFormat="1" applyFont="1" applyFill="1" applyBorder="1" applyAlignment="1">
      <alignment horizontal="center" vertical="top"/>
    </xf>
    <xf numFmtId="0" fontId="3" fillId="4" borderId="41" xfId="0" applyFont="1" applyFill="1" applyBorder="1" applyAlignment="1">
      <alignment horizontal="left" vertical="top" wrapText="1"/>
    </xf>
    <xf numFmtId="0" fontId="3" fillId="4" borderId="49" xfId="0" applyFont="1" applyFill="1" applyBorder="1" applyAlignment="1">
      <alignment horizontal="center" vertical="center" textRotation="90" wrapText="1"/>
    </xf>
    <xf numFmtId="0" fontId="20" fillId="4" borderId="28" xfId="0" applyFont="1" applyFill="1" applyBorder="1" applyAlignment="1">
      <alignment horizontal="left" vertical="top" wrapText="1"/>
    </xf>
    <xf numFmtId="0" fontId="20" fillId="4" borderId="24" xfId="0" applyFont="1" applyFill="1" applyBorder="1" applyAlignment="1">
      <alignment horizontal="left" vertical="top" wrapText="1"/>
    </xf>
    <xf numFmtId="0" fontId="20" fillId="4" borderId="40" xfId="0" applyFont="1" applyFill="1" applyBorder="1" applyAlignment="1">
      <alignment horizontal="left" vertical="top" wrapText="1"/>
    </xf>
    <xf numFmtId="164" fontId="3" fillId="0" borderId="49" xfId="0" applyNumberFormat="1" applyFont="1" applyFill="1" applyBorder="1" applyAlignment="1">
      <alignment horizontal="left" vertical="center" textRotation="90" wrapText="1"/>
    </xf>
    <xf numFmtId="164" fontId="3" fillId="0" borderId="8" xfId="0" applyNumberFormat="1" applyFont="1" applyFill="1" applyBorder="1" applyAlignment="1">
      <alignment horizontal="left" vertical="center" textRotation="90" wrapText="1"/>
    </xf>
    <xf numFmtId="164" fontId="3" fillId="0" borderId="11" xfId="0" applyNumberFormat="1" applyFont="1" applyFill="1" applyBorder="1" applyAlignment="1">
      <alignment horizontal="left" vertical="center" textRotation="90" wrapText="1"/>
    </xf>
    <xf numFmtId="0" fontId="4" fillId="0" borderId="1" xfId="0" applyFont="1" applyBorder="1" applyAlignment="1">
      <alignment horizontal="center" vertical="center"/>
    </xf>
    <xf numFmtId="0" fontId="3" fillId="0" borderId="0" xfId="0" applyFont="1" applyFill="1" applyBorder="1" applyAlignment="1">
      <alignment horizontal="left" vertical="top" wrapText="1"/>
    </xf>
  </cellXfs>
  <cellStyles count="2">
    <cellStyle name="Kablelis" xfId="1" builtinId="3"/>
    <cellStyle name="Paprastas" xfId="0" builtinId="0"/>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N163"/>
  <sheetViews>
    <sheetView view="pageBreakPreview" topLeftCell="A118" zoomScale="80" zoomScaleNormal="100" zoomScaleSheetLayoutView="80" workbookViewId="0">
      <selection activeCell="D135" sqref="D135:D137"/>
    </sheetView>
  </sheetViews>
  <sheetFormatPr defaultRowHeight="12.75"/>
  <cols>
    <col min="1" max="3" width="2.7109375" style="11" customWidth="1"/>
    <col min="4" max="4" width="35.85546875" style="11" customWidth="1"/>
    <col min="5" max="5" width="2.7109375" style="139" customWidth="1"/>
    <col min="6" max="6" width="3.5703125" style="12" customWidth="1"/>
    <col min="7" max="7" width="4.140625" style="303" customWidth="1"/>
    <col min="8" max="8" width="7.7109375" style="12" customWidth="1"/>
    <col min="9" max="9" width="9.7109375" style="11" customWidth="1"/>
    <col min="10" max="10" width="8" style="11" customWidth="1"/>
    <col min="11" max="11" width="9.28515625" style="11" customWidth="1"/>
    <col min="12" max="12" width="10.42578125" style="11" customWidth="1"/>
    <col min="13" max="13" width="9" style="11" customWidth="1"/>
    <col min="14" max="14" width="10" style="11" customWidth="1"/>
    <col min="15" max="15" width="25.5703125" style="11" customWidth="1"/>
    <col min="16" max="16" width="4.42578125" style="12" customWidth="1"/>
    <col min="17" max="17" width="4.5703125" style="12" customWidth="1"/>
    <col min="18" max="18" width="4.140625" style="12" customWidth="1"/>
    <col min="19" max="16384" width="9.140625" style="6"/>
  </cols>
  <sheetData>
    <row r="1" spans="1:22" ht="15.75">
      <c r="A1" s="879" t="s">
        <v>147</v>
      </c>
      <c r="B1" s="879"/>
      <c r="C1" s="879"/>
      <c r="D1" s="879"/>
      <c r="E1" s="879"/>
      <c r="F1" s="879"/>
      <c r="G1" s="879"/>
      <c r="H1" s="879"/>
      <c r="I1" s="879"/>
      <c r="J1" s="879"/>
      <c r="K1" s="879"/>
      <c r="L1" s="879"/>
      <c r="M1" s="879"/>
      <c r="N1" s="879"/>
      <c r="O1" s="879"/>
      <c r="P1" s="879"/>
      <c r="Q1" s="879"/>
      <c r="R1" s="879"/>
    </row>
    <row r="2" spans="1:22" ht="15.75">
      <c r="A2" s="880" t="s">
        <v>57</v>
      </c>
      <c r="B2" s="880"/>
      <c r="C2" s="880"/>
      <c r="D2" s="880"/>
      <c r="E2" s="880"/>
      <c r="F2" s="880"/>
      <c r="G2" s="880"/>
      <c r="H2" s="880"/>
      <c r="I2" s="880"/>
      <c r="J2" s="880"/>
      <c r="K2" s="880"/>
      <c r="L2" s="880"/>
      <c r="M2" s="880"/>
      <c r="N2" s="880"/>
      <c r="O2" s="880"/>
      <c r="P2" s="880"/>
      <c r="Q2" s="880"/>
      <c r="R2" s="880"/>
    </row>
    <row r="3" spans="1:22" ht="15.75">
      <c r="A3" s="881" t="s">
        <v>31</v>
      </c>
      <c r="B3" s="881"/>
      <c r="C3" s="881"/>
      <c r="D3" s="881"/>
      <c r="E3" s="881"/>
      <c r="F3" s="881"/>
      <c r="G3" s="881"/>
      <c r="H3" s="881"/>
      <c r="I3" s="881"/>
      <c r="J3" s="881"/>
      <c r="K3" s="881"/>
      <c r="L3" s="881"/>
      <c r="M3" s="881"/>
      <c r="N3" s="881"/>
      <c r="O3" s="881"/>
      <c r="P3" s="881"/>
      <c r="Q3" s="881"/>
      <c r="R3" s="881"/>
      <c r="S3" s="4"/>
      <c r="T3" s="4"/>
      <c r="U3" s="4"/>
      <c r="V3" s="4"/>
    </row>
    <row r="4" spans="1:22" ht="13.5" thickBot="1">
      <c r="P4" s="882" t="s">
        <v>0</v>
      </c>
      <c r="Q4" s="882"/>
      <c r="R4" s="882"/>
    </row>
    <row r="5" spans="1:22">
      <c r="A5" s="841" t="s">
        <v>32</v>
      </c>
      <c r="B5" s="844" t="s">
        <v>1</v>
      </c>
      <c r="C5" s="844" t="s">
        <v>2</v>
      </c>
      <c r="D5" s="869" t="s">
        <v>16</v>
      </c>
      <c r="E5" s="836" t="s">
        <v>3</v>
      </c>
      <c r="F5" s="844" t="s">
        <v>174</v>
      </c>
      <c r="G5" s="883" t="s">
        <v>4</v>
      </c>
      <c r="H5" s="862" t="s">
        <v>5</v>
      </c>
      <c r="I5" s="859" t="s">
        <v>35</v>
      </c>
      <c r="J5" s="860"/>
      <c r="K5" s="860"/>
      <c r="L5" s="861"/>
      <c r="M5" s="862" t="s">
        <v>45</v>
      </c>
      <c r="N5" s="862" t="s">
        <v>46</v>
      </c>
      <c r="O5" s="865" t="s">
        <v>15</v>
      </c>
      <c r="P5" s="866"/>
      <c r="Q5" s="866"/>
      <c r="R5" s="867"/>
    </row>
    <row r="6" spans="1:22">
      <c r="A6" s="842"/>
      <c r="B6" s="845"/>
      <c r="C6" s="845"/>
      <c r="D6" s="870"/>
      <c r="E6" s="837"/>
      <c r="F6" s="845"/>
      <c r="G6" s="884"/>
      <c r="H6" s="863"/>
      <c r="I6" s="868" t="s">
        <v>6</v>
      </c>
      <c r="J6" s="847" t="s">
        <v>7</v>
      </c>
      <c r="K6" s="848"/>
      <c r="L6" s="849" t="s">
        <v>23</v>
      </c>
      <c r="M6" s="863"/>
      <c r="N6" s="863"/>
      <c r="O6" s="839" t="s">
        <v>16</v>
      </c>
      <c r="P6" s="847" t="s">
        <v>8</v>
      </c>
      <c r="Q6" s="851"/>
      <c r="R6" s="852"/>
    </row>
    <row r="7" spans="1:22" ht="126.75" customHeight="1" thickBot="1">
      <c r="A7" s="843"/>
      <c r="B7" s="846"/>
      <c r="C7" s="846"/>
      <c r="D7" s="871"/>
      <c r="E7" s="838"/>
      <c r="F7" s="846"/>
      <c r="G7" s="885"/>
      <c r="H7" s="864"/>
      <c r="I7" s="843"/>
      <c r="J7" s="8" t="s">
        <v>6</v>
      </c>
      <c r="K7" s="7" t="s">
        <v>17</v>
      </c>
      <c r="L7" s="850"/>
      <c r="M7" s="864"/>
      <c r="N7" s="864"/>
      <c r="O7" s="840"/>
      <c r="P7" s="9" t="s">
        <v>48</v>
      </c>
      <c r="Q7" s="9" t="s">
        <v>49</v>
      </c>
      <c r="R7" s="10" t="s">
        <v>50</v>
      </c>
    </row>
    <row r="8" spans="1:22" s="276" customFormat="1">
      <c r="A8" s="856" t="s">
        <v>238</v>
      </c>
      <c r="B8" s="857"/>
      <c r="C8" s="857"/>
      <c r="D8" s="857"/>
      <c r="E8" s="857"/>
      <c r="F8" s="857"/>
      <c r="G8" s="857"/>
      <c r="H8" s="857"/>
      <c r="I8" s="857"/>
      <c r="J8" s="857"/>
      <c r="K8" s="857"/>
      <c r="L8" s="857"/>
      <c r="M8" s="857"/>
      <c r="N8" s="857"/>
      <c r="O8" s="857"/>
      <c r="P8" s="857"/>
      <c r="Q8" s="857"/>
      <c r="R8" s="858"/>
    </row>
    <row r="9" spans="1:22" s="276" customFormat="1">
      <c r="A9" s="833" t="s">
        <v>53</v>
      </c>
      <c r="B9" s="834"/>
      <c r="C9" s="834"/>
      <c r="D9" s="834"/>
      <c r="E9" s="834"/>
      <c r="F9" s="834"/>
      <c r="G9" s="834"/>
      <c r="H9" s="834"/>
      <c r="I9" s="834"/>
      <c r="J9" s="834"/>
      <c r="K9" s="834"/>
      <c r="L9" s="834"/>
      <c r="M9" s="834"/>
      <c r="N9" s="834"/>
      <c r="O9" s="834"/>
      <c r="P9" s="834"/>
      <c r="Q9" s="834"/>
      <c r="R9" s="835"/>
    </row>
    <row r="10" spans="1:22" ht="14.25" customHeight="1" thickBot="1">
      <c r="A10" s="30" t="s">
        <v>9</v>
      </c>
      <c r="B10" s="904" t="s">
        <v>58</v>
      </c>
      <c r="C10" s="905"/>
      <c r="D10" s="905"/>
      <c r="E10" s="905"/>
      <c r="F10" s="905"/>
      <c r="G10" s="905"/>
      <c r="H10" s="905"/>
      <c r="I10" s="905"/>
      <c r="J10" s="905"/>
      <c r="K10" s="905"/>
      <c r="L10" s="905"/>
      <c r="M10" s="905"/>
      <c r="N10" s="905"/>
      <c r="O10" s="905"/>
      <c r="P10" s="905"/>
      <c r="Q10" s="905"/>
      <c r="R10" s="906"/>
    </row>
    <row r="11" spans="1:22" ht="13.5" thickBot="1">
      <c r="A11" s="13" t="s">
        <v>9</v>
      </c>
      <c r="B11" s="14" t="s">
        <v>9</v>
      </c>
      <c r="C11" s="888" t="s">
        <v>59</v>
      </c>
      <c r="D11" s="889"/>
      <c r="E11" s="889"/>
      <c r="F11" s="889"/>
      <c r="G11" s="889"/>
      <c r="H11" s="889"/>
      <c r="I11" s="889"/>
      <c r="J11" s="889"/>
      <c r="K11" s="889"/>
      <c r="L11" s="889"/>
      <c r="M11" s="889"/>
      <c r="N11" s="889"/>
      <c r="O11" s="889"/>
      <c r="P11" s="889"/>
      <c r="Q11" s="889"/>
      <c r="R11" s="890"/>
    </row>
    <row r="12" spans="1:22" ht="25.5">
      <c r="A12" s="872" t="s">
        <v>9</v>
      </c>
      <c r="B12" s="874" t="s">
        <v>9</v>
      </c>
      <c r="C12" s="876" t="s">
        <v>9</v>
      </c>
      <c r="D12" s="452" t="s">
        <v>113</v>
      </c>
      <c r="E12" s="817" t="s">
        <v>101</v>
      </c>
      <c r="F12" s="894" t="s">
        <v>62</v>
      </c>
      <c r="G12" s="897" t="s">
        <v>93</v>
      </c>
      <c r="H12" s="771" t="s">
        <v>99</v>
      </c>
      <c r="I12" s="818">
        <f>J12+L12</f>
        <v>2411.1999999999998</v>
      </c>
      <c r="J12" s="776"/>
      <c r="K12" s="776"/>
      <c r="L12" s="819">
        <v>2411.1999999999998</v>
      </c>
      <c r="M12" s="93">
        <v>55.2</v>
      </c>
      <c r="N12" s="185">
        <v>47.7</v>
      </c>
      <c r="O12" s="204" t="s">
        <v>176</v>
      </c>
      <c r="P12" s="313">
        <v>2</v>
      </c>
      <c r="Q12" s="79"/>
      <c r="R12" s="80">
        <v>2</v>
      </c>
    </row>
    <row r="13" spans="1:22" ht="15" customHeight="1">
      <c r="A13" s="873"/>
      <c r="B13" s="875"/>
      <c r="C13" s="877"/>
      <c r="D13" s="820" t="s">
        <v>177</v>
      </c>
      <c r="E13" s="900"/>
      <c r="F13" s="895"/>
      <c r="G13" s="898"/>
      <c r="H13" s="821" t="s">
        <v>95</v>
      </c>
      <c r="I13" s="822">
        <f>J13+L13</f>
        <v>9081.2999999999993</v>
      </c>
      <c r="J13" s="823"/>
      <c r="K13" s="823"/>
      <c r="L13" s="824">
        <v>9081.2999999999993</v>
      </c>
      <c r="M13" s="60">
        <v>1042</v>
      </c>
      <c r="N13" s="184">
        <v>900.7</v>
      </c>
      <c r="O13" s="17" t="s">
        <v>156</v>
      </c>
      <c r="P13" s="81"/>
      <c r="Q13" s="81">
        <v>1</v>
      </c>
      <c r="R13" s="82"/>
      <c r="S13" s="116"/>
    </row>
    <row r="14" spans="1:22">
      <c r="A14" s="873"/>
      <c r="B14" s="875"/>
      <c r="C14" s="877"/>
      <c r="D14" s="820" t="s">
        <v>178</v>
      </c>
      <c r="E14" s="900"/>
      <c r="F14" s="895"/>
      <c r="G14" s="898"/>
      <c r="H14" s="798" t="s">
        <v>100</v>
      </c>
      <c r="I14" s="778">
        <f>J14+L14</f>
        <v>1121.8</v>
      </c>
      <c r="J14" s="782"/>
      <c r="K14" s="782"/>
      <c r="L14" s="825">
        <v>1121.8</v>
      </c>
      <c r="M14" s="60">
        <v>128.69999999999999</v>
      </c>
      <c r="N14" s="143">
        <v>111.2</v>
      </c>
      <c r="O14" s="409" t="s">
        <v>155</v>
      </c>
      <c r="P14" s="86">
        <v>1</v>
      </c>
      <c r="Q14" s="81"/>
      <c r="R14" s="82"/>
    </row>
    <row r="15" spans="1:22" ht="25.5">
      <c r="A15" s="873"/>
      <c r="B15" s="875"/>
      <c r="C15" s="878"/>
      <c r="D15" s="826" t="s">
        <v>179</v>
      </c>
      <c r="E15" s="900"/>
      <c r="F15" s="895"/>
      <c r="G15" s="898"/>
      <c r="H15" s="798" t="s">
        <v>96</v>
      </c>
      <c r="I15" s="778">
        <f>J15+L15</f>
        <v>188</v>
      </c>
      <c r="J15" s="782"/>
      <c r="K15" s="782"/>
      <c r="L15" s="825">
        <v>188</v>
      </c>
      <c r="M15" s="60"/>
      <c r="N15" s="143"/>
      <c r="O15" s="17"/>
      <c r="P15" s="81"/>
      <c r="Q15" s="81"/>
      <c r="R15" s="82"/>
    </row>
    <row r="16" spans="1:22">
      <c r="A16" s="873"/>
      <c r="B16" s="875"/>
      <c r="C16" s="878"/>
      <c r="D16" s="827"/>
      <c r="E16" s="900"/>
      <c r="F16" s="895"/>
      <c r="G16" s="898"/>
      <c r="H16" s="798" t="s">
        <v>70</v>
      </c>
      <c r="I16" s="828">
        <v>100</v>
      </c>
      <c r="J16" s="782"/>
      <c r="K16" s="782"/>
      <c r="L16" s="825">
        <v>100</v>
      </c>
      <c r="M16" s="60"/>
      <c r="N16" s="143"/>
      <c r="O16" s="17"/>
      <c r="P16" s="81"/>
      <c r="Q16" s="81"/>
      <c r="R16" s="82"/>
    </row>
    <row r="17" spans="1:21" ht="38.25">
      <c r="A17" s="873"/>
      <c r="B17" s="875"/>
      <c r="C17" s="877"/>
      <c r="D17" s="829" t="s">
        <v>207</v>
      </c>
      <c r="E17" s="900"/>
      <c r="F17" s="895"/>
      <c r="G17" s="898"/>
      <c r="H17" s="798" t="s">
        <v>70</v>
      </c>
      <c r="I17" s="775"/>
      <c r="J17" s="782"/>
      <c r="K17" s="782"/>
      <c r="L17" s="825"/>
      <c r="M17" s="60"/>
      <c r="N17" s="143"/>
      <c r="O17" s="17"/>
      <c r="P17" s="81"/>
      <c r="Q17" s="81"/>
      <c r="R17" s="82"/>
    </row>
    <row r="18" spans="1:21" ht="39" thickBot="1">
      <c r="A18" s="406"/>
      <c r="B18" s="407"/>
      <c r="C18" s="408"/>
      <c r="D18" s="830" t="s">
        <v>236</v>
      </c>
      <c r="E18" s="901"/>
      <c r="F18" s="896"/>
      <c r="G18" s="899"/>
      <c r="H18" s="831" t="s">
        <v>10</v>
      </c>
      <c r="I18" s="832">
        <f t="shared" ref="I18:N18" si="0">SUM(I12:I17)</f>
        <v>12902.3</v>
      </c>
      <c r="J18" s="832">
        <f t="shared" si="0"/>
        <v>0</v>
      </c>
      <c r="K18" s="832">
        <f t="shared" si="0"/>
        <v>0</v>
      </c>
      <c r="L18" s="815">
        <f t="shared" si="0"/>
        <v>12902.3</v>
      </c>
      <c r="M18" s="338">
        <f t="shared" si="0"/>
        <v>1225.9000000000001</v>
      </c>
      <c r="N18" s="336">
        <f t="shared" si="0"/>
        <v>1059.6000000000001</v>
      </c>
      <c r="O18" s="21"/>
      <c r="P18" s="314"/>
      <c r="Q18" s="314"/>
      <c r="R18" s="315"/>
    </row>
    <row r="19" spans="1:21" ht="27" customHeight="1">
      <c r="A19" s="410" t="s">
        <v>9</v>
      </c>
      <c r="B19" s="411" t="s">
        <v>9</v>
      </c>
      <c r="C19" s="412" t="s">
        <v>11</v>
      </c>
      <c r="D19" s="544" t="s">
        <v>115</v>
      </c>
      <c r="E19" s="579" t="s">
        <v>101</v>
      </c>
      <c r="F19" s="479" t="s">
        <v>62</v>
      </c>
      <c r="G19" s="405" t="s">
        <v>93</v>
      </c>
      <c r="H19" s="305"/>
      <c r="I19" s="187"/>
      <c r="J19" s="154"/>
      <c r="K19" s="154"/>
      <c r="L19" s="188"/>
      <c r="M19" s="306"/>
      <c r="N19" s="156"/>
      <c r="O19" s="15"/>
      <c r="P19" s="88"/>
      <c r="Q19" s="88"/>
      <c r="R19" s="89"/>
      <c r="S19" s="22"/>
      <c r="U19" s="19"/>
    </row>
    <row r="20" spans="1:21" ht="16.5" customHeight="1">
      <c r="A20" s="912"/>
      <c r="B20" s="875"/>
      <c r="C20" s="877"/>
      <c r="D20" s="457" t="s">
        <v>217</v>
      </c>
      <c r="F20" s="562"/>
      <c r="H20" s="307" t="s">
        <v>70</v>
      </c>
      <c r="I20" s="50">
        <f>J20+L20</f>
        <v>100</v>
      </c>
      <c r="J20" s="102"/>
      <c r="K20" s="102"/>
      <c r="L20" s="189">
        <v>100</v>
      </c>
      <c r="M20" s="308">
        <v>1100</v>
      </c>
      <c r="N20" s="104">
        <v>3372</v>
      </c>
      <c r="O20" s="25" t="s">
        <v>176</v>
      </c>
      <c r="P20" s="295"/>
      <c r="Q20" s="86"/>
      <c r="R20" s="87">
        <v>1</v>
      </c>
    </row>
    <row r="21" spans="1:21" ht="18" customHeight="1">
      <c r="A21" s="912"/>
      <c r="B21" s="875"/>
      <c r="C21" s="877"/>
      <c r="D21" s="458" t="s">
        <v>218</v>
      </c>
      <c r="E21" s="575"/>
      <c r="F21" s="215"/>
      <c r="G21" s="574"/>
      <c r="H21" s="24" t="s">
        <v>102</v>
      </c>
      <c r="I21" s="234">
        <f>J21+L21</f>
        <v>0</v>
      </c>
      <c r="J21" s="51"/>
      <c r="K21" s="51"/>
      <c r="L21" s="52"/>
      <c r="M21" s="269">
        <v>1000</v>
      </c>
      <c r="N21" s="269">
        <v>1000</v>
      </c>
      <c r="O21" s="25" t="s">
        <v>180</v>
      </c>
      <c r="P21" s="295"/>
      <c r="Q21" s="86">
        <v>1</v>
      </c>
      <c r="R21" s="87">
        <v>2</v>
      </c>
    </row>
    <row r="22" spans="1:21" ht="25.5" customHeight="1" thickBot="1">
      <c r="A22" s="913"/>
      <c r="B22" s="903"/>
      <c r="C22" s="911"/>
      <c r="D22" s="459" t="s">
        <v>212</v>
      </c>
      <c r="E22" s="576"/>
      <c r="F22" s="577"/>
      <c r="G22" s="578"/>
      <c r="H22" s="316" t="s">
        <v>10</v>
      </c>
      <c r="I22" s="339">
        <f t="shared" ref="I22:N22" si="1">SUM(I20:I21)</f>
        <v>100</v>
      </c>
      <c r="J22" s="340">
        <f t="shared" si="1"/>
        <v>0</v>
      </c>
      <c r="K22" s="340">
        <f t="shared" si="1"/>
        <v>0</v>
      </c>
      <c r="L22" s="545">
        <f t="shared" si="1"/>
        <v>100</v>
      </c>
      <c r="M22" s="300">
        <f t="shared" si="1"/>
        <v>2100</v>
      </c>
      <c r="N22" s="64">
        <f t="shared" si="1"/>
        <v>4372</v>
      </c>
      <c r="O22" s="26"/>
      <c r="P22" s="112"/>
      <c r="Q22" s="112"/>
      <c r="R22" s="113"/>
    </row>
    <row r="23" spans="1:21" ht="25.5">
      <c r="A23" s="410" t="s">
        <v>9</v>
      </c>
      <c r="B23" s="411" t="s">
        <v>9</v>
      </c>
      <c r="C23" s="412" t="s">
        <v>56</v>
      </c>
      <c r="D23" s="453" t="s">
        <v>225</v>
      </c>
      <c r="E23" s="317"/>
      <c r="F23" s="176"/>
      <c r="G23" s="304"/>
      <c r="H23" s="305"/>
      <c r="I23" s="507"/>
      <c r="J23" s="508"/>
      <c r="K23" s="508"/>
      <c r="L23" s="509"/>
      <c r="M23" s="306"/>
      <c r="N23" s="156"/>
      <c r="O23" s="23"/>
      <c r="P23" s="178"/>
      <c r="Q23" s="178"/>
      <c r="R23" s="179"/>
    </row>
    <row r="24" spans="1:21" ht="26.25" customHeight="1">
      <c r="A24" s="873"/>
      <c r="B24" s="875"/>
      <c r="C24" s="877"/>
      <c r="D24" s="456" t="s">
        <v>190</v>
      </c>
      <c r="E24" s="475" t="s">
        <v>101</v>
      </c>
      <c r="F24" s="907" t="s">
        <v>62</v>
      </c>
      <c r="G24" s="909" t="s">
        <v>93</v>
      </c>
      <c r="H24" s="318" t="s">
        <v>70</v>
      </c>
      <c r="I24" s="359">
        <f>J24+L24</f>
        <v>50</v>
      </c>
      <c r="J24" s="506"/>
      <c r="K24" s="506"/>
      <c r="L24" s="360">
        <v>50</v>
      </c>
      <c r="M24" s="319">
        <v>1113.2</v>
      </c>
      <c r="N24" s="53">
        <v>2284.4</v>
      </c>
      <c r="O24" s="25" t="s">
        <v>176</v>
      </c>
      <c r="P24" s="295">
        <v>1</v>
      </c>
      <c r="Q24" s="295"/>
      <c r="R24" s="299">
        <v>10</v>
      </c>
    </row>
    <row r="25" spans="1:21" ht="25.5">
      <c r="A25" s="873"/>
      <c r="B25" s="875"/>
      <c r="C25" s="877"/>
      <c r="D25" s="457" t="s">
        <v>181</v>
      </c>
      <c r="E25" s="320"/>
      <c r="F25" s="907"/>
      <c r="G25" s="909"/>
      <c r="H25" s="580" t="s">
        <v>102</v>
      </c>
      <c r="I25" s="349">
        <f>J25+L25</f>
        <v>4000</v>
      </c>
      <c r="J25" s="347"/>
      <c r="K25" s="347"/>
      <c r="L25" s="348">
        <v>4000</v>
      </c>
      <c r="M25" s="321"/>
      <c r="N25" s="322"/>
      <c r="O25" s="25" t="s">
        <v>180</v>
      </c>
      <c r="P25" s="295"/>
      <c r="Q25" s="295">
        <v>1</v>
      </c>
      <c r="R25" s="299">
        <v>2</v>
      </c>
    </row>
    <row r="26" spans="1:21" ht="42" customHeight="1">
      <c r="A26" s="873"/>
      <c r="B26" s="875"/>
      <c r="C26" s="877"/>
      <c r="D26" s="767" t="s">
        <v>226</v>
      </c>
      <c r="E26" s="320"/>
      <c r="F26" s="907"/>
      <c r="G26" s="909"/>
      <c r="H26" s="323" t="s">
        <v>96</v>
      </c>
      <c r="I26" s="494">
        <f>J26+L26</f>
        <v>0</v>
      </c>
      <c r="J26" s="354"/>
      <c r="K26" s="354"/>
      <c r="L26" s="348">
        <v>0</v>
      </c>
      <c r="M26" s="324">
        <v>6000</v>
      </c>
      <c r="N26" s="258">
        <v>6847.1</v>
      </c>
      <c r="O26" s="25"/>
      <c r="P26" s="295"/>
      <c r="Q26" s="295"/>
      <c r="R26" s="299"/>
      <c r="S26" s="116"/>
    </row>
    <row r="27" spans="1:21">
      <c r="A27" s="873"/>
      <c r="B27" s="875"/>
      <c r="C27" s="877"/>
      <c r="D27" s="886" t="s">
        <v>182</v>
      </c>
      <c r="E27" s="320"/>
      <c r="F27" s="907"/>
      <c r="G27" s="909"/>
      <c r="H27" s="6"/>
      <c r="I27" s="513"/>
      <c r="J27" s="511"/>
      <c r="K27" s="511"/>
      <c r="L27" s="350"/>
      <c r="M27" s="6"/>
      <c r="N27" s="256"/>
      <c r="O27" s="891"/>
      <c r="P27" s="295"/>
      <c r="Q27" s="295"/>
      <c r="R27" s="299"/>
    </row>
    <row r="28" spans="1:21">
      <c r="A28" s="873"/>
      <c r="B28" s="875"/>
      <c r="C28" s="877"/>
      <c r="D28" s="886"/>
      <c r="E28" s="320"/>
      <c r="F28" s="907"/>
      <c r="G28" s="909"/>
      <c r="H28" s="325"/>
      <c r="I28" s="495"/>
      <c r="J28" s="355"/>
      <c r="K28" s="355"/>
      <c r="L28" s="345"/>
      <c r="M28" s="326"/>
      <c r="N28" s="269"/>
      <c r="O28" s="891"/>
      <c r="P28" s="86"/>
      <c r="Q28" s="86"/>
      <c r="R28" s="87"/>
      <c r="S28" s="116"/>
    </row>
    <row r="29" spans="1:21">
      <c r="A29" s="873"/>
      <c r="B29" s="875"/>
      <c r="C29" s="877"/>
      <c r="D29" s="886" t="s">
        <v>219</v>
      </c>
      <c r="E29" s="320"/>
      <c r="F29" s="907"/>
      <c r="G29" s="909"/>
      <c r="H29" s="327"/>
      <c r="I29" s="495"/>
      <c r="J29" s="355"/>
      <c r="K29" s="355"/>
      <c r="L29" s="345"/>
      <c r="M29" s="319"/>
      <c r="N29" s="53"/>
      <c r="O29" s="892"/>
      <c r="P29" s="81"/>
      <c r="Q29" s="81"/>
      <c r="R29" s="82"/>
    </row>
    <row r="30" spans="1:21">
      <c r="A30" s="873"/>
      <c r="B30" s="875"/>
      <c r="C30" s="877"/>
      <c r="D30" s="886"/>
      <c r="E30" s="320"/>
      <c r="F30" s="907"/>
      <c r="G30" s="909"/>
      <c r="H30" s="327"/>
      <c r="I30" s="495"/>
      <c r="J30" s="355"/>
      <c r="K30" s="355"/>
      <c r="L30" s="345"/>
      <c r="M30" s="319"/>
      <c r="N30" s="53"/>
      <c r="O30" s="892"/>
      <c r="P30" s="81"/>
      <c r="Q30" s="81"/>
      <c r="R30" s="82"/>
    </row>
    <row r="31" spans="1:21" ht="21" customHeight="1">
      <c r="A31" s="873"/>
      <c r="B31" s="875"/>
      <c r="C31" s="877"/>
      <c r="D31" s="886" t="s">
        <v>215</v>
      </c>
      <c r="E31" s="320"/>
      <c r="F31" s="907"/>
      <c r="G31" s="909"/>
      <c r="H31" s="116"/>
      <c r="I31" s="496"/>
      <c r="J31" s="492"/>
      <c r="K31" s="492"/>
      <c r="L31" s="351"/>
      <c r="M31" s="328"/>
      <c r="N31" s="329"/>
      <c r="O31" s="892"/>
      <c r="P31" s="81"/>
      <c r="Q31" s="81"/>
      <c r="R31" s="82"/>
    </row>
    <row r="32" spans="1:21" ht="19.5" customHeight="1" thickBot="1">
      <c r="A32" s="902"/>
      <c r="B32" s="903"/>
      <c r="C32" s="911"/>
      <c r="D32" s="887"/>
      <c r="E32" s="330"/>
      <c r="F32" s="908"/>
      <c r="G32" s="910"/>
      <c r="H32" s="316" t="s">
        <v>10</v>
      </c>
      <c r="I32" s="510">
        <f t="shared" ref="I32:N32" si="2">SUM(I24:I31)</f>
        <v>4050</v>
      </c>
      <c r="J32" s="493">
        <f t="shared" si="2"/>
        <v>0</v>
      </c>
      <c r="K32" s="493">
        <f t="shared" si="2"/>
        <v>0</v>
      </c>
      <c r="L32" s="512">
        <f t="shared" si="2"/>
        <v>4050</v>
      </c>
      <c r="M32" s="336">
        <f t="shared" si="2"/>
        <v>7113.2</v>
      </c>
      <c r="N32" s="339">
        <f t="shared" si="2"/>
        <v>9131.5</v>
      </c>
      <c r="O32" s="893"/>
      <c r="P32" s="85"/>
      <c r="Q32" s="85"/>
      <c r="R32" s="491"/>
      <c r="S32" s="22"/>
      <c r="U32" s="19"/>
    </row>
    <row r="33" spans="1:21" ht="25.5">
      <c r="A33" s="402" t="s">
        <v>9</v>
      </c>
      <c r="B33" s="403" t="s">
        <v>9</v>
      </c>
      <c r="C33" s="404" t="s">
        <v>62</v>
      </c>
      <c r="D33" s="454" t="s">
        <v>117</v>
      </c>
      <c r="E33" s="418"/>
      <c r="F33" s="481"/>
      <c r="G33" s="414"/>
      <c r="H33" s="151"/>
      <c r="I33" s="503"/>
      <c r="J33" s="504"/>
      <c r="K33" s="504"/>
      <c r="L33" s="505"/>
      <c r="M33" s="156"/>
      <c r="N33" s="156"/>
      <c r="O33" s="15"/>
      <c r="P33" s="88"/>
      <c r="Q33" s="88"/>
      <c r="R33" s="89"/>
      <c r="S33" s="22"/>
      <c r="U33" s="19"/>
    </row>
    <row r="34" spans="1:21" ht="14.25" customHeight="1">
      <c r="A34" s="873"/>
      <c r="B34" s="875"/>
      <c r="C34" s="877"/>
      <c r="D34" s="457" t="s">
        <v>220</v>
      </c>
      <c r="E34" s="924" t="s">
        <v>101</v>
      </c>
      <c r="F34" s="986" t="s">
        <v>62</v>
      </c>
      <c r="G34" s="909" t="s">
        <v>93</v>
      </c>
      <c r="H34" s="18" t="s">
        <v>70</v>
      </c>
      <c r="I34" s="353">
        <f>J34+L34</f>
        <v>0</v>
      </c>
      <c r="J34" s="347"/>
      <c r="K34" s="347"/>
      <c r="L34" s="354">
        <v>0</v>
      </c>
      <c r="M34" s="258">
        <v>586</v>
      </c>
      <c r="N34" s="258">
        <v>2300</v>
      </c>
      <c r="O34" s="17" t="s">
        <v>183</v>
      </c>
      <c r="P34" s="81"/>
      <c r="Q34" s="81">
        <v>1</v>
      </c>
      <c r="R34" s="331">
        <v>1</v>
      </c>
    </row>
    <row r="35" spans="1:21" ht="16.5" customHeight="1" thickBot="1">
      <c r="A35" s="873"/>
      <c r="B35" s="875"/>
      <c r="C35" s="877"/>
      <c r="D35" s="456" t="s">
        <v>237</v>
      </c>
      <c r="E35" s="924"/>
      <c r="F35" s="986"/>
      <c r="G35" s="909"/>
      <c r="H35" s="20" t="s">
        <v>10</v>
      </c>
      <c r="I35" s="754">
        <f t="shared" ref="I35:N35" si="3">SUM(I34:I34)</f>
        <v>0</v>
      </c>
      <c r="J35" s="755">
        <f t="shared" si="3"/>
        <v>0</v>
      </c>
      <c r="K35" s="755">
        <f t="shared" si="3"/>
        <v>0</v>
      </c>
      <c r="L35" s="755">
        <f t="shared" si="3"/>
        <v>0</v>
      </c>
      <c r="M35" s="64">
        <f t="shared" si="3"/>
        <v>586</v>
      </c>
      <c r="N35" s="64">
        <f t="shared" si="3"/>
        <v>2300</v>
      </c>
      <c r="O35" s="17"/>
      <c r="P35" s="83"/>
      <c r="Q35" s="83"/>
      <c r="R35" s="84"/>
      <c r="S35" s="332"/>
      <c r="U35" s="19"/>
    </row>
    <row r="36" spans="1:21" ht="27" customHeight="1">
      <c r="A36" s="872" t="s">
        <v>9</v>
      </c>
      <c r="B36" s="874" t="s">
        <v>9</v>
      </c>
      <c r="C36" s="876" t="s">
        <v>64</v>
      </c>
      <c r="D36" s="649" t="s">
        <v>227</v>
      </c>
      <c r="E36" s="987" t="s">
        <v>101</v>
      </c>
      <c r="F36" s="988" t="s">
        <v>62</v>
      </c>
      <c r="G36" s="922" t="s">
        <v>93</v>
      </c>
      <c r="H36" s="318" t="s">
        <v>70</v>
      </c>
      <c r="I36" s="42">
        <f>L36+J36</f>
        <v>2540</v>
      </c>
      <c r="J36" s="654"/>
      <c r="K36" s="654"/>
      <c r="L36" s="301">
        <v>2540</v>
      </c>
      <c r="M36" s="816">
        <v>6640</v>
      </c>
      <c r="N36" s="651">
        <f>380.1+2533.4</f>
        <v>2913.5</v>
      </c>
      <c r="O36" s="946" t="s">
        <v>245</v>
      </c>
      <c r="P36" s="313"/>
      <c r="Q36" s="313"/>
      <c r="R36" s="561"/>
    </row>
    <row r="37" spans="1:21" ht="25.5" customHeight="1" thickBot="1">
      <c r="A37" s="873"/>
      <c r="B37" s="875"/>
      <c r="C37" s="877"/>
      <c r="D37" s="484" t="s">
        <v>268</v>
      </c>
      <c r="E37" s="924"/>
      <c r="F37" s="907"/>
      <c r="G37" s="909"/>
      <c r="H37" s="580"/>
      <c r="I37" s="757"/>
      <c r="J37" s="756"/>
      <c r="K37" s="756"/>
      <c r="L37" s="758"/>
      <c r="M37" s="753"/>
      <c r="N37" s="269"/>
      <c r="O37" s="891"/>
      <c r="P37" s="562"/>
      <c r="Q37" s="562"/>
      <c r="R37" s="564"/>
    </row>
    <row r="38" spans="1:21" ht="15.75" customHeight="1" thickTop="1" thickBot="1">
      <c r="A38" s="902"/>
      <c r="B38" s="903"/>
      <c r="C38" s="911"/>
      <c r="D38" s="582"/>
      <c r="E38" s="938"/>
      <c r="F38" s="908"/>
      <c r="G38" s="910"/>
      <c r="H38" s="316" t="s">
        <v>10</v>
      </c>
      <c r="I38" s="510">
        <f>SUM(I36:I37)</f>
        <v>2540</v>
      </c>
      <c r="J38" s="493">
        <f>SUM(J36:J37)</f>
        <v>0</v>
      </c>
      <c r="K38" s="493">
        <f>SUM(K36:K36)</f>
        <v>0</v>
      </c>
      <c r="L38" s="512">
        <f>SUM(L36:L37)</f>
        <v>2540</v>
      </c>
      <c r="M38" s="302">
        <f>SUM(M36:M37)</f>
        <v>6640</v>
      </c>
      <c r="N38" s="64">
        <f>SUM(N36:N36)</f>
        <v>2913.5</v>
      </c>
      <c r="O38" s="947"/>
      <c r="P38" s="551">
        <v>37</v>
      </c>
      <c r="Q38" s="551">
        <v>75</v>
      </c>
      <c r="R38" s="550">
        <v>100</v>
      </c>
    </row>
    <row r="39" spans="1:21">
      <c r="A39" s="872" t="s">
        <v>9</v>
      </c>
      <c r="B39" s="874" t="s">
        <v>9</v>
      </c>
      <c r="C39" s="876" t="s">
        <v>66</v>
      </c>
      <c r="D39" s="916" t="s">
        <v>132</v>
      </c>
      <c r="E39" s="975"/>
      <c r="F39" s="919" t="s">
        <v>62</v>
      </c>
      <c r="G39" s="984" t="s">
        <v>93</v>
      </c>
      <c r="H39" s="552" t="s">
        <v>95</v>
      </c>
      <c r="I39" s="419">
        <f>J39+L39</f>
        <v>149.4</v>
      </c>
      <c r="J39" s="515"/>
      <c r="K39" s="515"/>
      <c r="L39" s="516">
        <v>149.4</v>
      </c>
      <c r="M39" s="311">
        <v>348.6</v>
      </c>
      <c r="N39" s="247"/>
      <c r="O39" s="942" t="s">
        <v>98</v>
      </c>
      <c r="P39" s="81"/>
      <c r="Q39" s="81">
        <v>1</v>
      </c>
      <c r="R39" s="82"/>
    </row>
    <row r="40" spans="1:21">
      <c r="A40" s="873"/>
      <c r="B40" s="875"/>
      <c r="C40" s="877"/>
      <c r="D40" s="917"/>
      <c r="E40" s="976"/>
      <c r="F40" s="920"/>
      <c r="G40" s="878"/>
      <c r="H40" s="18" t="s">
        <v>100</v>
      </c>
      <c r="I40" s="494">
        <f>J40+L40</f>
        <v>31.4</v>
      </c>
      <c r="J40" s="354"/>
      <c r="K40" s="354"/>
      <c r="L40" s="348">
        <v>31.4</v>
      </c>
      <c r="M40" s="258">
        <v>73.2</v>
      </c>
      <c r="N40" s="225"/>
      <c r="O40" s="942"/>
      <c r="P40" s="81"/>
      <c r="Q40" s="81"/>
      <c r="R40" s="82"/>
    </row>
    <row r="41" spans="1:21">
      <c r="A41" s="873"/>
      <c r="B41" s="875"/>
      <c r="C41" s="877"/>
      <c r="D41" s="917"/>
      <c r="E41" s="976"/>
      <c r="F41" s="920"/>
      <c r="G41" s="878"/>
      <c r="H41" s="163"/>
      <c r="I41" s="496"/>
      <c r="J41" s="492"/>
      <c r="K41" s="492"/>
      <c r="L41" s="351"/>
      <c r="M41" s="501"/>
      <c r="N41" s="500"/>
      <c r="O41" s="497"/>
      <c r="P41" s="83"/>
      <c r="Q41" s="83"/>
      <c r="R41" s="84"/>
      <c r="U41" s="19"/>
    </row>
    <row r="42" spans="1:21" ht="13.5" thickBot="1">
      <c r="A42" s="902"/>
      <c r="B42" s="903"/>
      <c r="C42" s="911"/>
      <c r="D42" s="918"/>
      <c r="E42" s="977"/>
      <c r="F42" s="921"/>
      <c r="G42" s="985"/>
      <c r="H42" s="502" t="s">
        <v>10</v>
      </c>
      <c r="I42" s="510">
        <f>SUM(I39:I40)</f>
        <v>180.8</v>
      </c>
      <c r="J42" s="493">
        <f>SUM(J39:J40)</f>
        <v>0</v>
      </c>
      <c r="K42" s="493">
        <f>SUM(K39:K40)</f>
        <v>0</v>
      </c>
      <c r="L42" s="512">
        <f>SUM(L39:L40)</f>
        <v>180.8</v>
      </c>
      <c r="M42" s="76">
        <f>SUM(M39:M40)</f>
        <v>421.8</v>
      </c>
      <c r="N42" s="76">
        <f>SUM(N39:N41)</f>
        <v>0</v>
      </c>
      <c r="O42" s="517"/>
      <c r="P42" s="85"/>
      <c r="Q42" s="85"/>
      <c r="R42" s="491"/>
      <c r="S42" s="22"/>
      <c r="U42" s="19"/>
    </row>
    <row r="43" spans="1:21" s="149" customFormat="1" ht="18" customHeight="1">
      <c r="A43" s="872" t="s">
        <v>9</v>
      </c>
      <c r="B43" s="874" t="s">
        <v>9</v>
      </c>
      <c r="C43" s="876" t="s">
        <v>67</v>
      </c>
      <c r="D43" s="1011" t="s">
        <v>239</v>
      </c>
      <c r="E43" s="1006"/>
      <c r="F43" s="988" t="s">
        <v>62</v>
      </c>
      <c r="G43" s="922" t="s">
        <v>93</v>
      </c>
      <c r="H43" s="146" t="s">
        <v>51</v>
      </c>
      <c r="I43" s="356">
        <f>J43+L43</f>
        <v>20</v>
      </c>
      <c r="J43" s="357"/>
      <c r="K43" s="357"/>
      <c r="L43" s="358">
        <v>20</v>
      </c>
      <c r="M43" s="267">
        <v>20</v>
      </c>
      <c r="N43" s="267">
        <v>20</v>
      </c>
      <c r="O43" s="1009"/>
      <c r="P43" s="147"/>
      <c r="Q43" s="147"/>
      <c r="R43" s="148"/>
    </row>
    <row r="44" spans="1:21" ht="18" customHeight="1">
      <c r="A44" s="873"/>
      <c r="B44" s="875"/>
      <c r="C44" s="877"/>
      <c r="D44" s="992"/>
      <c r="E44" s="1007"/>
      <c r="F44" s="907"/>
      <c r="G44" s="909"/>
      <c r="H44" s="67"/>
      <c r="I44" s="359">
        <f>J44+L44</f>
        <v>0</v>
      </c>
      <c r="J44" s="344"/>
      <c r="K44" s="344"/>
      <c r="L44" s="355"/>
      <c r="M44" s="53"/>
      <c r="N44" s="53"/>
      <c r="O44" s="1010"/>
      <c r="P44" s="86"/>
      <c r="Q44" s="86"/>
      <c r="R44" s="87"/>
    </row>
    <row r="45" spans="1:21" ht="18" customHeight="1" thickBot="1">
      <c r="A45" s="902"/>
      <c r="B45" s="903"/>
      <c r="C45" s="911"/>
      <c r="D45" s="1012"/>
      <c r="E45" s="1008"/>
      <c r="F45" s="908"/>
      <c r="G45" s="910"/>
      <c r="H45" s="20" t="s">
        <v>10</v>
      </c>
      <c r="I45" s="336">
        <f t="shared" ref="I45:N45" si="4">SUM(I43:I44)</f>
        <v>20</v>
      </c>
      <c r="J45" s="340">
        <f t="shared" si="4"/>
        <v>0</v>
      </c>
      <c r="K45" s="340">
        <f t="shared" si="4"/>
        <v>0</v>
      </c>
      <c r="L45" s="340">
        <f t="shared" si="4"/>
        <v>20</v>
      </c>
      <c r="M45" s="64">
        <f t="shared" si="4"/>
        <v>20</v>
      </c>
      <c r="N45" s="64">
        <f t="shared" si="4"/>
        <v>20</v>
      </c>
      <c r="O45" s="26"/>
      <c r="P45" s="112"/>
      <c r="Q45" s="112"/>
      <c r="R45" s="113"/>
    </row>
    <row r="46" spans="1:21" ht="27.75" customHeight="1">
      <c r="A46" s="410" t="s">
        <v>9</v>
      </c>
      <c r="B46" s="411" t="s">
        <v>9</v>
      </c>
      <c r="C46" s="412" t="s">
        <v>127</v>
      </c>
      <c r="D46" s="453" t="s">
        <v>228</v>
      </c>
      <c r="E46" s="787"/>
      <c r="F46" s="788"/>
      <c r="G46" s="789"/>
      <c r="H46" s="790"/>
      <c r="I46" s="791"/>
      <c r="J46" s="792"/>
      <c r="K46" s="792"/>
      <c r="L46" s="793"/>
      <c r="M46" s="156"/>
      <c r="N46" s="156"/>
      <c r="O46" s="499"/>
      <c r="P46" s="178"/>
      <c r="Q46" s="178"/>
      <c r="R46" s="179"/>
    </row>
    <row r="47" spans="1:21" ht="14.25" customHeight="1">
      <c r="A47" s="873"/>
      <c r="B47" s="875"/>
      <c r="C47" s="877"/>
      <c r="D47" s="992" t="s">
        <v>104</v>
      </c>
      <c r="E47" s="997" t="s">
        <v>101</v>
      </c>
      <c r="F47" s="999" t="s">
        <v>62</v>
      </c>
      <c r="G47" s="1001" t="s">
        <v>93</v>
      </c>
      <c r="H47" s="794" t="s">
        <v>96</v>
      </c>
      <c r="I47" s="795">
        <f>J47+L47</f>
        <v>350</v>
      </c>
      <c r="J47" s="796"/>
      <c r="K47" s="796"/>
      <c r="L47" s="797">
        <v>350</v>
      </c>
      <c r="M47" s="98"/>
      <c r="N47" s="98"/>
      <c r="O47" s="923" t="s">
        <v>184</v>
      </c>
      <c r="P47" s="86">
        <v>1</v>
      </c>
      <c r="Q47" s="86"/>
      <c r="R47" s="87"/>
    </row>
    <row r="48" spans="1:21" ht="14.25" customHeight="1">
      <c r="A48" s="873"/>
      <c r="B48" s="875"/>
      <c r="C48" s="877"/>
      <c r="D48" s="992"/>
      <c r="E48" s="997"/>
      <c r="F48" s="999"/>
      <c r="G48" s="1001"/>
      <c r="H48" s="798" t="s">
        <v>95</v>
      </c>
      <c r="I48" s="799">
        <f>J48+L48</f>
        <v>5000</v>
      </c>
      <c r="J48" s="800"/>
      <c r="K48" s="800"/>
      <c r="L48" s="801">
        <v>5000</v>
      </c>
      <c r="M48" s="258">
        <v>10000</v>
      </c>
      <c r="N48" s="53"/>
      <c r="O48" s="923"/>
      <c r="P48" s="86">
        <v>1</v>
      </c>
      <c r="Q48" s="86"/>
      <c r="R48" s="87"/>
    </row>
    <row r="49" spans="1:21" ht="14.25" customHeight="1">
      <c r="A49" s="873"/>
      <c r="B49" s="875"/>
      <c r="C49" s="877"/>
      <c r="D49" s="993"/>
      <c r="E49" s="997"/>
      <c r="F49" s="999"/>
      <c r="G49" s="1001"/>
      <c r="H49" s="798" t="s">
        <v>102</v>
      </c>
      <c r="I49" s="802">
        <f>J49+L49</f>
        <v>1000</v>
      </c>
      <c r="J49" s="801"/>
      <c r="K49" s="801"/>
      <c r="L49" s="801">
        <v>1000</v>
      </c>
      <c r="M49" s="258">
        <v>3500</v>
      </c>
      <c r="N49" s="60"/>
      <c r="O49" s="923"/>
      <c r="P49" s="86"/>
      <c r="Q49" s="86"/>
      <c r="R49" s="87"/>
    </row>
    <row r="50" spans="1:21">
      <c r="A50" s="873"/>
      <c r="B50" s="875"/>
      <c r="C50" s="877"/>
      <c r="D50" s="1003" t="s">
        <v>105</v>
      </c>
      <c r="E50" s="997"/>
      <c r="F50" s="999"/>
      <c r="G50" s="1001"/>
      <c r="H50" s="794"/>
      <c r="I50" s="803"/>
      <c r="J50" s="797"/>
      <c r="K50" s="797"/>
      <c r="L50" s="797"/>
      <c r="M50" s="269"/>
      <c r="N50" s="53"/>
      <c r="O50" s="497" t="s">
        <v>185</v>
      </c>
      <c r="P50" s="295"/>
      <c r="Q50" s="295">
        <v>1</v>
      </c>
      <c r="R50" s="299"/>
    </row>
    <row r="51" spans="1:21">
      <c r="A51" s="873"/>
      <c r="B51" s="875"/>
      <c r="C51" s="877"/>
      <c r="D51" s="992"/>
      <c r="E51" s="997"/>
      <c r="F51" s="999"/>
      <c r="G51" s="1001"/>
      <c r="H51" s="794"/>
      <c r="I51" s="803"/>
      <c r="J51" s="797"/>
      <c r="K51" s="797"/>
      <c r="L51" s="797"/>
      <c r="M51" s="269"/>
      <c r="N51" s="93"/>
      <c r="O51" s="498"/>
      <c r="P51" s="86"/>
      <c r="Q51" s="86"/>
      <c r="R51" s="87"/>
    </row>
    <row r="52" spans="1:21">
      <c r="A52" s="873"/>
      <c r="B52" s="875"/>
      <c r="C52" s="877"/>
      <c r="D52" s="1004" t="s">
        <v>106</v>
      </c>
      <c r="E52" s="997"/>
      <c r="F52" s="999"/>
      <c r="G52" s="1001"/>
      <c r="H52" s="804"/>
      <c r="I52" s="805"/>
      <c r="J52" s="806"/>
      <c r="K52" s="807"/>
      <c r="L52" s="808"/>
      <c r="M52" s="659"/>
      <c r="N52" s="658"/>
      <c r="O52" s="923"/>
      <c r="P52" s="86"/>
      <c r="Q52" s="86"/>
      <c r="R52" s="87"/>
    </row>
    <row r="53" spans="1:21">
      <c r="A53" s="873"/>
      <c r="B53" s="875"/>
      <c r="C53" s="877"/>
      <c r="D53" s="1004"/>
      <c r="E53" s="997"/>
      <c r="F53" s="999"/>
      <c r="G53" s="1001"/>
      <c r="H53" s="809"/>
      <c r="I53" s="810"/>
      <c r="J53" s="811"/>
      <c r="K53" s="811"/>
      <c r="L53" s="812"/>
      <c r="M53" s="256"/>
      <c r="N53" s="93"/>
      <c r="O53" s="923"/>
      <c r="P53" s="86"/>
      <c r="Q53" s="86"/>
      <c r="R53" s="87"/>
    </row>
    <row r="54" spans="1:21" ht="13.5" thickBot="1">
      <c r="A54" s="873"/>
      <c r="B54" s="875"/>
      <c r="C54" s="877"/>
      <c r="D54" s="1005"/>
      <c r="E54" s="998"/>
      <c r="F54" s="1000"/>
      <c r="G54" s="1002"/>
      <c r="H54" s="784" t="s">
        <v>10</v>
      </c>
      <c r="I54" s="813">
        <f t="shared" ref="I54:N54" si="5">SUM(I47:I52)</f>
        <v>6350</v>
      </c>
      <c r="J54" s="814">
        <f t="shared" si="5"/>
        <v>0</v>
      </c>
      <c r="K54" s="814">
        <f t="shared" si="5"/>
        <v>0</v>
      </c>
      <c r="L54" s="815">
        <f t="shared" si="5"/>
        <v>6350</v>
      </c>
      <c r="M54" s="64">
        <f t="shared" si="5"/>
        <v>13500</v>
      </c>
      <c r="N54" s="64">
        <f t="shared" si="5"/>
        <v>0</v>
      </c>
      <c r="O54" s="923"/>
      <c r="P54" s="86"/>
      <c r="Q54" s="86"/>
      <c r="R54" s="87"/>
    </row>
    <row r="55" spans="1:21" ht="13.5" thickBot="1">
      <c r="A55" s="13" t="s">
        <v>9</v>
      </c>
      <c r="B55" s="14" t="s">
        <v>9</v>
      </c>
      <c r="C55" s="914" t="s">
        <v>12</v>
      </c>
      <c r="D55" s="914"/>
      <c r="E55" s="914"/>
      <c r="F55" s="914"/>
      <c r="G55" s="914"/>
      <c r="H55" s="915"/>
      <c r="I55" s="65">
        <f>SUM(I54,I45,I42,I38,I35,I32,I22,I18)</f>
        <v>26143.1</v>
      </c>
      <c r="J55" s="65">
        <f>J54+J45+J42+J38+J35+J32+J22+J18</f>
        <v>0</v>
      </c>
      <c r="K55" s="65">
        <f>K54+K45+K42+K38+K35+K32+K22+K18</f>
        <v>0</v>
      </c>
      <c r="L55" s="65">
        <f>L54+L45+L42+L38+L35+L32+L22+L18</f>
        <v>26143.1</v>
      </c>
      <c r="M55" s="65">
        <f>M54+M45+M42+M38+M35+M32+M22+M18</f>
        <v>31606.9</v>
      </c>
      <c r="N55" s="65">
        <f>N54+N45+N42+N38+N35+N32+N22+N18</f>
        <v>19796.599999999999</v>
      </c>
      <c r="O55" s="415"/>
      <c r="P55" s="547"/>
      <c r="Q55" s="547"/>
      <c r="R55" s="548"/>
    </row>
    <row r="56" spans="1:21" ht="13.5" thickBot="1">
      <c r="A56" s="13" t="s">
        <v>9</v>
      </c>
      <c r="B56" s="14" t="s">
        <v>11</v>
      </c>
      <c r="C56" s="959" t="s">
        <v>60</v>
      </c>
      <c r="D56" s="960"/>
      <c r="E56" s="960"/>
      <c r="F56" s="960"/>
      <c r="G56" s="960"/>
      <c r="H56" s="960"/>
      <c r="I56" s="960"/>
      <c r="J56" s="960"/>
      <c r="K56" s="960"/>
      <c r="L56" s="960"/>
      <c r="M56" s="960"/>
      <c r="N56" s="960"/>
      <c r="O56" s="960"/>
      <c r="P56" s="960"/>
      <c r="Q56" s="960"/>
      <c r="R56" s="962"/>
    </row>
    <row r="57" spans="1:21">
      <c r="A57" s="872" t="s">
        <v>9</v>
      </c>
      <c r="B57" s="874" t="s">
        <v>11</v>
      </c>
      <c r="C57" s="876" t="s">
        <v>9</v>
      </c>
      <c r="D57" s="916" t="s">
        <v>269</v>
      </c>
      <c r="E57" s="853" t="s">
        <v>101</v>
      </c>
      <c r="F57" s="919" t="s">
        <v>62</v>
      </c>
      <c r="G57" s="922" t="s">
        <v>93</v>
      </c>
      <c r="H57" s="27" t="s">
        <v>51</v>
      </c>
      <c r="I57" s="42">
        <f>J57+L57</f>
        <v>0</v>
      </c>
      <c r="J57" s="43"/>
      <c r="K57" s="43"/>
      <c r="L57" s="44"/>
      <c r="M57" s="45"/>
      <c r="N57" s="45"/>
      <c r="O57" s="946" t="s">
        <v>244</v>
      </c>
      <c r="P57" s="88"/>
      <c r="Q57" s="88"/>
      <c r="R57" s="89"/>
      <c r="U57" s="19"/>
    </row>
    <row r="58" spans="1:21">
      <c r="A58" s="873"/>
      <c r="B58" s="875"/>
      <c r="C58" s="877"/>
      <c r="D58" s="917"/>
      <c r="E58" s="854"/>
      <c r="F58" s="920"/>
      <c r="G58" s="909"/>
      <c r="H58" s="68" t="s">
        <v>99</v>
      </c>
      <c r="I58" s="50">
        <f>J58+L58</f>
        <v>0</v>
      </c>
      <c r="J58" s="51"/>
      <c r="K58" s="51"/>
      <c r="L58" s="52"/>
      <c r="M58" s="53"/>
      <c r="N58" s="53"/>
      <c r="O58" s="891"/>
      <c r="P58" s="83"/>
      <c r="Q58" s="83"/>
      <c r="R58" s="84"/>
      <c r="U58" s="19"/>
    </row>
    <row r="59" spans="1:21">
      <c r="A59" s="873"/>
      <c r="B59" s="875"/>
      <c r="C59" s="877"/>
      <c r="D59" s="917"/>
      <c r="E59" s="854"/>
      <c r="F59" s="920"/>
      <c r="G59" s="909"/>
      <c r="H59" s="68" t="s">
        <v>70</v>
      </c>
      <c r="I59" s="57">
        <f>J59+L59</f>
        <v>1700</v>
      </c>
      <c r="J59" s="58"/>
      <c r="K59" s="58"/>
      <c r="L59" s="59">
        <v>1700</v>
      </c>
      <c r="M59" s="258">
        <v>3374.9</v>
      </c>
      <c r="N59" s="60"/>
      <c r="O59" s="891"/>
      <c r="P59" s="83">
        <v>55</v>
      </c>
      <c r="Q59" s="83">
        <v>100</v>
      </c>
      <c r="R59" s="84"/>
      <c r="U59" s="19"/>
    </row>
    <row r="60" spans="1:21" ht="16.5" customHeight="1" thickBot="1">
      <c r="A60" s="902"/>
      <c r="B60" s="903"/>
      <c r="C60" s="911"/>
      <c r="D60" s="918"/>
      <c r="E60" s="855"/>
      <c r="F60" s="921"/>
      <c r="G60" s="910"/>
      <c r="H60" s="20" t="s">
        <v>10</v>
      </c>
      <c r="I60" s="61">
        <f t="shared" ref="I60:N60" si="6">SUM(I57:I59)</f>
        <v>1700</v>
      </c>
      <c r="J60" s="62">
        <f t="shared" si="6"/>
        <v>0</v>
      </c>
      <c r="K60" s="62">
        <f t="shared" si="6"/>
        <v>0</v>
      </c>
      <c r="L60" s="62">
        <f t="shared" si="6"/>
        <v>1700</v>
      </c>
      <c r="M60" s="64">
        <f t="shared" si="6"/>
        <v>3374.9</v>
      </c>
      <c r="N60" s="64">
        <f t="shared" si="6"/>
        <v>0</v>
      </c>
      <c r="O60" s="947"/>
      <c r="P60" s="85"/>
      <c r="Q60" s="85"/>
      <c r="R60" s="491"/>
      <c r="U60" s="19"/>
    </row>
    <row r="61" spans="1:21" ht="28.5" customHeight="1">
      <c r="A61" s="872" t="s">
        <v>9</v>
      </c>
      <c r="B61" s="874" t="s">
        <v>11</v>
      </c>
      <c r="C61" s="876" t="s">
        <v>11</v>
      </c>
      <c r="D61" s="916" t="s">
        <v>240</v>
      </c>
      <c r="E61" s="994" t="s">
        <v>101</v>
      </c>
      <c r="F61" s="919" t="s">
        <v>62</v>
      </c>
      <c r="G61" s="922" t="s">
        <v>93</v>
      </c>
      <c r="H61" s="27" t="s">
        <v>51</v>
      </c>
      <c r="I61" s="42"/>
      <c r="J61" s="43"/>
      <c r="K61" s="43"/>
      <c r="L61" s="44"/>
      <c r="M61" s="45"/>
      <c r="N61" s="45"/>
      <c r="O61" s="23" t="s">
        <v>254</v>
      </c>
      <c r="P61" s="281">
        <v>10</v>
      </c>
      <c r="Q61" s="88"/>
      <c r="R61" s="89"/>
      <c r="U61" s="19"/>
    </row>
    <row r="62" spans="1:21" ht="28.5" customHeight="1">
      <c r="A62" s="873"/>
      <c r="B62" s="875"/>
      <c r="C62" s="877"/>
      <c r="D62" s="917"/>
      <c r="E62" s="995"/>
      <c r="F62" s="920"/>
      <c r="G62" s="909"/>
      <c r="H62" s="68" t="s">
        <v>99</v>
      </c>
      <c r="I62" s="50"/>
      <c r="J62" s="51"/>
      <c r="K62" s="51"/>
      <c r="L62" s="52"/>
      <c r="M62" s="53"/>
      <c r="N62" s="53"/>
      <c r="O62" s="25" t="s">
        <v>253</v>
      </c>
      <c r="P62" s="31">
        <v>677.22</v>
      </c>
      <c r="Q62" s="83"/>
      <c r="R62" s="84"/>
      <c r="U62" s="19"/>
    </row>
    <row r="63" spans="1:21" ht="26.25" customHeight="1">
      <c r="A63" s="873"/>
      <c r="B63" s="875"/>
      <c r="C63" s="877"/>
      <c r="D63" s="917"/>
      <c r="E63" s="995"/>
      <c r="F63" s="920"/>
      <c r="G63" s="909"/>
      <c r="H63" s="68" t="s">
        <v>95</v>
      </c>
      <c r="I63" s="100">
        <f>J63+L63</f>
        <v>2665.5</v>
      </c>
      <c r="J63" s="58"/>
      <c r="K63" s="58"/>
      <c r="L63" s="191">
        <v>2665.5</v>
      </c>
      <c r="M63" s="60"/>
      <c r="N63" s="60"/>
      <c r="O63" s="891" t="s">
        <v>255</v>
      </c>
      <c r="P63" s="83">
        <v>7</v>
      </c>
      <c r="Q63" s="83"/>
      <c r="R63" s="84"/>
      <c r="U63" s="19"/>
    </row>
    <row r="64" spans="1:21" ht="16.5" customHeight="1" thickBot="1">
      <c r="A64" s="902"/>
      <c r="B64" s="903"/>
      <c r="C64" s="911"/>
      <c r="D64" s="918"/>
      <c r="E64" s="996"/>
      <c r="F64" s="921"/>
      <c r="G64" s="910"/>
      <c r="H64" s="20" t="s">
        <v>10</v>
      </c>
      <c r="I64" s="61">
        <f>I63</f>
        <v>2665.5</v>
      </c>
      <c r="J64" s="61">
        <f>J63</f>
        <v>0</v>
      </c>
      <c r="K64" s="61">
        <f>K63</f>
        <v>0</v>
      </c>
      <c r="L64" s="61">
        <f>L63</f>
        <v>2665.5</v>
      </c>
      <c r="M64" s="64"/>
      <c r="N64" s="64"/>
      <c r="O64" s="947"/>
      <c r="P64" s="85"/>
      <c r="Q64" s="85"/>
      <c r="R64" s="491"/>
      <c r="U64" s="19"/>
    </row>
    <row r="65" spans="1:21" ht="13.5" thickBot="1">
      <c r="A65" s="29" t="s">
        <v>9</v>
      </c>
      <c r="B65" s="14" t="s">
        <v>11</v>
      </c>
      <c r="C65" s="914" t="s">
        <v>12</v>
      </c>
      <c r="D65" s="914"/>
      <c r="E65" s="914"/>
      <c r="F65" s="914"/>
      <c r="G65" s="914"/>
      <c r="H65" s="915"/>
      <c r="I65" s="65">
        <f t="shared" ref="I65:N65" si="7">SUM(I60,I64)</f>
        <v>4365.5</v>
      </c>
      <c r="J65" s="65">
        <f t="shared" si="7"/>
        <v>0</v>
      </c>
      <c r="K65" s="65">
        <f t="shared" si="7"/>
        <v>0</v>
      </c>
      <c r="L65" s="66">
        <f t="shared" si="7"/>
        <v>4365.5</v>
      </c>
      <c r="M65" s="66">
        <f t="shared" si="7"/>
        <v>3374.9</v>
      </c>
      <c r="N65" s="65">
        <f t="shared" si="7"/>
        <v>0</v>
      </c>
      <c r="O65" s="943"/>
      <c r="P65" s="944"/>
      <c r="Q65" s="944"/>
      <c r="R65" s="945"/>
    </row>
    <row r="66" spans="1:21" ht="13.5" thickBot="1">
      <c r="A66" s="13" t="s">
        <v>9</v>
      </c>
      <c r="B66" s="14" t="s">
        <v>56</v>
      </c>
      <c r="C66" s="989" t="s">
        <v>61</v>
      </c>
      <c r="D66" s="989"/>
      <c r="E66" s="990"/>
      <c r="F66" s="990"/>
      <c r="G66" s="990"/>
      <c r="H66" s="989"/>
      <c r="I66" s="989"/>
      <c r="J66" s="989"/>
      <c r="K66" s="989"/>
      <c r="L66" s="989"/>
      <c r="M66" s="989"/>
      <c r="N66" s="989"/>
      <c r="O66" s="989"/>
      <c r="P66" s="989"/>
      <c r="Q66" s="989"/>
      <c r="R66" s="991"/>
    </row>
    <row r="67" spans="1:21" ht="16.5" customHeight="1">
      <c r="A67" s="402" t="s">
        <v>9</v>
      </c>
      <c r="B67" s="403" t="s">
        <v>56</v>
      </c>
      <c r="C67" s="404" t="s">
        <v>9</v>
      </c>
      <c r="D67" s="535" t="s">
        <v>187</v>
      </c>
      <c r="E67" s="474"/>
      <c r="F67" s="573" t="s">
        <v>62</v>
      </c>
      <c r="G67" s="477" t="s">
        <v>69</v>
      </c>
      <c r="H67" s="394" t="s">
        <v>51</v>
      </c>
      <c r="I67" s="289">
        <f>J67+L67</f>
        <v>13739.2</v>
      </c>
      <c r="J67" s="245">
        <v>13694</v>
      </c>
      <c r="K67" s="245"/>
      <c r="L67" s="290">
        <v>45.2</v>
      </c>
      <c r="M67" s="247">
        <v>16659</v>
      </c>
      <c r="N67" s="247">
        <v>16659</v>
      </c>
      <c r="O67" s="6"/>
      <c r="P67" s="562"/>
      <c r="Q67" s="563"/>
      <c r="R67" s="564"/>
      <c r="U67" s="19"/>
    </row>
    <row r="68" spans="1:21">
      <c r="A68" s="402"/>
      <c r="B68" s="403"/>
      <c r="C68" s="404"/>
      <c r="D68" s="458" t="s">
        <v>126</v>
      </c>
      <c r="E68" s="475"/>
      <c r="F68" s="560" t="s">
        <v>68</v>
      </c>
      <c r="G68" s="476"/>
      <c r="H68" s="529" t="s">
        <v>223</v>
      </c>
      <c r="I68" s="523">
        <f>J68+L68</f>
        <v>1742.8</v>
      </c>
      <c r="J68" s="59">
        <v>1742.8</v>
      </c>
      <c r="K68" s="59"/>
      <c r="L68" s="191"/>
      <c r="M68" s="225"/>
      <c r="N68" s="225"/>
      <c r="O68" s="6"/>
      <c r="P68" s="562"/>
      <c r="Q68" s="563"/>
      <c r="R68" s="564"/>
      <c r="U68" s="19"/>
    </row>
    <row r="69" spans="1:21" ht="25.5">
      <c r="A69" s="402"/>
      <c r="B69" s="403"/>
      <c r="C69" s="404"/>
      <c r="D69" s="536" t="s">
        <v>136</v>
      </c>
      <c r="E69" s="475"/>
      <c r="F69" s="560" t="s">
        <v>83</v>
      </c>
      <c r="G69" s="476"/>
      <c r="H69" s="530"/>
      <c r="I69" s="524"/>
      <c r="J69" s="52"/>
      <c r="K69" s="52"/>
      <c r="L69" s="190"/>
      <c r="M69" s="53"/>
      <c r="N69" s="53"/>
      <c r="O69" s="923" t="s">
        <v>84</v>
      </c>
      <c r="P69" s="83">
        <v>5</v>
      </c>
      <c r="Q69" s="83">
        <v>5</v>
      </c>
      <c r="R69" s="84">
        <v>5</v>
      </c>
      <c r="U69" s="19"/>
    </row>
    <row r="70" spans="1:21">
      <c r="A70" s="402"/>
      <c r="B70" s="403"/>
      <c r="C70" s="404"/>
      <c r="D70" s="458" t="s">
        <v>137</v>
      </c>
      <c r="E70" s="475"/>
      <c r="F70" s="560"/>
      <c r="G70" s="476"/>
      <c r="H70" s="530"/>
      <c r="I70" s="524"/>
      <c r="J70" s="52"/>
      <c r="K70" s="52"/>
      <c r="L70" s="190"/>
      <c r="M70" s="53"/>
      <c r="N70" s="53"/>
      <c r="O70" s="923"/>
      <c r="P70" s="565"/>
      <c r="Q70" s="83"/>
      <c r="R70" s="84"/>
      <c r="U70" s="19"/>
    </row>
    <row r="71" spans="1:21">
      <c r="A71" s="402"/>
      <c r="B71" s="403"/>
      <c r="C71" s="404"/>
      <c r="D71" s="537" t="s">
        <v>138</v>
      </c>
      <c r="E71" s="475"/>
      <c r="F71" s="560"/>
      <c r="G71" s="476"/>
      <c r="H71" s="531"/>
      <c r="I71" s="525"/>
      <c r="J71" s="129"/>
      <c r="K71" s="129"/>
      <c r="L71" s="526"/>
      <c r="M71" s="522"/>
      <c r="N71" s="522"/>
      <c r="O71" s="519"/>
      <c r="P71" s="565"/>
      <c r="Q71" s="83"/>
      <c r="R71" s="84"/>
      <c r="T71" s="367"/>
      <c r="U71" s="19"/>
    </row>
    <row r="72" spans="1:21">
      <c r="A72" s="873"/>
      <c r="B72" s="875"/>
      <c r="C72" s="877"/>
      <c r="D72" s="1021" t="s">
        <v>85</v>
      </c>
      <c r="E72" s="924"/>
      <c r="F72" s="939"/>
      <c r="G72" s="925"/>
      <c r="H72" s="532"/>
      <c r="I72" s="524"/>
      <c r="J72" s="52"/>
      <c r="K72" s="52"/>
      <c r="L72" s="190"/>
      <c r="M72" s="368"/>
      <c r="N72" s="368"/>
      <c r="O72" s="926" t="s">
        <v>141</v>
      </c>
      <c r="P72" s="1019">
        <v>7.6</v>
      </c>
      <c r="Q72" s="1019">
        <v>7.6</v>
      </c>
      <c r="R72" s="1013">
        <v>7.6</v>
      </c>
      <c r="U72" s="19"/>
    </row>
    <row r="73" spans="1:21">
      <c r="A73" s="873"/>
      <c r="B73" s="875"/>
      <c r="C73" s="877"/>
      <c r="D73" s="1022"/>
      <c r="E73" s="924"/>
      <c r="F73" s="939"/>
      <c r="G73" s="925"/>
      <c r="H73" s="532"/>
      <c r="I73" s="524"/>
      <c r="J73" s="52"/>
      <c r="K73" s="52"/>
      <c r="L73" s="190"/>
      <c r="M73" s="368"/>
      <c r="N73" s="368"/>
      <c r="O73" s="923"/>
      <c r="P73" s="1020"/>
      <c r="Q73" s="1020"/>
      <c r="R73" s="1014"/>
      <c r="U73" s="19"/>
    </row>
    <row r="74" spans="1:21" ht="15.75" customHeight="1">
      <c r="A74" s="873"/>
      <c r="B74" s="875"/>
      <c r="C74" s="877"/>
      <c r="D74" s="1015" t="s">
        <v>86</v>
      </c>
      <c r="E74" s="924"/>
      <c r="F74" s="939"/>
      <c r="G74" s="925"/>
      <c r="H74" s="532"/>
      <c r="I74" s="524"/>
      <c r="J74" s="52"/>
      <c r="K74" s="52"/>
      <c r="L74" s="190"/>
      <c r="M74" s="368"/>
      <c r="N74" s="368"/>
      <c r="O74" s="1017" t="s">
        <v>145</v>
      </c>
      <c r="P74" s="370">
        <v>7</v>
      </c>
      <c r="Q74" s="370">
        <v>9</v>
      </c>
      <c r="R74" s="490">
        <v>12</v>
      </c>
      <c r="U74" s="19"/>
    </row>
    <row r="75" spans="1:21">
      <c r="A75" s="873"/>
      <c r="B75" s="875"/>
      <c r="C75" s="877"/>
      <c r="D75" s="1016"/>
      <c r="E75" s="924"/>
      <c r="F75" s="939"/>
      <c r="G75" s="925"/>
      <c r="H75" s="531"/>
      <c r="I75" s="525"/>
      <c r="J75" s="129"/>
      <c r="K75" s="129"/>
      <c r="L75" s="526"/>
      <c r="M75" s="522"/>
      <c r="N75" s="522"/>
      <c r="O75" s="1018"/>
      <c r="P75" s="160"/>
      <c r="Q75" s="160"/>
      <c r="R75" s="161"/>
      <c r="U75" s="19"/>
    </row>
    <row r="76" spans="1:21" ht="20.25" customHeight="1">
      <c r="A76" s="873"/>
      <c r="B76" s="875"/>
      <c r="C76" s="877"/>
      <c r="D76" s="1023" t="s">
        <v>229</v>
      </c>
      <c r="E76" s="924"/>
      <c r="F76" s="939"/>
      <c r="G76" s="925"/>
      <c r="H76" s="532"/>
      <c r="I76" s="524"/>
      <c r="J76" s="52"/>
      <c r="K76" s="52"/>
      <c r="L76" s="190"/>
      <c r="M76" s="368"/>
      <c r="N76" s="368"/>
      <c r="O76" s="1017" t="s">
        <v>89</v>
      </c>
      <c r="P76" s="370">
        <v>3</v>
      </c>
      <c r="Q76" s="370">
        <v>1</v>
      </c>
      <c r="R76" s="490">
        <v>1</v>
      </c>
      <c r="U76" s="19"/>
    </row>
    <row r="77" spans="1:21" ht="20.25" customHeight="1">
      <c r="A77" s="873"/>
      <c r="B77" s="875"/>
      <c r="C77" s="877"/>
      <c r="D77" s="936"/>
      <c r="E77" s="924"/>
      <c r="F77" s="939"/>
      <c r="G77" s="925"/>
      <c r="H77" s="532"/>
      <c r="I77" s="524"/>
      <c r="J77" s="52"/>
      <c r="K77" s="52"/>
      <c r="L77" s="190"/>
      <c r="M77" s="368"/>
      <c r="N77" s="368"/>
      <c r="O77" s="942"/>
      <c r="P77" s="83"/>
      <c r="Q77" s="83"/>
      <c r="R77" s="84"/>
      <c r="U77" s="19"/>
    </row>
    <row r="78" spans="1:21">
      <c r="A78" s="873"/>
      <c r="B78" s="875"/>
      <c r="C78" s="877"/>
      <c r="D78" s="1024"/>
      <c r="E78" s="924"/>
      <c r="F78" s="939"/>
      <c r="G78" s="925"/>
      <c r="H78" s="531"/>
      <c r="I78" s="525"/>
      <c r="J78" s="129"/>
      <c r="K78" s="129"/>
      <c r="L78" s="526"/>
      <c r="M78" s="522"/>
      <c r="N78" s="522"/>
      <c r="O78" s="520"/>
      <c r="P78" s="160"/>
      <c r="Q78" s="160"/>
      <c r="R78" s="161"/>
      <c r="U78" s="19"/>
    </row>
    <row r="79" spans="1:21">
      <c r="A79" s="873"/>
      <c r="B79" s="875"/>
      <c r="C79" s="877"/>
      <c r="D79" s="936" t="s">
        <v>148</v>
      </c>
      <c r="E79" s="924"/>
      <c r="F79" s="939"/>
      <c r="G79" s="925"/>
      <c r="H79" s="530"/>
      <c r="I79" s="524"/>
      <c r="J79" s="52"/>
      <c r="K79" s="52"/>
      <c r="L79" s="190"/>
      <c r="M79" s="53"/>
      <c r="N79" s="53"/>
      <c r="O79" s="942" t="s">
        <v>140</v>
      </c>
      <c r="P79" s="83">
        <v>4</v>
      </c>
      <c r="Q79" s="83">
        <v>4</v>
      </c>
      <c r="R79" s="84">
        <v>4</v>
      </c>
      <c r="U79" s="19"/>
    </row>
    <row r="80" spans="1:21">
      <c r="A80" s="873"/>
      <c r="B80" s="875"/>
      <c r="C80" s="877"/>
      <c r="D80" s="936"/>
      <c r="E80" s="924"/>
      <c r="F80" s="939"/>
      <c r="G80" s="925"/>
      <c r="H80" s="533"/>
      <c r="I80" s="527"/>
      <c r="J80" s="97"/>
      <c r="K80" s="97"/>
      <c r="L80" s="203"/>
      <c r="M80" s="98"/>
      <c r="N80" s="98"/>
      <c r="O80" s="942"/>
      <c r="P80" s="83"/>
      <c r="Q80" s="83"/>
      <c r="R80" s="84"/>
      <c r="U80" s="19"/>
    </row>
    <row r="81" spans="1:21" ht="13.5" thickBot="1">
      <c r="A81" s="902"/>
      <c r="B81" s="903"/>
      <c r="C81" s="911"/>
      <c r="D81" s="937"/>
      <c r="E81" s="938"/>
      <c r="F81" s="940"/>
      <c r="G81" s="941"/>
      <c r="H81" s="534" t="s">
        <v>10</v>
      </c>
      <c r="I81" s="528">
        <f t="shared" ref="I81:N81" si="8">SUM(I67:I80)</f>
        <v>15482</v>
      </c>
      <c r="J81" s="518">
        <f t="shared" si="8"/>
        <v>15436.8</v>
      </c>
      <c r="K81" s="518">
        <f t="shared" si="8"/>
        <v>0</v>
      </c>
      <c r="L81" s="514">
        <f t="shared" si="8"/>
        <v>45.2</v>
      </c>
      <c r="M81" s="76">
        <f t="shared" si="8"/>
        <v>16659</v>
      </c>
      <c r="N81" s="76">
        <f t="shared" si="8"/>
        <v>16659</v>
      </c>
      <c r="O81" s="521"/>
      <c r="P81" s="85"/>
      <c r="Q81" s="85"/>
      <c r="R81" s="491"/>
      <c r="U81" s="19"/>
    </row>
    <row r="82" spans="1:21">
      <c r="A82" s="872" t="s">
        <v>9</v>
      </c>
      <c r="B82" s="874" t="s">
        <v>56</v>
      </c>
      <c r="C82" s="876" t="s">
        <v>11</v>
      </c>
      <c r="D82" s="1030" t="s">
        <v>142</v>
      </c>
      <c r="E82" s="954" t="s">
        <v>101</v>
      </c>
      <c r="F82" s="920" t="s">
        <v>62</v>
      </c>
      <c r="G82" s="909" t="s">
        <v>93</v>
      </c>
      <c r="H82" s="68" t="s">
        <v>95</v>
      </c>
      <c r="I82" s="42">
        <f>J82+L82</f>
        <v>7303.2</v>
      </c>
      <c r="J82" s="43"/>
      <c r="K82" s="43"/>
      <c r="L82" s="44">
        <v>7303.2</v>
      </c>
      <c r="M82" s="45"/>
      <c r="N82" s="45"/>
      <c r="O82" s="23" t="s">
        <v>173</v>
      </c>
      <c r="P82" s="88">
        <v>12</v>
      </c>
      <c r="Q82" s="88"/>
      <c r="R82" s="89"/>
      <c r="U82" s="19"/>
    </row>
    <row r="83" spans="1:21">
      <c r="A83" s="873"/>
      <c r="B83" s="875"/>
      <c r="C83" s="877"/>
      <c r="D83" s="1031"/>
      <c r="E83" s="954"/>
      <c r="F83" s="920"/>
      <c r="G83" s="909"/>
      <c r="H83" s="28" t="s">
        <v>96</v>
      </c>
      <c r="I83" s="57">
        <f>J83+L83</f>
        <v>3334.6</v>
      </c>
      <c r="J83" s="58"/>
      <c r="K83" s="58"/>
      <c r="L83" s="59">
        <v>3334.6</v>
      </c>
      <c r="M83" s="60"/>
      <c r="N83" s="60"/>
      <c r="O83" s="25"/>
      <c r="P83" s="83"/>
      <c r="Q83" s="83"/>
      <c r="R83" s="84"/>
      <c r="U83" s="19"/>
    </row>
    <row r="84" spans="1:21" ht="13.5" thickBot="1">
      <c r="A84" s="902"/>
      <c r="B84" s="903"/>
      <c r="C84" s="911"/>
      <c r="D84" s="1032"/>
      <c r="E84" s="955"/>
      <c r="F84" s="921"/>
      <c r="G84" s="910"/>
      <c r="H84" s="20" t="s">
        <v>10</v>
      </c>
      <c r="I84" s="61">
        <f t="shared" ref="I84:N84" si="9">SUM(I82:I83)</f>
        <v>10637.8</v>
      </c>
      <c r="J84" s="62">
        <f t="shared" si="9"/>
        <v>0</v>
      </c>
      <c r="K84" s="62">
        <f t="shared" si="9"/>
        <v>0</v>
      </c>
      <c r="L84" s="62">
        <f t="shared" si="9"/>
        <v>10637.8</v>
      </c>
      <c r="M84" s="64">
        <f t="shared" si="9"/>
        <v>0</v>
      </c>
      <c r="N84" s="64">
        <f t="shared" si="9"/>
        <v>0</v>
      </c>
      <c r="O84" s="26"/>
      <c r="P84" s="85"/>
      <c r="Q84" s="85"/>
      <c r="R84" s="491"/>
      <c r="U84" s="19"/>
    </row>
    <row r="85" spans="1:21" ht="13.5" thickBot="1">
      <c r="A85" s="29" t="s">
        <v>9</v>
      </c>
      <c r="B85" s="14" t="s">
        <v>56</v>
      </c>
      <c r="C85" s="914" t="s">
        <v>12</v>
      </c>
      <c r="D85" s="914"/>
      <c r="E85" s="914"/>
      <c r="F85" s="914"/>
      <c r="G85" s="914"/>
      <c r="H85" s="915"/>
      <c r="I85" s="65">
        <f>J85+L85</f>
        <v>26119.8</v>
      </c>
      <c r="J85" s="65">
        <f>J84+J81</f>
        <v>15436.8</v>
      </c>
      <c r="K85" s="65">
        <f>K84+K81</f>
        <v>0</v>
      </c>
      <c r="L85" s="65">
        <f>L84+L81</f>
        <v>10683</v>
      </c>
      <c r="M85" s="65">
        <f>M84+M81</f>
        <v>16659</v>
      </c>
      <c r="N85" s="65">
        <f>N84+N81</f>
        <v>16659</v>
      </c>
      <c r="O85" s="943"/>
      <c r="P85" s="944"/>
      <c r="Q85" s="944"/>
      <c r="R85" s="945"/>
    </row>
    <row r="86" spans="1:21" ht="13.5" thickBot="1">
      <c r="A86" s="13" t="s">
        <v>9</v>
      </c>
      <c r="B86" s="14" t="s">
        <v>62</v>
      </c>
      <c r="C86" s="959" t="s">
        <v>63</v>
      </c>
      <c r="D86" s="960"/>
      <c r="E86" s="960"/>
      <c r="F86" s="960"/>
      <c r="G86" s="960"/>
      <c r="H86" s="960"/>
      <c r="I86" s="960"/>
      <c r="J86" s="960"/>
      <c r="K86" s="960"/>
      <c r="L86" s="960"/>
      <c r="M86" s="960"/>
      <c r="N86" s="960"/>
      <c r="O86" s="960"/>
      <c r="P86" s="960"/>
      <c r="Q86" s="960"/>
      <c r="R86" s="962"/>
    </row>
    <row r="87" spans="1:21" ht="18.75" customHeight="1">
      <c r="A87" s="872" t="s">
        <v>9</v>
      </c>
      <c r="B87" s="874" t="s">
        <v>62</v>
      </c>
      <c r="C87" s="876" t="s">
        <v>9</v>
      </c>
      <c r="D87" s="956" t="s">
        <v>65</v>
      </c>
      <c r="E87" s="1025" t="s">
        <v>199</v>
      </c>
      <c r="F87" s="919" t="s">
        <v>62</v>
      </c>
      <c r="G87" s="984" t="s">
        <v>69</v>
      </c>
      <c r="H87" s="763" t="s">
        <v>51</v>
      </c>
      <c r="I87" s="289">
        <f>J87+L87</f>
        <v>191.2</v>
      </c>
      <c r="J87" s="245">
        <v>191.2</v>
      </c>
      <c r="K87" s="245"/>
      <c r="L87" s="290"/>
      <c r="M87" s="247">
        <v>191.2</v>
      </c>
      <c r="N87" s="247">
        <v>191.2</v>
      </c>
      <c r="O87" s="931" t="s">
        <v>233</v>
      </c>
      <c r="P87" s="927">
        <v>2000</v>
      </c>
      <c r="Q87" s="927">
        <v>2000</v>
      </c>
      <c r="R87" s="1028">
        <v>2000</v>
      </c>
      <c r="U87" s="19"/>
    </row>
    <row r="88" spans="1:21" ht="18.75" customHeight="1">
      <c r="A88" s="873"/>
      <c r="B88" s="875"/>
      <c r="C88" s="877"/>
      <c r="D88" s="957"/>
      <c r="E88" s="1026"/>
      <c r="F88" s="920"/>
      <c r="G88" s="878"/>
      <c r="H88" s="759" t="s">
        <v>70</v>
      </c>
      <c r="I88" s="523">
        <f>L88+J88</f>
        <v>670.7</v>
      </c>
      <c r="J88" s="58">
        <v>670.7</v>
      </c>
      <c r="K88" s="762"/>
      <c r="L88" s="191"/>
      <c r="M88" s="225">
        <v>936.8</v>
      </c>
      <c r="N88" s="225">
        <v>936.8</v>
      </c>
      <c r="O88" s="929"/>
      <c r="P88" s="928"/>
      <c r="Q88" s="928"/>
      <c r="R88" s="1029"/>
      <c r="U88" s="19"/>
    </row>
    <row r="89" spans="1:21">
      <c r="A89" s="873"/>
      <c r="B89" s="875"/>
      <c r="C89" s="877"/>
      <c r="D89" s="957"/>
      <c r="E89" s="1026"/>
      <c r="F89" s="920"/>
      <c r="G89" s="878"/>
      <c r="H89" s="378"/>
      <c r="I89" s="524"/>
      <c r="J89" s="51"/>
      <c r="K89" s="761"/>
      <c r="L89" s="190"/>
      <c r="M89" s="53"/>
      <c r="N89" s="53"/>
      <c r="O89" s="543" t="s">
        <v>71</v>
      </c>
      <c r="P89" s="194">
        <v>66</v>
      </c>
      <c r="Q89" s="194">
        <v>66</v>
      </c>
      <c r="R89" s="195">
        <v>66</v>
      </c>
      <c r="U89" s="19"/>
    </row>
    <row r="90" spans="1:21">
      <c r="A90" s="873"/>
      <c r="B90" s="875"/>
      <c r="C90" s="877"/>
      <c r="D90" s="957"/>
      <c r="E90" s="1026"/>
      <c r="F90" s="920"/>
      <c r="G90" s="878"/>
      <c r="H90" s="378"/>
      <c r="I90" s="524"/>
      <c r="J90" s="51"/>
      <c r="K90" s="761"/>
      <c r="L90" s="190"/>
      <c r="M90" s="53"/>
      <c r="N90" s="53"/>
      <c r="O90" s="929" t="s">
        <v>234</v>
      </c>
      <c r="P90" s="928">
        <v>1300</v>
      </c>
      <c r="Q90" s="928">
        <v>1300</v>
      </c>
      <c r="R90" s="1029">
        <v>1300</v>
      </c>
      <c r="U90" s="19"/>
    </row>
    <row r="91" spans="1:21">
      <c r="A91" s="873"/>
      <c r="B91" s="875"/>
      <c r="C91" s="877"/>
      <c r="D91" s="957"/>
      <c r="E91" s="1026"/>
      <c r="F91" s="920"/>
      <c r="G91" s="878"/>
      <c r="H91" s="760"/>
      <c r="I91" s="527"/>
      <c r="J91" s="96"/>
      <c r="K91" s="761"/>
      <c r="L91" s="190"/>
      <c r="M91" s="500"/>
      <c r="N91" s="500"/>
      <c r="O91" s="929"/>
      <c r="P91" s="928"/>
      <c r="Q91" s="928"/>
      <c r="R91" s="1029"/>
      <c r="U91" s="19"/>
    </row>
    <row r="92" spans="1:21" ht="13.5" thickBot="1">
      <c r="A92" s="902"/>
      <c r="B92" s="903"/>
      <c r="C92" s="911"/>
      <c r="D92" s="958"/>
      <c r="E92" s="1027"/>
      <c r="F92" s="921"/>
      <c r="G92" s="985"/>
      <c r="H92" s="764" t="s">
        <v>10</v>
      </c>
      <c r="I92" s="528">
        <f t="shared" ref="I92:N92" si="10">SUM(I87:I91)</f>
        <v>861.90000000000009</v>
      </c>
      <c r="J92" s="538">
        <f t="shared" si="10"/>
        <v>861.90000000000009</v>
      </c>
      <c r="K92" s="62">
        <f t="shared" si="10"/>
        <v>0</v>
      </c>
      <c r="L92" s="63">
        <f t="shared" si="10"/>
        <v>0</v>
      </c>
      <c r="M92" s="76">
        <f t="shared" si="10"/>
        <v>1128</v>
      </c>
      <c r="N92" s="76">
        <f t="shared" si="10"/>
        <v>1128</v>
      </c>
      <c r="O92" s="540" t="s">
        <v>72</v>
      </c>
      <c r="P92" s="566">
        <v>0.7</v>
      </c>
      <c r="Q92" s="566">
        <v>0.7</v>
      </c>
      <c r="R92" s="567">
        <v>0.7</v>
      </c>
      <c r="U92" s="19"/>
    </row>
    <row r="93" spans="1:21" ht="12.75" customHeight="1">
      <c r="A93" s="872" t="s">
        <v>9</v>
      </c>
      <c r="B93" s="874" t="s">
        <v>62</v>
      </c>
      <c r="C93" s="876" t="s">
        <v>11</v>
      </c>
      <c r="D93" s="956" t="s">
        <v>73</v>
      </c>
      <c r="E93" s="1025"/>
      <c r="F93" s="919" t="s">
        <v>62</v>
      </c>
      <c r="G93" s="984" t="s">
        <v>69</v>
      </c>
      <c r="H93" s="239" t="s">
        <v>51</v>
      </c>
      <c r="I93" s="541">
        <f>J93+L93</f>
        <v>1991.81</v>
      </c>
      <c r="J93" s="246">
        <f>1929.8+62.01</f>
        <v>1991.81</v>
      </c>
      <c r="K93" s="246"/>
      <c r="L93" s="246"/>
      <c r="M93" s="247">
        <v>1729.9</v>
      </c>
      <c r="N93" s="247">
        <v>1729.9</v>
      </c>
      <c r="O93" s="542" t="s">
        <v>119</v>
      </c>
      <c r="P93" s="88">
        <v>150</v>
      </c>
      <c r="Q93" s="88">
        <v>150</v>
      </c>
      <c r="R93" s="89">
        <v>150</v>
      </c>
      <c r="U93" s="19"/>
    </row>
    <row r="94" spans="1:21" ht="25.5">
      <c r="A94" s="873"/>
      <c r="B94" s="875"/>
      <c r="C94" s="877"/>
      <c r="D94" s="957"/>
      <c r="E94" s="1026"/>
      <c r="F94" s="920"/>
      <c r="G94" s="878"/>
      <c r="H94" s="28"/>
      <c r="I94" s="524"/>
      <c r="J94" s="52"/>
      <c r="K94" s="52"/>
      <c r="L94" s="52"/>
      <c r="M94" s="53"/>
      <c r="N94" s="53"/>
      <c r="O94" s="519" t="s">
        <v>120</v>
      </c>
      <c r="P94" s="83">
        <v>85</v>
      </c>
      <c r="Q94" s="83">
        <v>85</v>
      </c>
      <c r="R94" s="84">
        <v>85</v>
      </c>
      <c r="U94" s="19"/>
    </row>
    <row r="95" spans="1:21" ht="24">
      <c r="A95" s="873"/>
      <c r="B95" s="875"/>
      <c r="C95" s="877"/>
      <c r="D95" s="957"/>
      <c r="E95" s="1026"/>
      <c r="F95" s="920"/>
      <c r="G95" s="878"/>
      <c r="H95" s="28"/>
      <c r="I95" s="524"/>
      <c r="J95" s="52"/>
      <c r="K95" s="52"/>
      <c r="L95" s="52"/>
      <c r="M95" s="53"/>
      <c r="N95" s="53"/>
      <c r="O95" s="543" t="s">
        <v>252</v>
      </c>
      <c r="P95" s="31">
        <v>2</v>
      </c>
      <c r="Q95" s="31">
        <v>1</v>
      </c>
      <c r="R95" s="32">
        <v>1</v>
      </c>
      <c r="U95" s="19"/>
    </row>
    <row r="96" spans="1:21">
      <c r="A96" s="873"/>
      <c r="B96" s="875"/>
      <c r="C96" s="877"/>
      <c r="D96" s="957"/>
      <c r="E96" s="1026"/>
      <c r="F96" s="920"/>
      <c r="G96" s="878"/>
      <c r="H96" s="94"/>
      <c r="I96" s="527"/>
      <c r="J96" s="97"/>
      <c r="K96" s="97"/>
      <c r="L96" s="97"/>
      <c r="M96" s="500"/>
      <c r="N96" s="500"/>
      <c r="O96" s="923" t="s">
        <v>242</v>
      </c>
      <c r="P96" s="932">
        <v>1724</v>
      </c>
      <c r="Q96" s="932">
        <v>1724</v>
      </c>
      <c r="R96" s="934">
        <v>1724</v>
      </c>
      <c r="U96" s="19"/>
    </row>
    <row r="97" spans="1:21" ht="13.5" thickBot="1">
      <c r="A97" s="902"/>
      <c r="B97" s="903"/>
      <c r="C97" s="911"/>
      <c r="D97" s="958"/>
      <c r="E97" s="1027"/>
      <c r="F97" s="921"/>
      <c r="G97" s="985"/>
      <c r="H97" s="502" t="s">
        <v>10</v>
      </c>
      <c r="I97" s="528">
        <f t="shared" ref="I97:N97" si="11">SUM(I93:I96)</f>
        <v>1991.81</v>
      </c>
      <c r="J97" s="538">
        <f t="shared" si="11"/>
        <v>1991.81</v>
      </c>
      <c r="K97" s="538">
        <f t="shared" si="11"/>
        <v>0</v>
      </c>
      <c r="L97" s="539">
        <f t="shared" si="11"/>
        <v>0</v>
      </c>
      <c r="M97" s="76">
        <f t="shared" si="11"/>
        <v>1729.9</v>
      </c>
      <c r="N97" s="76">
        <f t="shared" si="11"/>
        <v>1729.9</v>
      </c>
      <c r="O97" s="930"/>
      <c r="P97" s="933"/>
      <c r="Q97" s="933"/>
      <c r="R97" s="935"/>
      <c r="U97" s="19"/>
    </row>
    <row r="98" spans="1:21">
      <c r="A98" s="872" t="s">
        <v>9</v>
      </c>
      <c r="B98" s="874" t="s">
        <v>62</v>
      </c>
      <c r="C98" s="876" t="s">
        <v>56</v>
      </c>
      <c r="D98" s="950" t="s">
        <v>221</v>
      </c>
      <c r="E98" s="953" t="s">
        <v>101</v>
      </c>
      <c r="F98" s="919" t="s">
        <v>62</v>
      </c>
      <c r="G98" s="922" t="s">
        <v>93</v>
      </c>
      <c r="H98" s="27" t="s">
        <v>51</v>
      </c>
      <c r="I98" s="42">
        <f>J98+L98</f>
        <v>0</v>
      </c>
      <c r="J98" s="43"/>
      <c r="K98" s="43"/>
      <c r="L98" s="44"/>
      <c r="M98" s="45"/>
      <c r="N98" s="45"/>
      <c r="O98" s="946" t="s">
        <v>170</v>
      </c>
      <c r="P98" s="88">
        <v>1</v>
      </c>
      <c r="Q98" s="88"/>
      <c r="R98" s="89"/>
      <c r="U98" s="19"/>
    </row>
    <row r="99" spans="1:21">
      <c r="A99" s="873"/>
      <c r="B99" s="875"/>
      <c r="C99" s="877"/>
      <c r="D99" s="951"/>
      <c r="E99" s="954"/>
      <c r="F99" s="920"/>
      <c r="G99" s="909"/>
      <c r="H99" s="28" t="s">
        <v>96</v>
      </c>
      <c r="I99" s="57">
        <f>J99+L99</f>
        <v>170</v>
      </c>
      <c r="J99" s="58"/>
      <c r="K99" s="58"/>
      <c r="L99" s="59">
        <v>170</v>
      </c>
      <c r="M99" s="60">
        <v>300</v>
      </c>
      <c r="N99" s="258">
        <v>1369</v>
      </c>
      <c r="O99" s="891"/>
      <c r="P99" s="83"/>
      <c r="Q99" s="83">
        <v>1</v>
      </c>
      <c r="R99" s="84"/>
      <c r="U99" s="19"/>
    </row>
    <row r="100" spans="1:21" ht="13.5" thickBot="1">
      <c r="A100" s="902"/>
      <c r="B100" s="903"/>
      <c r="C100" s="911"/>
      <c r="D100" s="952"/>
      <c r="E100" s="955"/>
      <c r="F100" s="921"/>
      <c r="G100" s="910"/>
      <c r="H100" s="20" t="s">
        <v>10</v>
      </c>
      <c r="I100" s="61">
        <f t="shared" ref="I100:N100" si="12">SUM(I98:I99)</f>
        <v>170</v>
      </c>
      <c r="J100" s="62">
        <f t="shared" si="12"/>
        <v>0</v>
      </c>
      <c r="K100" s="62">
        <f t="shared" si="12"/>
        <v>0</v>
      </c>
      <c r="L100" s="62">
        <f t="shared" si="12"/>
        <v>170</v>
      </c>
      <c r="M100" s="64">
        <f t="shared" si="12"/>
        <v>300</v>
      </c>
      <c r="N100" s="64">
        <f t="shared" si="12"/>
        <v>1369</v>
      </c>
      <c r="O100" s="947"/>
      <c r="P100" s="85"/>
      <c r="Q100" s="85"/>
      <c r="R100" s="491">
        <v>1</v>
      </c>
      <c r="U100" s="19"/>
    </row>
    <row r="101" spans="1:21">
      <c r="A101" s="410" t="s">
        <v>9</v>
      </c>
      <c r="B101" s="411" t="s">
        <v>62</v>
      </c>
      <c r="C101" s="412" t="s">
        <v>62</v>
      </c>
      <c r="D101" s="455" t="s">
        <v>188</v>
      </c>
      <c r="E101" s="413"/>
      <c r="F101" s="559"/>
      <c r="G101" s="405"/>
      <c r="H101" s="376"/>
      <c r="I101" s="187"/>
      <c r="J101" s="154"/>
      <c r="K101" s="154"/>
      <c r="L101" s="188"/>
      <c r="M101" s="379"/>
      <c r="N101" s="384"/>
      <c r="O101" s="416"/>
      <c r="P101" s="88"/>
      <c r="Q101" s="88"/>
      <c r="R101" s="89"/>
      <c r="U101" s="19"/>
    </row>
    <row r="102" spans="1:21">
      <c r="A102" s="873"/>
      <c r="B102" s="875"/>
      <c r="C102" s="877"/>
      <c r="D102" s="1015" t="s">
        <v>193</v>
      </c>
      <c r="E102" s="1036"/>
      <c r="F102" s="1033" t="s">
        <v>62</v>
      </c>
      <c r="G102" s="1035" t="s">
        <v>93</v>
      </c>
      <c r="H102" s="377" t="s">
        <v>51</v>
      </c>
      <c r="I102" s="50">
        <f>J102+L102</f>
        <v>50.8</v>
      </c>
      <c r="J102" s="102">
        <v>50.8</v>
      </c>
      <c r="K102" s="102">
        <v>19.100000000000001</v>
      </c>
      <c r="L102" s="189"/>
      <c r="M102" s="380">
        <v>90</v>
      </c>
      <c r="N102" s="385"/>
      <c r="O102" s="891" t="s">
        <v>192</v>
      </c>
      <c r="P102" s="83">
        <v>1</v>
      </c>
      <c r="Q102" s="83">
        <v>1</v>
      </c>
      <c r="R102" s="84"/>
      <c r="U102" s="19"/>
    </row>
    <row r="103" spans="1:21" ht="15" customHeight="1">
      <c r="A103" s="873"/>
      <c r="B103" s="875"/>
      <c r="C103" s="877"/>
      <c r="D103" s="957"/>
      <c r="E103" s="1037"/>
      <c r="F103" s="986"/>
      <c r="G103" s="909"/>
      <c r="H103" s="388" t="s">
        <v>95</v>
      </c>
      <c r="I103" s="261">
        <f>J103+L103</f>
        <v>62.4</v>
      </c>
      <c r="J103" s="51">
        <v>62.4</v>
      </c>
      <c r="K103" s="51"/>
      <c r="L103" s="190"/>
      <c r="M103" s="381"/>
      <c r="N103" s="386"/>
      <c r="O103" s="891"/>
      <c r="P103" s="83"/>
      <c r="Q103" s="83"/>
      <c r="R103" s="84"/>
      <c r="U103" s="19"/>
    </row>
    <row r="104" spans="1:21" ht="17.25" customHeight="1">
      <c r="A104" s="402"/>
      <c r="B104" s="403"/>
      <c r="C104" s="404"/>
      <c r="D104" s="992" t="s">
        <v>230</v>
      </c>
      <c r="E104" s="1037"/>
      <c r="F104" s="986"/>
      <c r="G104" s="909"/>
      <c r="H104" s="383" t="s">
        <v>70</v>
      </c>
      <c r="I104" s="50">
        <f>J104+L104</f>
        <v>50</v>
      </c>
      <c r="J104" s="102">
        <v>50</v>
      </c>
      <c r="K104" s="102"/>
      <c r="L104" s="189"/>
      <c r="M104" s="390">
        <v>197.9</v>
      </c>
      <c r="N104" s="369"/>
      <c r="O104" s="417" t="s">
        <v>150</v>
      </c>
      <c r="P104" s="374">
        <v>2</v>
      </c>
      <c r="Q104" s="374">
        <v>2</v>
      </c>
      <c r="R104" s="84"/>
      <c r="U104" s="19"/>
    </row>
    <row r="105" spans="1:21" ht="15" customHeight="1">
      <c r="A105" s="873"/>
      <c r="B105" s="875"/>
      <c r="C105" s="877"/>
      <c r="D105" s="992"/>
      <c r="E105" s="1037"/>
      <c r="F105" s="986"/>
      <c r="G105" s="909"/>
      <c r="H105" s="378"/>
      <c r="I105" s="382"/>
      <c r="J105" s="51"/>
      <c r="K105" s="51"/>
      <c r="L105" s="190"/>
      <c r="M105" s="389"/>
      <c r="N105" s="387"/>
      <c r="O105" s="948" t="s">
        <v>149</v>
      </c>
      <c r="P105" s="374">
        <v>2</v>
      </c>
      <c r="Q105" s="374">
        <v>2</v>
      </c>
      <c r="R105" s="84"/>
      <c r="U105" s="19"/>
    </row>
    <row r="106" spans="1:21" ht="13.5" thickBot="1">
      <c r="A106" s="902"/>
      <c r="B106" s="903"/>
      <c r="C106" s="911"/>
      <c r="D106" s="1012"/>
      <c r="E106" s="1038"/>
      <c r="F106" s="1034"/>
      <c r="G106" s="910"/>
      <c r="H106" s="316" t="s">
        <v>10</v>
      </c>
      <c r="I106" s="202">
        <f t="shared" ref="I106:N106" si="13">SUM(I102:I105)</f>
        <v>163.19999999999999</v>
      </c>
      <c r="J106" s="61">
        <f t="shared" si="13"/>
        <v>163.19999999999999</v>
      </c>
      <c r="K106" s="61">
        <f t="shared" si="13"/>
        <v>19.100000000000001</v>
      </c>
      <c r="L106" s="302">
        <f t="shared" si="13"/>
        <v>0</v>
      </c>
      <c r="M106" s="61">
        <f t="shared" si="13"/>
        <v>287.89999999999998</v>
      </c>
      <c r="N106" s="300">
        <f t="shared" si="13"/>
        <v>0</v>
      </c>
      <c r="O106" s="949"/>
      <c r="P106" s="568"/>
      <c r="Q106" s="546"/>
      <c r="R106" s="491"/>
      <c r="U106" s="19"/>
    </row>
    <row r="107" spans="1:21">
      <c r="A107" s="872" t="s">
        <v>9</v>
      </c>
      <c r="B107" s="874" t="s">
        <v>62</v>
      </c>
      <c r="C107" s="876" t="s">
        <v>64</v>
      </c>
      <c r="D107" s="956" t="s">
        <v>109</v>
      </c>
      <c r="E107" s="1039" t="s">
        <v>200</v>
      </c>
      <c r="F107" s="919" t="s">
        <v>56</v>
      </c>
      <c r="G107" s="922" t="s">
        <v>186</v>
      </c>
      <c r="H107" s="27" t="s">
        <v>51</v>
      </c>
      <c r="I107" s="42">
        <f>J107+L107</f>
        <v>233.3</v>
      </c>
      <c r="J107" s="43">
        <v>233.3</v>
      </c>
      <c r="K107" s="43"/>
      <c r="L107" s="44"/>
      <c r="M107" s="45">
        <v>221.7</v>
      </c>
      <c r="N107" s="45">
        <v>221.7</v>
      </c>
      <c r="O107" s="23" t="s">
        <v>251</v>
      </c>
      <c r="P107" s="88">
        <v>18</v>
      </c>
      <c r="Q107" s="88">
        <v>18</v>
      </c>
      <c r="R107" s="89">
        <v>18</v>
      </c>
      <c r="U107" s="19"/>
    </row>
    <row r="108" spans="1:21" ht="13.5" thickBot="1">
      <c r="A108" s="902"/>
      <c r="B108" s="903"/>
      <c r="C108" s="911"/>
      <c r="D108" s="958"/>
      <c r="E108" s="1040"/>
      <c r="F108" s="921"/>
      <c r="G108" s="910"/>
      <c r="H108" s="20" t="s">
        <v>10</v>
      </c>
      <c r="I108" s="61">
        <f t="shared" ref="I108:N108" si="14">SUM(I107:I107)</f>
        <v>233.3</v>
      </c>
      <c r="J108" s="62">
        <f t="shared" si="14"/>
        <v>233.3</v>
      </c>
      <c r="K108" s="62">
        <f t="shared" si="14"/>
        <v>0</v>
      </c>
      <c r="L108" s="62">
        <f t="shared" si="14"/>
        <v>0</v>
      </c>
      <c r="M108" s="64">
        <f t="shared" si="14"/>
        <v>221.7</v>
      </c>
      <c r="N108" s="64">
        <f t="shared" si="14"/>
        <v>221.7</v>
      </c>
      <c r="O108" s="26"/>
      <c r="P108" s="85"/>
      <c r="Q108" s="85"/>
      <c r="R108" s="491"/>
      <c r="U108" s="19"/>
    </row>
    <row r="109" spans="1:21">
      <c r="A109" s="872" t="s">
        <v>9</v>
      </c>
      <c r="B109" s="874" t="s">
        <v>62</v>
      </c>
      <c r="C109" s="876" t="s">
        <v>66</v>
      </c>
      <c r="D109" s="1030" t="s">
        <v>135</v>
      </c>
      <c r="E109" s="987" t="s">
        <v>101</v>
      </c>
      <c r="F109" s="919" t="s">
        <v>56</v>
      </c>
      <c r="G109" s="922" t="s">
        <v>93</v>
      </c>
      <c r="H109" s="27" t="s">
        <v>70</v>
      </c>
      <c r="I109" s="42">
        <f>J109+L109</f>
        <v>0</v>
      </c>
      <c r="J109" s="43"/>
      <c r="K109" s="43"/>
      <c r="L109" s="44">
        <v>0</v>
      </c>
      <c r="M109" s="45">
        <v>150</v>
      </c>
      <c r="N109" s="45">
        <v>206</v>
      </c>
      <c r="O109" s="23" t="s">
        <v>172</v>
      </c>
      <c r="P109" s="88">
        <v>10</v>
      </c>
      <c r="Q109" s="88">
        <v>6</v>
      </c>
      <c r="R109" s="89">
        <v>8</v>
      </c>
      <c r="U109" s="19"/>
    </row>
    <row r="110" spans="1:21">
      <c r="A110" s="873"/>
      <c r="B110" s="875"/>
      <c r="C110" s="877"/>
      <c r="D110" s="1031"/>
      <c r="E110" s="924"/>
      <c r="F110" s="920"/>
      <c r="G110" s="909"/>
      <c r="H110" s="206" t="s">
        <v>51</v>
      </c>
      <c r="I110" s="50">
        <f>J110+L110</f>
        <v>0</v>
      </c>
      <c r="J110" s="51"/>
      <c r="K110" s="51"/>
      <c r="L110" s="52"/>
      <c r="M110" s="53"/>
      <c r="N110" s="53"/>
      <c r="O110" s="25"/>
      <c r="P110" s="83"/>
      <c r="Q110" s="83"/>
      <c r="R110" s="84"/>
      <c r="U110" s="19"/>
    </row>
    <row r="111" spans="1:21" ht="13.5" thickBot="1">
      <c r="A111" s="902"/>
      <c r="B111" s="903"/>
      <c r="C111" s="911"/>
      <c r="D111" s="1032"/>
      <c r="E111" s="938"/>
      <c r="F111" s="921"/>
      <c r="G111" s="910"/>
      <c r="H111" s="20" t="s">
        <v>10</v>
      </c>
      <c r="I111" s="61">
        <f t="shared" ref="I111:N111" si="15">SUM(I109:I110)</f>
        <v>0</v>
      </c>
      <c r="J111" s="62">
        <f t="shared" si="15"/>
        <v>0</v>
      </c>
      <c r="K111" s="62">
        <f t="shared" si="15"/>
        <v>0</v>
      </c>
      <c r="L111" s="62">
        <f t="shared" si="15"/>
        <v>0</v>
      </c>
      <c r="M111" s="64">
        <f t="shared" si="15"/>
        <v>150</v>
      </c>
      <c r="N111" s="64">
        <f t="shared" si="15"/>
        <v>206</v>
      </c>
      <c r="O111" s="26"/>
      <c r="P111" s="85"/>
      <c r="Q111" s="85"/>
      <c r="R111" s="491"/>
      <c r="U111" s="19"/>
    </row>
    <row r="112" spans="1:21" ht="21" customHeight="1">
      <c r="A112" s="872" t="s">
        <v>9</v>
      </c>
      <c r="B112" s="874" t="s">
        <v>62</v>
      </c>
      <c r="C112" s="876" t="s">
        <v>67</v>
      </c>
      <c r="D112" s="1030" t="s">
        <v>108</v>
      </c>
      <c r="E112" s="953" t="s">
        <v>101</v>
      </c>
      <c r="F112" s="919" t="s">
        <v>62</v>
      </c>
      <c r="G112" s="922" t="s">
        <v>93</v>
      </c>
      <c r="H112" s="27" t="s">
        <v>51</v>
      </c>
      <c r="I112" s="42">
        <f>J112+L112</f>
        <v>0</v>
      </c>
      <c r="J112" s="43"/>
      <c r="K112" s="43"/>
      <c r="L112" s="44"/>
      <c r="M112" s="45"/>
      <c r="N112" s="45"/>
      <c r="O112" s="946" t="s">
        <v>250</v>
      </c>
      <c r="P112" s="88"/>
      <c r="Q112" s="88"/>
      <c r="R112" s="89"/>
      <c r="U112" s="19"/>
    </row>
    <row r="113" spans="1:21" ht="21" customHeight="1">
      <c r="A113" s="873"/>
      <c r="B113" s="875"/>
      <c r="C113" s="877"/>
      <c r="D113" s="1031"/>
      <c r="E113" s="954"/>
      <c r="F113" s="920"/>
      <c r="G113" s="909"/>
      <c r="H113" s="28" t="s">
        <v>96</v>
      </c>
      <c r="I113" s="57">
        <f>J113+L113</f>
        <v>0</v>
      </c>
      <c r="J113" s="58"/>
      <c r="K113" s="58"/>
      <c r="L113" s="59"/>
      <c r="M113" s="258">
        <v>440</v>
      </c>
      <c r="N113" s="258">
        <v>4000</v>
      </c>
      <c r="O113" s="891"/>
      <c r="P113" s="83"/>
      <c r="Q113" s="83">
        <v>1</v>
      </c>
      <c r="R113" s="84"/>
      <c r="U113" s="19"/>
    </row>
    <row r="114" spans="1:21" ht="13.5" thickBot="1">
      <c r="A114" s="902"/>
      <c r="B114" s="903"/>
      <c r="C114" s="911"/>
      <c r="D114" s="1032"/>
      <c r="E114" s="955"/>
      <c r="F114" s="921"/>
      <c r="G114" s="910"/>
      <c r="H114" s="20" t="s">
        <v>10</v>
      </c>
      <c r="I114" s="61">
        <f t="shared" ref="I114:N114" si="16">SUM(I112:I113)</f>
        <v>0</v>
      </c>
      <c r="J114" s="62">
        <f t="shared" si="16"/>
        <v>0</v>
      </c>
      <c r="K114" s="62">
        <f t="shared" si="16"/>
        <v>0</v>
      </c>
      <c r="L114" s="62">
        <f t="shared" si="16"/>
        <v>0</v>
      </c>
      <c r="M114" s="64">
        <f t="shared" si="16"/>
        <v>440</v>
      </c>
      <c r="N114" s="64">
        <f t="shared" si="16"/>
        <v>4000</v>
      </c>
      <c r="O114" s="947"/>
      <c r="P114" s="85"/>
      <c r="Q114" s="85"/>
      <c r="R114" s="491">
        <v>42</v>
      </c>
      <c r="U114" s="19"/>
    </row>
    <row r="115" spans="1:21" ht="13.5" customHeight="1">
      <c r="A115" s="872" t="s">
        <v>9</v>
      </c>
      <c r="B115" s="874" t="s">
        <v>62</v>
      </c>
      <c r="C115" s="876" t="s">
        <v>127</v>
      </c>
      <c r="D115" s="1041" t="s">
        <v>201</v>
      </c>
      <c r="E115" s="1043"/>
      <c r="F115" s="1045"/>
      <c r="G115" s="922" t="s">
        <v>69</v>
      </c>
      <c r="H115" s="394" t="s">
        <v>70</v>
      </c>
      <c r="I115" s="419">
        <f>J115+L115</f>
        <v>44.3</v>
      </c>
      <c r="J115" s="420">
        <v>44.3</v>
      </c>
      <c r="K115" s="420"/>
      <c r="L115" s="426"/>
      <c r="M115" s="427">
        <v>70</v>
      </c>
      <c r="N115" s="399">
        <v>116.7</v>
      </c>
      <c r="O115" s="424" t="s">
        <v>243</v>
      </c>
      <c r="P115" s="425">
        <v>2</v>
      </c>
      <c r="Q115" s="425">
        <v>3</v>
      </c>
      <c r="R115" s="89">
        <v>5</v>
      </c>
      <c r="U115" s="19"/>
    </row>
    <row r="116" spans="1:21" ht="13.5" thickBot="1">
      <c r="A116" s="902"/>
      <c r="B116" s="903"/>
      <c r="C116" s="911"/>
      <c r="D116" s="1042"/>
      <c r="E116" s="1044"/>
      <c r="F116" s="1034"/>
      <c r="G116" s="910"/>
      <c r="H116" s="395" t="s">
        <v>10</v>
      </c>
      <c r="I116" s="202">
        <f>I115</f>
        <v>44.3</v>
      </c>
      <c r="J116" s="61">
        <f>J115</f>
        <v>44.3</v>
      </c>
      <c r="K116" s="61"/>
      <c r="L116" s="302"/>
      <c r="M116" s="64">
        <v>70</v>
      </c>
      <c r="N116" s="302">
        <v>116.7</v>
      </c>
      <c r="O116" s="196"/>
      <c r="P116" s="489"/>
      <c r="Q116" s="489"/>
      <c r="R116" s="491"/>
      <c r="U116" s="19"/>
    </row>
    <row r="117" spans="1:21" ht="13.5" thickBot="1">
      <c r="A117" s="29" t="s">
        <v>9</v>
      </c>
      <c r="B117" s="14" t="s">
        <v>62</v>
      </c>
      <c r="C117" s="914" t="s">
        <v>12</v>
      </c>
      <c r="D117" s="914"/>
      <c r="E117" s="914"/>
      <c r="F117" s="914"/>
      <c r="G117" s="914"/>
      <c r="H117" s="915"/>
      <c r="I117" s="597">
        <f t="shared" ref="I117:N117" si="17">I114+I111+I108+I106+I100+I97+I92+I116</f>
        <v>3464.51</v>
      </c>
      <c r="J117" s="65">
        <f t="shared" si="17"/>
        <v>3294.51</v>
      </c>
      <c r="K117" s="65">
        <f t="shared" si="17"/>
        <v>19.100000000000001</v>
      </c>
      <c r="L117" s="598">
        <f t="shared" si="17"/>
        <v>170</v>
      </c>
      <c r="M117" s="65">
        <f t="shared" si="17"/>
        <v>4327.5</v>
      </c>
      <c r="N117" s="65">
        <f t="shared" si="17"/>
        <v>8771.3000000000011</v>
      </c>
      <c r="O117" s="943"/>
      <c r="P117" s="944"/>
      <c r="Q117" s="944"/>
      <c r="R117" s="945"/>
    </row>
    <row r="118" spans="1:21" ht="13.5" thickBot="1">
      <c r="A118" s="13" t="s">
        <v>9</v>
      </c>
      <c r="B118" s="14" t="s">
        <v>64</v>
      </c>
      <c r="C118" s="959" t="s">
        <v>65</v>
      </c>
      <c r="D118" s="960"/>
      <c r="E118" s="960"/>
      <c r="F118" s="960"/>
      <c r="G118" s="960"/>
      <c r="H118" s="960"/>
      <c r="I118" s="961"/>
      <c r="J118" s="961"/>
      <c r="K118" s="961"/>
      <c r="L118" s="961"/>
      <c r="M118" s="960"/>
      <c r="N118" s="960"/>
      <c r="O118" s="960"/>
      <c r="P118" s="960"/>
      <c r="Q118" s="960"/>
      <c r="R118" s="962"/>
    </row>
    <row r="119" spans="1:21" ht="12.75" customHeight="1">
      <c r="A119" s="872" t="s">
        <v>9</v>
      </c>
      <c r="B119" s="874" t="s">
        <v>64</v>
      </c>
      <c r="C119" s="876" t="s">
        <v>9</v>
      </c>
      <c r="D119" s="916" t="s">
        <v>265</v>
      </c>
      <c r="E119" s="972"/>
      <c r="F119" s="919" t="s">
        <v>62</v>
      </c>
      <c r="G119" s="922" t="s">
        <v>69</v>
      </c>
      <c r="H119" s="749" t="s">
        <v>51</v>
      </c>
      <c r="I119" s="42">
        <f>J119+L119</f>
        <v>0</v>
      </c>
      <c r="J119" s="43"/>
      <c r="K119" s="43"/>
      <c r="L119" s="301">
        <v>0</v>
      </c>
      <c r="M119" s="750"/>
      <c r="N119" s="45"/>
      <c r="O119" s="946" t="s">
        <v>264</v>
      </c>
      <c r="P119" s="107">
        <v>1.1000000000000001</v>
      </c>
      <c r="Q119" s="107">
        <v>2.2000000000000002</v>
      </c>
      <c r="R119" s="108">
        <v>2.2000000000000002</v>
      </c>
      <c r="U119" s="19"/>
    </row>
    <row r="120" spans="1:21">
      <c r="A120" s="873"/>
      <c r="B120" s="875"/>
      <c r="C120" s="877"/>
      <c r="D120" s="917"/>
      <c r="E120" s="973"/>
      <c r="F120" s="920"/>
      <c r="G120" s="909"/>
      <c r="H120" s="383" t="s">
        <v>70</v>
      </c>
      <c r="I120" s="50">
        <f>J120+L120</f>
        <v>216.3</v>
      </c>
      <c r="J120" s="102"/>
      <c r="K120" s="102"/>
      <c r="L120" s="189">
        <v>216.3</v>
      </c>
      <c r="M120" s="185">
        <v>1000</v>
      </c>
      <c r="N120" s="53">
        <v>1000</v>
      </c>
      <c r="O120" s="891"/>
      <c r="P120" s="83"/>
      <c r="Q120" s="83"/>
      <c r="R120" s="84"/>
      <c r="U120" s="19"/>
    </row>
    <row r="121" spans="1:21">
      <c r="A121" s="873"/>
      <c r="B121" s="875"/>
      <c r="C121" s="877"/>
      <c r="D121" s="917"/>
      <c r="E121" s="973"/>
      <c r="F121" s="920"/>
      <c r="G121" s="909"/>
      <c r="H121" s="378"/>
      <c r="I121" s="50"/>
      <c r="J121" s="102"/>
      <c r="K121" s="102"/>
      <c r="L121" s="189"/>
      <c r="M121" s="143"/>
      <c r="N121" s="60"/>
      <c r="O121" s="25"/>
      <c r="P121" s="83"/>
      <c r="Q121" s="83"/>
      <c r="R121" s="84"/>
      <c r="U121" s="19"/>
    </row>
    <row r="122" spans="1:21">
      <c r="A122" s="873"/>
      <c r="B122" s="875"/>
      <c r="C122" s="877"/>
      <c r="D122" s="992"/>
      <c r="E122" s="973"/>
      <c r="F122" s="920"/>
      <c r="G122" s="909"/>
      <c r="H122" s="378"/>
      <c r="I122" s="50"/>
      <c r="J122" s="102"/>
      <c r="K122" s="102"/>
      <c r="L122" s="189"/>
      <c r="M122" s="143"/>
      <c r="N122" s="60"/>
      <c r="O122" s="25"/>
      <c r="P122" s="83"/>
      <c r="Q122" s="83"/>
      <c r="R122" s="84"/>
      <c r="U122" s="19"/>
    </row>
    <row r="123" spans="1:21" ht="17.25" customHeight="1" thickBot="1">
      <c r="A123" s="902"/>
      <c r="B123" s="903"/>
      <c r="C123" s="911"/>
      <c r="D123" s="1012"/>
      <c r="E123" s="974"/>
      <c r="F123" s="921"/>
      <c r="G123" s="910"/>
      <c r="H123" s="316" t="s">
        <v>10</v>
      </c>
      <c r="I123" s="202">
        <f t="shared" ref="I123:N123" si="18">SUM(I119:I120)</f>
        <v>216.3</v>
      </c>
      <c r="J123" s="62">
        <f t="shared" si="18"/>
        <v>0</v>
      </c>
      <c r="K123" s="62">
        <f t="shared" si="18"/>
        <v>0</v>
      </c>
      <c r="L123" s="63">
        <f t="shared" si="18"/>
        <v>216.3</v>
      </c>
      <c r="M123" s="302">
        <f t="shared" si="18"/>
        <v>1000</v>
      </c>
      <c r="N123" s="64">
        <f t="shared" si="18"/>
        <v>1000</v>
      </c>
      <c r="O123" s="26"/>
      <c r="P123" s="85"/>
      <c r="Q123" s="85"/>
      <c r="R123" s="491"/>
      <c r="U123" s="19"/>
    </row>
    <row r="124" spans="1:21">
      <c r="A124" s="872" t="s">
        <v>9</v>
      </c>
      <c r="B124" s="874" t="s">
        <v>64</v>
      </c>
      <c r="C124" s="876" t="s">
        <v>11</v>
      </c>
      <c r="D124" s="1053" t="s">
        <v>131</v>
      </c>
      <c r="E124" s="1055"/>
      <c r="F124" s="1058" t="s">
        <v>62</v>
      </c>
      <c r="G124" s="1061" t="s">
        <v>69</v>
      </c>
      <c r="H124" s="768"/>
      <c r="I124" s="769"/>
      <c r="J124" s="770"/>
      <c r="K124" s="770"/>
      <c r="L124" s="246"/>
      <c r="M124" s="247"/>
      <c r="N124" s="247"/>
      <c r="O124" s="929" t="s">
        <v>82</v>
      </c>
      <c r="P124" s="105">
        <v>0.8</v>
      </c>
      <c r="Q124" s="105">
        <v>0.8</v>
      </c>
      <c r="R124" s="106">
        <v>0.8</v>
      </c>
      <c r="U124" s="19"/>
    </row>
    <row r="125" spans="1:21">
      <c r="A125" s="873"/>
      <c r="B125" s="875"/>
      <c r="C125" s="877"/>
      <c r="D125" s="1054"/>
      <c r="E125" s="1056"/>
      <c r="F125" s="1059"/>
      <c r="G125" s="1062"/>
      <c r="H125" s="771"/>
      <c r="I125" s="772"/>
      <c r="J125" s="773"/>
      <c r="K125" s="773"/>
      <c r="L125" s="255"/>
      <c r="M125" s="256"/>
      <c r="N125" s="256"/>
      <c r="O125" s="929"/>
      <c r="P125" s="83"/>
      <c r="Q125" s="83"/>
      <c r="R125" s="84"/>
      <c r="U125" s="19"/>
    </row>
    <row r="126" spans="1:21">
      <c r="A126" s="873"/>
      <c r="B126" s="875"/>
      <c r="C126" s="877"/>
      <c r="D126" s="1054"/>
      <c r="E126" s="1056"/>
      <c r="F126" s="1059"/>
      <c r="G126" s="1062"/>
      <c r="H126" s="774"/>
      <c r="I126" s="775"/>
      <c r="J126" s="776"/>
      <c r="K126" s="776"/>
      <c r="L126" s="52"/>
      <c r="M126" s="53"/>
      <c r="N126" s="53"/>
      <c r="O126" s="929" t="s">
        <v>79</v>
      </c>
      <c r="P126" s="105">
        <v>2</v>
      </c>
      <c r="Q126" s="105">
        <v>1.7</v>
      </c>
      <c r="R126" s="106">
        <v>1.7</v>
      </c>
    </row>
    <row r="127" spans="1:21">
      <c r="A127" s="873"/>
      <c r="B127" s="875"/>
      <c r="C127" s="877"/>
      <c r="D127" s="1054"/>
      <c r="E127" s="1056"/>
      <c r="F127" s="1059"/>
      <c r="G127" s="1062"/>
      <c r="H127" s="777"/>
      <c r="I127" s="778"/>
      <c r="J127" s="779"/>
      <c r="K127" s="779"/>
      <c r="L127" s="97"/>
      <c r="M127" s="98"/>
      <c r="N127" s="98"/>
      <c r="O127" s="929"/>
      <c r="P127" s="83"/>
      <c r="Q127" s="83"/>
      <c r="R127" s="84"/>
    </row>
    <row r="128" spans="1:21" ht="16.5" customHeight="1">
      <c r="A128" s="873"/>
      <c r="B128" s="875"/>
      <c r="C128" s="877"/>
      <c r="D128" s="1004" t="s">
        <v>241</v>
      </c>
      <c r="E128" s="1056"/>
      <c r="F128" s="1059"/>
      <c r="G128" s="1062"/>
      <c r="H128" s="780" t="s">
        <v>70</v>
      </c>
      <c r="I128" s="781">
        <f>J128+L128</f>
        <v>1620</v>
      </c>
      <c r="J128" s="782">
        <v>1620</v>
      </c>
      <c r="K128" s="782"/>
      <c r="L128" s="59"/>
      <c r="M128" s="225">
        <v>1206</v>
      </c>
      <c r="N128" s="225">
        <v>1206</v>
      </c>
      <c r="O128" s="543" t="s">
        <v>80</v>
      </c>
      <c r="P128" s="83">
        <v>0.95</v>
      </c>
      <c r="Q128" s="83">
        <v>0.95</v>
      </c>
      <c r="R128" s="84">
        <v>0.95</v>
      </c>
    </row>
    <row r="129" spans="1:21">
      <c r="A129" s="873"/>
      <c r="B129" s="875"/>
      <c r="C129" s="877"/>
      <c r="D129" s="1004"/>
      <c r="E129" s="1056"/>
      <c r="F129" s="1059"/>
      <c r="G129" s="1062"/>
      <c r="H129" s="774"/>
      <c r="I129" s="775"/>
      <c r="J129" s="776"/>
      <c r="K129" s="776"/>
      <c r="L129" s="52"/>
      <c r="M129" s="53"/>
      <c r="N129" s="53"/>
      <c r="O129" s="929" t="s">
        <v>235</v>
      </c>
      <c r="P129" s="83">
        <v>5</v>
      </c>
      <c r="Q129" s="83">
        <v>5</v>
      </c>
      <c r="R129" s="84">
        <v>5</v>
      </c>
    </row>
    <row r="130" spans="1:21">
      <c r="A130" s="873"/>
      <c r="B130" s="875"/>
      <c r="C130" s="877"/>
      <c r="D130" s="1004"/>
      <c r="E130" s="1056"/>
      <c r="F130" s="1059"/>
      <c r="G130" s="1062"/>
      <c r="H130" s="774"/>
      <c r="I130" s="775"/>
      <c r="J130" s="776"/>
      <c r="K130" s="776"/>
      <c r="L130" s="52"/>
      <c r="M130" s="53"/>
      <c r="N130" s="53"/>
      <c r="O130" s="929"/>
      <c r="P130" s="83"/>
      <c r="Q130" s="83"/>
      <c r="R130" s="84"/>
    </row>
    <row r="131" spans="1:21">
      <c r="A131" s="873"/>
      <c r="B131" s="875"/>
      <c r="C131" s="877"/>
      <c r="D131" s="1004" t="s">
        <v>129</v>
      </c>
      <c r="E131" s="1056"/>
      <c r="F131" s="1059"/>
      <c r="G131" s="1062"/>
      <c r="H131" s="780" t="s">
        <v>51</v>
      </c>
      <c r="I131" s="781">
        <f>J131+L131</f>
        <v>150</v>
      </c>
      <c r="J131" s="782">
        <v>150</v>
      </c>
      <c r="K131" s="782"/>
      <c r="L131" s="59"/>
      <c r="M131" s="225">
        <v>150</v>
      </c>
      <c r="N131" s="225">
        <v>150</v>
      </c>
      <c r="O131" s="1046" t="s">
        <v>78</v>
      </c>
      <c r="P131" s="235">
        <v>0.74</v>
      </c>
      <c r="Q131" s="235">
        <v>0.74</v>
      </c>
      <c r="R131" s="236">
        <v>0.74</v>
      </c>
    </row>
    <row r="132" spans="1:21" ht="19.5" customHeight="1">
      <c r="A132" s="873"/>
      <c r="B132" s="875"/>
      <c r="C132" s="877"/>
      <c r="D132" s="1004"/>
      <c r="E132" s="1056"/>
      <c r="F132" s="1059"/>
      <c r="G132" s="1062"/>
      <c r="H132" s="783"/>
      <c r="I132" s="778"/>
      <c r="J132" s="779"/>
      <c r="K132" s="779"/>
      <c r="L132" s="97"/>
      <c r="M132" s="98"/>
      <c r="N132" s="98"/>
      <c r="O132" s="948"/>
      <c r="P132" s="83"/>
      <c r="Q132" s="83"/>
      <c r="R132" s="84"/>
    </row>
    <row r="133" spans="1:21">
      <c r="A133" s="873"/>
      <c r="B133" s="875"/>
      <c r="C133" s="877"/>
      <c r="D133" s="1004" t="s">
        <v>128</v>
      </c>
      <c r="E133" s="1056"/>
      <c r="F133" s="1059"/>
      <c r="G133" s="1062"/>
      <c r="H133" s="780"/>
      <c r="I133" s="781"/>
      <c r="J133" s="782"/>
      <c r="K133" s="782"/>
      <c r="L133" s="59"/>
      <c r="M133" s="225"/>
      <c r="N133" s="237"/>
      <c r="O133" s="1048" t="s">
        <v>91</v>
      </c>
      <c r="P133" s="963">
        <v>0.3</v>
      </c>
      <c r="Q133" s="963">
        <v>0.5</v>
      </c>
      <c r="R133" s="965">
        <v>0.5</v>
      </c>
      <c r="U133" s="19"/>
    </row>
    <row r="134" spans="1:21" ht="17.25" customHeight="1" thickBot="1">
      <c r="A134" s="902"/>
      <c r="B134" s="903"/>
      <c r="C134" s="911"/>
      <c r="D134" s="1047"/>
      <c r="E134" s="1057"/>
      <c r="F134" s="1060"/>
      <c r="G134" s="1063"/>
      <c r="H134" s="784" t="s">
        <v>10</v>
      </c>
      <c r="I134" s="785">
        <f t="shared" ref="I134:N134" si="19">SUM(I124:I133)</f>
        <v>1770</v>
      </c>
      <c r="J134" s="786">
        <f t="shared" si="19"/>
        <v>1770</v>
      </c>
      <c r="K134" s="786">
        <f t="shared" si="19"/>
        <v>0</v>
      </c>
      <c r="L134" s="228">
        <f t="shared" si="19"/>
        <v>0</v>
      </c>
      <c r="M134" s="64">
        <f t="shared" si="19"/>
        <v>1356</v>
      </c>
      <c r="N134" s="238">
        <f t="shared" si="19"/>
        <v>1356</v>
      </c>
      <c r="O134" s="1049"/>
      <c r="P134" s="964"/>
      <c r="Q134" s="964"/>
      <c r="R134" s="966"/>
      <c r="U134" s="19"/>
    </row>
    <row r="135" spans="1:21">
      <c r="A135" s="872" t="s">
        <v>9</v>
      </c>
      <c r="B135" s="874" t="s">
        <v>64</v>
      </c>
      <c r="C135" s="876" t="s">
        <v>56</v>
      </c>
      <c r="D135" s="969" t="s">
        <v>231</v>
      </c>
      <c r="E135" s="972"/>
      <c r="F135" s="919" t="s">
        <v>62</v>
      </c>
      <c r="G135" s="922" t="s">
        <v>69</v>
      </c>
      <c r="H135" s="27" t="s">
        <v>51</v>
      </c>
      <c r="I135" s="42">
        <f>J135+L135</f>
        <v>0</v>
      </c>
      <c r="J135" s="43"/>
      <c r="K135" s="43"/>
      <c r="L135" s="44"/>
      <c r="M135" s="45">
        <v>50</v>
      </c>
      <c r="N135" s="45">
        <v>50</v>
      </c>
      <c r="O135" s="967" t="s">
        <v>249</v>
      </c>
      <c r="P135" s="281">
        <v>8</v>
      </c>
      <c r="Q135" s="282">
        <v>4</v>
      </c>
      <c r="R135" s="283">
        <v>4</v>
      </c>
      <c r="U135" s="19"/>
    </row>
    <row r="136" spans="1:21">
      <c r="A136" s="873"/>
      <c r="B136" s="875"/>
      <c r="C136" s="877"/>
      <c r="D136" s="970"/>
      <c r="E136" s="973"/>
      <c r="F136" s="920"/>
      <c r="G136" s="909"/>
      <c r="H136" s="68"/>
      <c r="I136" s="50">
        <f>J136+L136</f>
        <v>0</v>
      </c>
      <c r="J136" s="51"/>
      <c r="K136" s="51"/>
      <c r="L136" s="52"/>
      <c r="M136" s="53"/>
      <c r="N136" s="53"/>
      <c r="O136" s="968"/>
      <c r="P136" s="31"/>
      <c r="Q136" s="284"/>
      <c r="R136" s="285"/>
      <c r="U136" s="19"/>
    </row>
    <row r="137" spans="1:21" ht="13.5" thickBot="1">
      <c r="A137" s="902"/>
      <c r="B137" s="903"/>
      <c r="C137" s="911"/>
      <c r="D137" s="971"/>
      <c r="E137" s="974"/>
      <c r="F137" s="921"/>
      <c r="G137" s="910"/>
      <c r="H137" s="20" t="s">
        <v>10</v>
      </c>
      <c r="I137" s="61">
        <f t="shared" ref="I137:N137" si="20">SUM(I135:I136)</f>
        <v>0</v>
      </c>
      <c r="J137" s="62">
        <f t="shared" si="20"/>
        <v>0</v>
      </c>
      <c r="K137" s="62">
        <f t="shared" si="20"/>
        <v>0</v>
      </c>
      <c r="L137" s="62">
        <f t="shared" si="20"/>
        <v>0</v>
      </c>
      <c r="M137" s="64">
        <f t="shared" si="20"/>
        <v>50</v>
      </c>
      <c r="N137" s="64">
        <f t="shared" si="20"/>
        <v>50</v>
      </c>
      <c r="O137" s="26"/>
      <c r="P137" s="85"/>
      <c r="Q137" s="85"/>
      <c r="R137" s="491"/>
      <c r="U137" s="19"/>
    </row>
    <row r="138" spans="1:21">
      <c r="A138" s="872" t="s">
        <v>9</v>
      </c>
      <c r="B138" s="874" t="s">
        <v>64</v>
      </c>
      <c r="C138" s="876" t="s">
        <v>62</v>
      </c>
      <c r="D138" s="956" t="s">
        <v>232</v>
      </c>
      <c r="E138" s="972"/>
      <c r="F138" s="919" t="s">
        <v>62</v>
      </c>
      <c r="G138" s="922" t="s">
        <v>69</v>
      </c>
      <c r="H138" s="27" t="s">
        <v>51</v>
      </c>
      <c r="I138" s="42">
        <f>J138+L138</f>
        <v>45</v>
      </c>
      <c r="J138" s="43">
        <v>45</v>
      </c>
      <c r="K138" s="43"/>
      <c r="L138" s="44"/>
      <c r="M138" s="45">
        <v>45</v>
      </c>
      <c r="N138" s="45">
        <v>45</v>
      </c>
      <c r="O138" s="946" t="s">
        <v>77</v>
      </c>
      <c r="P138" s="107">
        <v>0.38</v>
      </c>
      <c r="Q138" s="107">
        <v>0.38</v>
      </c>
      <c r="R138" s="108">
        <v>0.38</v>
      </c>
      <c r="U138" s="19"/>
    </row>
    <row r="139" spans="1:21">
      <c r="A139" s="873"/>
      <c r="B139" s="875"/>
      <c r="C139" s="877"/>
      <c r="D139" s="957"/>
      <c r="E139" s="973"/>
      <c r="F139" s="920"/>
      <c r="G139" s="909"/>
      <c r="H139" s="68" t="s">
        <v>70</v>
      </c>
      <c r="I139" s="50">
        <f>J139+L139</f>
        <v>220</v>
      </c>
      <c r="J139" s="51">
        <v>220</v>
      </c>
      <c r="K139" s="51"/>
      <c r="L139" s="52"/>
      <c r="M139" s="53">
        <v>250</v>
      </c>
      <c r="N139" s="53">
        <v>250</v>
      </c>
      <c r="O139" s="891"/>
      <c r="P139" s="83"/>
      <c r="Q139" s="83"/>
      <c r="R139" s="84"/>
      <c r="U139" s="19"/>
    </row>
    <row r="140" spans="1:21" ht="19.5" customHeight="1" thickBot="1">
      <c r="A140" s="902"/>
      <c r="B140" s="903"/>
      <c r="C140" s="911"/>
      <c r="D140" s="958"/>
      <c r="E140" s="974"/>
      <c r="F140" s="921"/>
      <c r="G140" s="910"/>
      <c r="H140" s="20" t="s">
        <v>10</v>
      </c>
      <c r="I140" s="61">
        <f t="shared" ref="I140:N140" si="21">SUM(I138:I139)</f>
        <v>265</v>
      </c>
      <c r="J140" s="62">
        <f t="shared" si="21"/>
        <v>265</v>
      </c>
      <c r="K140" s="62">
        <f t="shared" si="21"/>
        <v>0</v>
      </c>
      <c r="L140" s="62">
        <f t="shared" si="21"/>
        <v>0</v>
      </c>
      <c r="M140" s="64">
        <f t="shared" si="21"/>
        <v>295</v>
      </c>
      <c r="N140" s="64">
        <f t="shared" si="21"/>
        <v>295</v>
      </c>
      <c r="O140" s="26"/>
      <c r="P140" s="85"/>
      <c r="Q140" s="85"/>
      <c r="R140" s="491"/>
      <c r="U140" s="19"/>
    </row>
    <row r="141" spans="1:21">
      <c r="A141" s="872" t="s">
        <v>9</v>
      </c>
      <c r="B141" s="874" t="s">
        <v>64</v>
      </c>
      <c r="C141" s="876" t="s">
        <v>64</v>
      </c>
      <c r="D141" s="956" t="s">
        <v>76</v>
      </c>
      <c r="E141" s="972"/>
      <c r="F141" s="919" t="s">
        <v>62</v>
      </c>
      <c r="G141" s="922" t="s">
        <v>69</v>
      </c>
      <c r="H141" s="27" t="s">
        <v>51</v>
      </c>
      <c r="I141" s="42">
        <f>J141+L141</f>
        <v>0</v>
      </c>
      <c r="J141" s="43">
        <v>0</v>
      </c>
      <c r="K141" s="43"/>
      <c r="L141" s="44"/>
      <c r="M141" s="45"/>
      <c r="N141" s="45"/>
      <c r="O141" s="946" t="s">
        <v>146</v>
      </c>
      <c r="P141" s="88">
        <v>14</v>
      </c>
      <c r="Q141" s="88">
        <v>14</v>
      </c>
      <c r="R141" s="89">
        <v>14</v>
      </c>
      <c r="U141" s="19"/>
    </row>
    <row r="142" spans="1:21">
      <c r="A142" s="873"/>
      <c r="B142" s="875"/>
      <c r="C142" s="877"/>
      <c r="D142" s="957"/>
      <c r="E142" s="973"/>
      <c r="F142" s="920"/>
      <c r="G142" s="909"/>
      <c r="H142" s="68" t="s">
        <v>70</v>
      </c>
      <c r="I142" s="50">
        <f>J142+L142</f>
        <v>321.3</v>
      </c>
      <c r="J142" s="51">
        <v>321.3</v>
      </c>
      <c r="K142" s="51"/>
      <c r="L142" s="52"/>
      <c r="M142" s="53">
        <v>321.3</v>
      </c>
      <c r="N142" s="53">
        <v>321.3</v>
      </c>
      <c r="O142" s="891"/>
      <c r="P142" s="83"/>
      <c r="Q142" s="83"/>
      <c r="R142" s="84"/>
      <c r="U142" s="19"/>
    </row>
    <row r="143" spans="1:21" ht="14.25" customHeight="1" thickBot="1">
      <c r="A143" s="902"/>
      <c r="B143" s="903"/>
      <c r="C143" s="911"/>
      <c r="D143" s="958"/>
      <c r="E143" s="974"/>
      <c r="F143" s="921"/>
      <c r="G143" s="910"/>
      <c r="H143" s="20" t="s">
        <v>10</v>
      </c>
      <c r="I143" s="61">
        <f t="shared" ref="I143:N143" si="22">SUM(I141:I142)</f>
        <v>321.3</v>
      </c>
      <c r="J143" s="62">
        <f t="shared" si="22"/>
        <v>321.3</v>
      </c>
      <c r="K143" s="62">
        <f t="shared" si="22"/>
        <v>0</v>
      </c>
      <c r="L143" s="62">
        <f t="shared" si="22"/>
        <v>0</v>
      </c>
      <c r="M143" s="64">
        <f t="shared" si="22"/>
        <v>321.3</v>
      </c>
      <c r="N143" s="64">
        <f t="shared" si="22"/>
        <v>321.3</v>
      </c>
      <c r="O143" s="26"/>
      <c r="P143" s="85"/>
      <c r="Q143" s="85"/>
      <c r="R143" s="491"/>
      <c r="U143" s="19"/>
    </row>
    <row r="144" spans="1:21" ht="14.25" customHeight="1" thickBot="1">
      <c r="A144" s="29" t="s">
        <v>9</v>
      </c>
      <c r="B144" s="14" t="s">
        <v>64</v>
      </c>
      <c r="C144" s="914" t="s">
        <v>12</v>
      </c>
      <c r="D144" s="914"/>
      <c r="E144" s="914"/>
      <c r="F144" s="914"/>
      <c r="G144" s="914"/>
      <c r="H144" s="915"/>
      <c r="I144" s="65">
        <f>SUM(I143,I140,I134,I123)</f>
        <v>2572.6000000000004</v>
      </c>
      <c r="J144" s="65">
        <f>SUM(J143,J140,J134,J123)</f>
        <v>2356.3000000000002</v>
      </c>
      <c r="K144" s="65">
        <f>SUM(K143,K140,K134,K123)</f>
        <v>0</v>
      </c>
      <c r="L144" s="66">
        <f>SUM(L143,L140,L134,L123)</f>
        <v>216.3</v>
      </c>
      <c r="M144" s="66">
        <f>SUM(M143,M140,M134,M123,M137)</f>
        <v>3022.3</v>
      </c>
      <c r="N144" s="65">
        <f>SUM(N143,N140,N134,N123,N137)</f>
        <v>3022.3</v>
      </c>
      <c r="O144" s="943"/>
      <c r="P144" s="944"/>
      <c r="Q144" s="944"/>
      <c r="R144" s="945"/>
    </row>
    <row r="145" spans="1:40" ht="14.25" customHeight="1" thickBot="1">
      <c r="A145" s="29" t="s">
        <v>9</v>
      </c>
      <c r="B145" s="1070" t="s">
        <v>13</v>
      </c>
      <c r="C145" s="1071"/>
      <c r="D145" s="1071"/>
      <c r="E145" s="1071"/>
      <c r="F145" s="1071"/>
      <c r="G145" s="1071"/>
      <c r="H145" s="1072"/>
      <c r="I145" s="36">
        <f t="shared" ref="I145:N145" si="23">SUM(I55,I65,I85,I117,I144)</f>
        <v>62665.509999999995</v>
      </c>
      <c r="J145" s="36">
        <f t="shared" si="23"/>
        <v>21087.609999999997</v>
      </c>
      <c r="K145" s="36">
        <f t="shared" si="23"/>
        <v>19.100000000000001</v>
      </c>
      <c r="L145" s="37">
        <f t="shared" si="23"/>
        <v>41577.9</v>
      </c>
      <c r="M145" s="37">
        <f t="shared" si="23"/>
        <v>58990.600000000006</v>
      </c>
      <c r="N145" s="36">
        <f t="shared" si="23"/>
        <v>48249.200000000004</v>
      </c>
      <c r="O145" s="1073"/>
      <c r="P145" s="1074"/>
      <c r="Q145" s="1074"/>
      <c r="R145" s="1075"/>
    </row>
    <row r="146" spans="1:40" ht="14.25" customHeight="1" thickBot="1">
      <c r="A146" s="33" t="s">
        <v>66</v>
      </c>
      <c r="B146" s="1076" t="s">
        <v>194</v>
      </c>
      <c r="C146" s="1077"/>
      <c r="D146" s="1077"/>
      <c r="E146" s="1077"/>
      <c r="F146" s="1077"/>
      <c r="G146" s="1077"/>
      <c r="H146" s="1078"/>
      <c r="I146" s="71">
        <f t="shared" ref="I146:N146" si="24">SUM(I145)</f>
        <v>62665.509999999995</v>
      </c>
      <c r="J146" s="72">
        <f t="shared" si="24"/>
        <v>21087.609999999997</v>
      </c>
      <c r="K146" s="72">
        <f t="shared" si="24"/>
        <v>19.100000000000001</v>
      </c>
      <c r="L146" s="70">
        <f t="shared" si="24"/>
        <v>41577.9</v>
      </c>
      <c r="M146" s="69">
        <f t="shared" si="24"/>
        <v>58990.600000000006</v>
      </c>
      <c r="N146" s="69">
        <f t="shared" si="24"/>
        <v>48249.200000000004</v>
      </c>
      <c r="O146" s="1079"/>
      <c r="P146" s="1080"/>
      <c r="Q146" s="1080"/>
      <c r="R146" s="1081"/>
    </row>
    <row r="147" spans="1:40" s="35" customFormat="1" ht="29.25" customHeight="1">
      <c r="A147" s="1082" t="s">
        <v>151</v>
      </c>
      <c r="B147" s="1082"/>
      <c r="C147" s="1082"/>
      <c r="D147" s="1082"/>
      <c r="E147" s="1082"/>
      <c r="F147" s="1082"/>
      <c r="G147" s="1082"/>
      <c r="H147" s="1082"/>
      <c r="I147" s="1082"/>
      <c r="J147" s="1082"/>
      <c r="K147" s="1082"/>
      <c r="L147" s="1082"/>
      <c r="M147" s="1082"/>
      <c r="N147" s="1082"/>
      <c r="O147" s="1082"/>
      <c r="P147" s="1082"/>
      <c r="Q147" s="1082"/>
      <c r="R147" s="1082"/>
      <c r="S147" s="34"/>
      <c r="T147" s="34"/>
      <c r="U147" s="34"/>
      <c r="V147" s="34"/>
      <c r="W147" s="34"/>
      <c r="X147" s="34"/>
      <c r="Y147" s="34"/>
      <c r="Z147" s="34"/>
      <c r="AA147" s="34"/>
      <c r="AB147" s="34"/>
      <c r="AC147" s="34"/>
      <c r="AD147" s="34"/>
      <c r="AE147" s="34"/>
      <c r="AF147" s="34"/>
      <c r="AG147" s="34"/>
      <c r="AH147" s="34"/>
      <c r="AI147" s="34"/>
      <c r="AJ147" s="34"/>
      <c r="AK147" s="34"/>
      <c r="AL147" s="34"/>
      <c r="AM147" s="34"/>
      <c r="AN147" s="34"/>
    </row>
    <row r="148" spans="1:40" s="35" customFormat="1" ht="14.25" customHeight="1" thickBot="1">
      <c r="A148" s="1083" t="s">
        <v>18</v>
      </c>
      <c r="B148" s="1083"/>
      <c r="C148" s="1083"/>
      <c r="D148" s="1083"/>
      <c r="E148" s="1083"/>
      <c r="F148" s="1083"/>
      <c r="G148" s="1083"/>
      <c r="H148" s="1083"/>
      <c r="I148" s="1083"/>
      <c r="J148" s="1083"/>
      <c r="K148" s="1083"/>
      <c r="L148" s="1083"/>
      <c r="M148" s="1083"/>
      <c r="N148" s="1083"/>
      <c r="O148" s="5"/>
      <c r="P148" s="5"/>
      <c r="Q148" s="5"/>
      <c r="R148" s="5"/>
      <c r="S148" s="34"/>
      <c r="T148" s="34"/>
      <c r="U148" s="34"/>
      <c r="V148" s="34"/>
      <c r="W148" s="34"/>
      <c r="X148" s="34"/>
      <c r="Y148" s="34"/>
      <c r="Z148" s="34"/>
      <c r="AA148" s="34"/>
      <c r="AB148" s="34"/>
      <c r="AC148" s="34"/>
      <c r="AD148" s="34"/>
      <c r="AE148" s="34"/>
      <c r="AF148" s="34"/>
      <c r="AG148" s="34"/>
      <c r="AH148" s="34"/>
      <c r="AI148" s="34"/>
      <c r="AJ148" s="34"/>
      <c r="AK148" s="34"/>
      <c r="AL148" s="34"/>
      <c r="AM148" s="34"/>
      <c r="AN148" s="34"/>
    </row>
    <row r="149" spans="1:40" ht="45" customHeight="1" thickBot="1">
      <c r="A149" s="1050" t="s">
        <v>14</v>
      </c>
      <c r="B149" s="1051"/>
      <c r="C149" s="1051"/>
      <c r="D149" s="1051"/>
      <c r="E149" s="1051"/>
      <c r="F149" s="1051"/>
      <c r="G149" s="1051"/>
      <c r="H149" s="1052"/>
      <c r="I149" s="1050" t="s">
        <v>35</v>
      </c>
      <c r="J149" s="1051"/>
      <c r="K149" s="1051"/>
      <c r="L149" s="1052"/>
      <c r="M149" s="74" t="s">
        <v>36</v>
      </c>
      <c r="N149" s="74" t="s">
        <v>36</v>
      </c>
    </row>
    <row r="150" spans="1:40" ht="14.25" customHeight="1">
      <c r="A150" s="978" t="s">
        <v>19</v>
      </c>
      <c r="B150" s="979"/>
      <c r="C150" s="979"/>
      <c r="D150" s="979"/>
      <c r="E150" s="979"/>
      <c r="F150" s="979"/>
      <c r="G150" s="979"/>
      <c r="H150" s="980"/>
      <c r="I150" s="981">
        <f>SUM(I151:L152)</f>
        <v>18832.509999999998</v>
      </c>
      <c r="J150" s="982"/>
      <c r="K150" s="982"/>
      <c r="L150" s="983"/>
      <c r="M150" s="77">
        <f>SUM(M151:M152)</f>
        <v>19212.000000000004</v>
      </c>
      <c r="N150" s="77">
        <f>SUM(N151:N152)</f>
        <v>19114.500000000004</v>
      </c>
    </row>
    <row r="151" spans="1:40" ht="14.25" customHeight="1">
      <c r="A151" s="1096" t="s">
        <v>38</v>
      </c>
      <c r="B151" s="1097"/>
      <c r="C151" s="1097"/>
      <c r="D151" s="1097"/>
      <c r="E151" s="1097"/>
      <c r="F151" s="1097"/>
      <c r="G151" s="1097"/>
      <c r="H151" s="1098"/>
      <c r="I151" s="1084">
        <f>SUMIF(H12:H146,"SB",I12:I146)</f>
        <v>16421.309999999998</v>
      </c>
      <c r="J151" s="1085"/>
      <c r="K151" s="1085"/>
      <c r="L151" s="1086"/>
      <c r="M151" s="75">
        <f>SUMIF(H12:H146,"SB",M12:M146)</f>
        <v>19156.800000000003</v>
      </c>
      <c r="N151" s="75">
        <f>SUMIF(H12:H146,"SB",N12:N146)</f>
        <v>19066.800000000003</v>
      </c>
    </row>
    <row r="152" spans="1:40" ht="14.25" customHeight="1">
      <c r="A152" s="1099" t="s">
        <v>39</v>
      </c>
      <c r="B152" s="1100"/>
      <c r="C152" s="1100"/>
      <c r="D152" s="1100"/>
      <c r="E152" s="1100"/>
      <c r="F152" s="1100"/>
      <c r="G152" s="1100"/>
      <c r="H152" s="1101"/>
      <c r="I152" s="1084">
        <f>SUMIF(H12:H146,"SB(P)",I12:I146)</f>
        <v>2411.1999999999998</v>
      </c>
      <c r="J152" s="1085"/>
      <c r="K152" s="1085"/>
      <c r="L152" s="1086"/>
      <c r="M152" s="75">
        <f>SUMIF(H12:H146,"SB(P)",M12:M146)</f>
        <v>55.2</v>
      </c>
      <c r="N152" s="75">
        <f>SUMIF(H12:H146,"SB(P)",N12:N146)</f>
        <v>47.7</v>
      </c>
    </row>
    <row r="153" spans="1:40" ht="14.25" customHeight="1">
      <c r="A153" s="1064" t="s">
        <v>224</v>
      </c>
      <c r="B153" s="1065"/>
      <c r="C153" s="1065"/>
      <c r="D153" s="1065"/>
      <c r="E153" s="1065"/>
      <c r="F153" s="1065"/>
      <c r="G153" s="1065"/>
      <c r="H153" s="1066"/>
      <c r="I153" s="1067">
        <f>SUMIF(H12:H142,"sb(l)",I12:I142)</f>
        <v>1742.8</v>
      </c>
      <c r="J153" s="1068"/>
      <c r="K153" s="1068"/>
      <c r="L153" s="1069"/>
      <c r="M153" s="473"/>
      <c r="N153" s="473"/>
    </row>
    <row r="154" spans="1:40" ht="14.25" customHeight="1">
      <c r="A154" s="1087" t="s">
        <v>20</v>
      </c>
      <c r="B154" s="1088"/>
      <c r="C154" s="1088"/>
      <c r="D154" s="1088"/>
      <c r="E154" s="1088"/>
      <c r="F154" s="1088"/>
      <c r="G154" s="1088"/>
      <c r="H154" s="1089"/>
      <c r="I154" s="1090">
        <f>SUM(I155:L159)</f>
        <v>42090.2</v>
      </c>
      <c r="J154" s="1091"/>
      <c r="K154" s="1091"/>
      <c r="L154" s="1092"/>
      <c r="M154" s="78">
        <f>SUM(M155:M159)</f>
        <v>39778.6</v>
      </c>
      <c r="N154" s="78">
        <f>SUM(N155:N159)</f>
        <v>29134.700000000004</v>
      </c>
    </row>
    <row r="155" spans="1:40" ht="14.25" customHeight="1">
      <c r="A155" s="1093" t="s">
        <v>40</v>
      </c>
      <c r="B155" s="1094"/>
      <c r="C155" s="1094"/>
      <c r="D155" s="1094"/>
      <c r="E155" s="1094"/>
      <c r="F155" s="1094"/>
      <c r="G155" s="1094"/>
      <c r="H155" s="1095"/>
      <c r="I155" s="1084">
        <f>SUMIF(H12:H146,"ES",I12:I146)</f>
        <v>24261.8</v>
      </c>
      <c r="J155" s="1085"/>
      <c r="K155" s="1085"/>
      <c r="L155" s="1086"/>
      <c r="M155" s="75">
        <f>SUMIF(H12:H146,"ES",M12:M146)</f>
        <v>11390.6</v>
      </c>
      <c r="N155" s="75">
        <f>SUMIF(H12:H146,"ES",N12:N146)</f>
        <v>900.7</v>
      </c>
    </row>
    <row r="156" spans="1:40" ht="14.25" customHeight="1">
      <c r="A156" s="1064" t="s">
        <v>41</v>
      </c>
      <c r="B156" s="1065"/>
      <c r="C156" s="1065"/>
      <c r="D156" s="1065"/>
      <c r="E156" s="1065"/>
      <c r="F156" s="1065"/>
      <c r="G156" s="1065"/>
      <c r="H156" s="1066"/>
      <c r="I156" s="1084">
        <f>SUMIF(H12:H146,"KPP",I12:I146)</f>
        <v>7632.6</v>
      </c>
      <c r="J156" s="1085"/>
      <c r="K156" s="1085"/>
      <c r="L156" s="1086"/>
      <c r="M156" s="75">
        <f>SUMIF(H12:H146,"KPP",M12:M146)</f>
        <v>16946.099999999999</v>
      </c>
      <c r="N156" s="75">
        <f>SUMIF(H12:H146,"KPP",N12:N146)</f>
        <v>14906.699999999999</v>
      </c>
    </row>
    <row r="157" spans="1:40">
      <c r="A157" s="1064" t="s">
        <v>42</v>
      </c>
      <c r="B157" s="1065"/>
      <c r="C157" s="1065"/>
      <c r="D157" s="1065"/>
      <c r="E157" s="1065"/>
      <c r="F157" s="1065"/>
      <c r="G157" s="1065"/>
      <c r="H157" s="1066"/>
      <c r="I157" s="1084">
        <f>SUMIF(H12:H146,"KVJUD",I12:I146)</f>
        <v>5000</v>
      </c>
      <c r="J157" s="1085"/>
      <c r="K157" s="1085"/>
      <c r="L157" s="1086"/>
      <c r="M157" s="75">
        <f>SUMIF(H12:H146,"KVJUD",M12:M146)</f>
        <v>4500</v>
      </c>
      <c r="N157" s="75">
        <f>SUMIF(H12:H146,"KVJUD",N12:N146)</f>
        <v>1000</v>
      </c>
      <c r="O157" s="6"/>
      <c r="P157" s="563"/>
      <c r="Q157" s="563"/>
      <c r="R157" s="563"/>
    </row>
    <row r="158" spans="1:40">
      <c r="A158" s="1099" t="s">
        <v>43</v>
      </c>
      <c r="B158" s="1100"/>
      <c r="C158" s="1100"/>
      <c r="D158" s="1100"/>
      <c r="E158" s="1100"/>
      <c r="F158" s="1100"/>
      <c r="G158" s="1100"/>
      <c r="H158" s="1101"/>
      <c r="I158" s="1084">
        <f>SUMIF(H12:H146,"LRVB",I12:I146)</f>
        <v>1153.2</v>
      </c>
      <c r="J158" s="1085"/>
      <c r="K158" s="1085"/>
      <c r="L158" s="1086"/>
      <c r="M158" s="75">
        <f>SUMIF(H12:H146,"LRVB",M12:M146)</f>
        <v>201.89999999999998</v>
      </c>
      <c r="N158" s="75">
        <f>SUMIF(H12:H146,"LRVB",N12:N146)</f>
        <v>111.2</v>
      </c>
      <c r="O158" s="6"/>
      <c r="P158" s="563"/>
      <c r="Q158" s="563"/>
      <c r="R158" s="563"/>
    </row>
    <row r="159" spans="1:40">
      <c r="A159" s="1099" t="s">
        <v>44</v>
      </c>
      <c r="B159" s="1100"/>
      <c r="C159" s="1100"/>
      <c r="D159" s="1100"/>
      <c r="E159" s="1100"/>
      <c r="F159" s="1100"/>
      <c r="G159" s="1100"/>
      <c r="H159" s="1101"/>
      <c r="I159" s="1084">
        <f>SUMIF(H12:H146,"Kt",I12:I146)</f>
        <v>4042.6</v>
      </c>
      <c r="J159" s="1085"/>
      <c r="K159" s="1085"/>
      <c r="L159" s="1086"/>
      <c r="M159" s="75">
        <f>SUMIF(H12:H146,"Kt",M12:M146)</f>
        <v>6740</v>
      </c>
      <c r="N159" s="75">
        <f>SUMIF(H12:H146,"Kt",N12:N146)</f>
        <v>12216.1</v>
      </c>
      <c r="O159" s="6"/>
      <c r="P159" s="563"/>
      <c r="Q159" s="563"/>
      <c r="R159" s="563"/>
    </row>
    <row r="160" spans="1:40" ht="13.5" thickBot="1">
      <c r="A160" s="1102" t="s">
        <v>21</v>
      </c>
      <c r="B160" s="1103"/>
      <c r="C160" s="1103"/>
      <c r="D160" s="1103"/>
      <c r="E160" s="1103"/>
      <c r="F160" s="1103"/>
      <c r="G160" s="1103"/>
      <c r="H160" s="1104"/>
      <c r="I160" s="1105">
        <f>SUM(I150,I154+I153)</f>
        <v>62665.509999999995</v>
      </c>
      <c r="J160" s="1106"/>
      <c r="K160" s="1106"/>
      <c r="L160" s="1107"/>
      <c r="M160" s="76">
        <f>SUM(M150,M154)</f>
        <v>58990.600000000006</v>
      </c>
      <c r="N160" s="76">
        <f>SUM(N150,N154)</f>
        <v>48249.200000000012</v>
      </c>
      <c r="O160" s="6"/>
      <c r="P160" s="563"/>
      <c r="Q160" s="563"/>
      <c r="R160" s="563"/>
    </row>
    <row r="162" spans="8:12">
      <c r="H162" s="396"/>
      <c r="I162" s="392"/>
      <c r="J162" s="392"/>
      <c r="L162" s="392"/>
    </row>
    <row r="163" spans="8:12">
      <c r="H163" s="396"/>
    </row>
  </sheetData>
  <mergeCells count="326">
    <mergeCell ref="A160:H160"/>
    <mergeCell ref="I160:L160"/>
    <mergeCell ref="A158:H158"/>
    <mergeCell ref="A151:H151"/>
    <mergeCell ref="I151:L151"/>
    <mergeCell ref="A152:H152"/>
    <mergeCell ref="I152:L152"/>
    <mergeCell ref="I158:L158"/>
    <mergeCell ref="A159:H159"/>
    <mergeCell ref="I159:L159"/>
    <mergeCell ref="A156:H156"/>
    <mergeCell ref="I156:L156"/>
    <mergeCell ref="A157:H157"/>
    <mergeCell ref="I157:L157"/>
    <mergeCell ref="A154:H154"/>
    <mergeCell ref="I154:L154"/>
    <mergeCell ref="A155:H155"/>
    <mergeCell ref="I155:L155"/>
    <mergeCell ref="A153:H153"/>
    <mergeCell ref="I153:L153"/>
    <mergeCell ref="O144:R144"/>
    <mergeCell ref="B145:H145"/>
    <mergeCell ref="O145:R145"/>
    <mergeCell ref="B146:H146"/>
    <mergeCell ref="O146:R146"/>
    <mergeCell ref="A147:R147"/>
    <mergeCell ref="A148:N148"/>
    <mergeCell ref="A149:H149"/>
    <mergeCell ref="I149:L149"/>
    <mergeCell ref="O119:O120"/>
    <mergeCell ref="A124:A134"/>
    <mergeCell ref="B124:B134"/>
    <mergeCell ref="C124:C134"/>
    <mergeCell ref="D124:D127"/>
    <mergeCell ref="E124:E134"/>
    <mergeCell ref="F124:F134"/>
    <mergeCell ref="G124:G134"/>
    <mergeCell ref="O124:O125"/>
    <mergeCell ref="G112:G114"/>
    <mergeCell ref="A119:A123"/>
    <mergeCell ref="O129:O130"/>
    <mergeCell ref="D131:D132"/>
    <mergeCell ref="O131:O132"/>
    <mergeCell ref="D133:D134"/>
    <mergeCell ref="O133:O134"/>
    <mergeCell ref="A112:A114"/>
    <mergeCell ref="B112:B114"/>
    <mergeCell ref="C112:C114"/>
    <mergeCell ref="D112:D114"/>
    <mergeCell ref="E112:E114"/>
    <mergeCell ref="F112:F114"/>
    <mergeCell ref="B119:B123"/>
    <mergeCell ref="C119:C123"/>
    <mergeCell ref="E119:E123"/>
    <mergeCell ref="F119:F123"/>
    <mergeCell ref="O126:O127"/>
    <mergeCell ref="D128:D130"/>
    <mergeCell ref="G119:G123"/>
    <mergeCell ref="A115:A116"/>
    <mergeCell ref="B115:B116"/>
    <mergeCell ref="C115:C116"/>
    <mergeCell ref="D115:D116"/>
    <mergeCell ref="E115:E116"/>
    <mergeCell ref="F115:F116"/>
    <mergeCell ref="G115:G116"/>
    <mergeCell ref="D119:D121"/>
    <mergeCell ref="D122:D123"/>
    <mergeCell ref="A109:A111"/>
    <mergeCell ref="B109:B111"/>
    <mergeCell ref="C109:C111"/>
    <mergeCell ref="D109:D111"/>
    <mergeCell ref="G107:G108"/>
    <mergeCell ref="F102:F106"/>
    <mergeCell ref="G102:G106"/>
    <mergeCell ref="E102:E106"/>
    <mergeCell ref="E107:E108"/>
    <mergeCell ref="F107:F108"/>
    <mergeCell ref="E109:E111"/>
    <mergeCell ref="F109:F111"/>
    <mergeCell ref="G109:G111"/>
    <mergeCell ref="A105:A106"/>
    <mergeCell ref="B105:B106"/>
    <mergeCell ref="C105:C106"/>
    <mergeCell ref="A107:A108"/>
    <mergeCell ref="B107:B108"/>
    <mergeCell ref="C107:C108"/>
    <mergeCell ref="D107:D108"/>
    <mergeCell ref="D102:D103"/>
    <mergeCell ref="D104:D106"/>
    <mergeCell ref="A82:A84"/>
    <mergeCell ref="B82:B84"/>
    <mergeCell ref="C82:C84"/>
    <mergeCell ref="D82:D84"/>
    <mergeCell ref="A87:A92"/>
    <mergeCell ref="B87:B92"/>
    <mergeCell ref="C87:C92"/>
    <mergeCell ref="D87:D92"/>
    <mergeCell ref="B93:B97"/>
    <mergeCell ref="C93:C97"/>
    <mergeCell ref="D93:D97"/>
    <mergeCell ref="E93:E97"/>
    <mergeCell ref="F93:F97"/>
    <mergeCell ref="G93:G97"/>
    <mergeCell ref="P72:P73"/>
    <mergeCell ref="F76:F78"/>
    <mergeCell ref="C86:R86"/>
    <mergeCell ref="Q87:Q88"/>
    <mergeCell ref="R87:R88"/>
    <mergeCell ref="Q90:Q91"/>
    <mergeCell ref="R90:R91"/>
    <mergeCell ref="E82:E84"/>
    <mergeCell ref="F82:F84"/>
    <mergeCell ref="G82:G84"/>
    <mergeCell ref="Q72:Q73"/>
    <mergeCell ref="G76:G78"/>
    <mergeCell ref="O76:O77"/>
    <mergeCell ref="B79:B81"/>
    <mergeCell ref="C79:C81"/>
    <mergeCell ref="D72:D73"/>
    <mergeCell ref="E72:E73"/>
    <mergeCell ref="F72:F73"/>
    <mergeCell ref="C76:C78"/>
    <mergeCell ref="D76:D78"/>
    <mergeCell ref="R72:R73"/>
    <mergeCell ref="A74:A75"/>
    <mergeCell ref="B74:B75"/>
    <mergeCell ref="C74:C75"/>
    <mergeCell ref="D74:D75"/>
    <mergeCell ref="E74:E75"/>
    <mergeCell ref="F74:F75"/>
    <mergeCell ref="G74:G75"/>
    <mergeCell ref="O74:O75"/>
    <mergeCell ref="C72:C73"/>
    <mergeCell ref="E43:E45"/>
    <mergeCell ref="F43:F45"/>
    <mergeCell ref="G43:G45"/>
    <mergeCell ref="O43:O44"/>
    <mergeCell ref="A43:A45"/>
    <mergeCell ref="B43:B45"/>
    <mergeCell ref="C43:C45"/>
    <mergeCell ref="D43:D45"/>
    <mergeCell ref="A50:A54"/>
    <mergeCell ref="B50:B54"/>
    <mergeCell ref="A47:A49"/>
    <mergeCell ref="B47:B49"/>
    <mergeCell ref="O47:O49"/>
    <mergeCell ref="E47:E54"/>
    <mergeCell ref="F47:F54"/>
    <mergeCell ref="G47:G54"/>
    <mergeCell ref="D50:D51"/>
    <mergeCell ref="D52:D54"/>
    <mergeCell ref="O57:O60"/>
    <mergeCell ref="O65:R65"/>
    <mergeCell ref="C66:R66"/>
    <mergeCell ref="C50:C54"/>
    <mergeCell ref="D47:D49"/>
    <mergeCell ref="C47:C49"/>
    <mergeCell ref="E61:E64"/>
    <mergeCell ref="C55:H55"/>
    <mergeCell ref="C56:R56"/>
    <mergeCell ref="O52:O54"/>
    <mergeCell ref="O36:O38"/>
    <mergeCell ref="F39:F42"/>
    <mergeCell ref="G39:G42"/>
    <mergeCell ref="F34:F35"/>
    <mergeCell ref="G34:G35"/>
    <mergeCell ref="C36:C38"/>
    <mergeCell ref="E36:E38"/>
    <mergeCell ref="F36:F38"/>
    <mergeCell ref="G36:G38"/>
    <mergeCell ref="O39:O40"/>
    <mergeCell ref="O63:O64"/>
    <mergeCell ref="E39:E42"/>
    <mergeCell ref="E34:E35"/>
    <mergeCell ref="A150:H150"/>
    <mergeCell ref="I150:L150"/>
    <mergeCell ref="A141:A143"/>
    <mergeCell ref="B141:B143"/>
    <mergeCell ref="C141:C143"/>
    <mergeCell ref="D141:D143"/>
    <mergeCell ref="E141:E143"/>
    <mergeCell ref="A138:A140"/>
    <mergeCell ref="F141:F143"/>
    <mergeCell ref="G141:G143"/>
    <mergeCell ref="C144:H144"/>
    <mergeCell ref="G138:G140"/>
    <mergeCell ref="E138:E140"/>
    <mergeCell ref="F138:F140"/>
    <mergeCell ref="O135:O136"/>
    <mergeCell ref="A135:A137"/>
    <mergeCell ref="B135:B137"/>
    <mergeCell ref="C135:C137"/>
    <mergeCell ref="D135:D137"/>
    <mergeCell ref="E135:E137"/>
    <mergeCell ref="F135:F137"/>
    <mergeCell ref="G135:G137"/>
    <mergeCell ref="C138:C140"/>
    <mergeCell ref="D138:D140"/>
    <mergeCell ref="O102:O103"/>
    <mergeCell ref="C117:H117"/>
    <mergeCell ref="O117:R117"/>
    <mergeCell ref="C118:R118"/>
    <mergeCell ref="P133:P134"/>
    <mergeCell ref="Q133:Q134"/>
    <mergeCell ref="R133:R134"/>
    <mergeCell ref="O138:O139"/>
    <mergeCell ref="O141:O142"/>
    <mergeCell ref="A98:A100"/>
    <mergeCell ref="B98:B100"/>
    <mergeCell ref="C98:C100"/>
    <mergeCell ref="D98:D100"/>
    <mergeCell ref="E98:E100"/>
    <mergeCell ref="F98:F100"/>
    <mergeCell ref="G98:G100"/>
    <mergeCell ref="O98:O100"/>
    <mergeCell ref="B138:B140"/>
    <mergeCell ref="A102:A103"/>
    <mergeCell ref="B102:B103"/>
    <mergeCell ref="C102:C103"/>
    <mergeCell ref="O112:O114"/>
    <mergeCell ref="O105:O106"/>
    <mergeCell ref="A79:A81"/>
    <mergeCell ref="E87:E92"/>
    <mergeCell ref="F87:F92"/>
    <mergeCell ref="G87:G92"/>
    <mergeCell ref="A93:A97"/>
    <mergeCell ref="Q96:Q97"/>
    <mergeCell ref="R96:R97"/>
    <mergeCell ref="D79:D81"/>
    <mergeCell ref="E79:E81"/>
    <mergeCell ref="F79:F81"/>
    <mergeCell ref="G79:G81"/>
    <mergeCell ref="O79:O80"/>
    <mergeCell ref="C85:H85"/>
    <mergeCell ref="O85:R85"/>
    <mergeCell ref="P87:P88"/>
    <mergeCell ref="O90:O91"/>
    <mergeCell ref="P90:P91"/>
    <mergeCell ref="O96:O97"/>
    <mergeCell ref="O87:O88"/>
    <mergeCell ref="P96:P97"/>
    <mergeCell ref="O69:O70"/>
    <mergeCell ref="E76:E78"/>
    <mergeCell ref="A72:A73"/>
    <mergeCell ref="B72:B73"/>
    <mergeCell ref="G72:G73"/>
    <mergeCell ref="O72:O73"/>
    <mergeCell ref="C61:C64"/>
    <mergeCell ref="D61:D64"/>
    <mergeCell ref="F61:F64"/>
    <mergeCell ref="G61:G64"/>
    <mergeCell ref="A57:A60"/>
    <mergeCell ref="B57:B60"/>
    <mergeCell ref="C57:C60"/>
    <mergeCell ref="D57:D60"/>
    <mergeCell ref="C65:H65"/>
    <mergeCell ref="A76:A78"/>
    <mergeCell ref="B76:B78"/>
    <mergeCell ref="B39:B42"/>
    <mergeCell ref="C39:C42"/>
    <mergeCell ref="D39:D42"/>
    <mergeCell ref="F57:F60"/>
    <mergeCell ref="G57:G60"/>
    <mergeCell ref="A61:A64"/>
    <mergeCell ref="B61:B64"/>
    <mergeCell ref="A20:A22"/>
    <mergeCell ref="B20:B22"/>
    <mergeCell ref="C20:C22"/>
    <mergeCell ref="A27:A28"/>
    <mergeCell ref="B27:B28"/>
    <mergeCell ref="C27:C28"/>
    <mergeCell ref="A34:A35"/>
    <mergeCell ref="B34:B35"/>
    <mergeCell ref="C34:C35"/>
    <mergeCell ref="B29:B30"/>
    <mergeCell ref="C29:C30"/>
    <mergeCell ref="D29:D30"/>
    <mergeCell ref="A31:A32"/>
    <mergeCell ref="B31:B32"/>
    <mergeCell ref="C31:C32"/>
    <mergeCell ref="A36:A38"/>
    <mergeCell ref="B36:B38"/>
    <mergeCell ref="A39:A42"/>
    <mergeCell ref="B10:R10"/>
    <mergeCell ref="A24:A26"/>
    <mergeCell ref="B24:B26"/>
    <mergeCell ref="C24:C26"/>
    <mergeCell ref="F24:F32"/>
    <mergeCell ref="G24:G32"/>
    <mergeCell ref="A29:A30"/>
    <mergeCell ref="D31:D32"/>
    <mergeCell ref="C11:R11"/>
    <mergeCell ref="O27:O28"/>
    <mergeCell ref="O29:O30"/>
    <mergeCell ref="O31:O32"/>
    <mergeCell ref="F12:F18"/>
    <mergeCell ref="G12:G18"/>
    <mergeCell ref="E13:E18"/>
    <mergeCell ref="D27:D28"/>
    <mergeCell ref="B12:B17"/>
    <mergeCell ref="C12:C17"/>
    <mergeCell ref="A1:R1"/>
    <mergeCell ref="A2:R2"/>
    <mergeCell ref="A3:R3"/>
    <mergeCell ref="P4:R4"/>
    <mergeCell ref="C5:C7"/>
    <mergeCell ref="G5:G7"/>
    <mergeCell ref="H5:H7"/>
    <mergeCell ref="E57:E60"/>
    <mergeCell ref="A8:R8"/>
    <mergeCell ref="I5:L5"/>
    <mergeCell ref="M5:M7"/>
    <mergeCell ref="N5:N7"/>
    <mergeCell ref="O5:R5"/>
    <mergeCell ref="F5:F7"/>
    <mergeCell ref="I6:I7"/>
    <mergeCell ref="D5:D7"/>
    <mergeCell ref="A12:A17"/>
    <mergeCell ref="A9:R9"/>
    <mergeCell ref="E5:E7"/>
    <mergeCell ref="O6:O7"/>
    <mergeCell ref="A5:A7"/>
    <mergeCell ref="B5:B7"/>
    <mergeCell ref="J6:K6"/>
    <mergeCell ref="L6:L7"/>
    <mergeCell ref="P6:R6"/>
  </mergeCells>
  <phoneticPr fontId="17" type="noConversion"/>
  <printOptions horizontalCentered="1"/>
  <pageMargins left="0" right="0" top="0" bottom="0" header="0.31496062992125984" footer="0"/>
  <pageSetup paperSize="9" scale="81" orientation="landscape" r:id="rId1"/>
  <rowBreaks count="6" manualBreakCount="6">
    <brk id="22" max="17" man="1"/>
    <brk id="45" max="17" man="1"/>
    <brk id="65" max="17" man="1"/>
    <brk id="92" max="17" man="1"/>
    <brk id="123" max="17" man="1"/>
    <brk id="160" max="17" man="1"/>
  </rowBreaks>
</worksheet>
</file>

<file path=xl/worksheets/sheet2.xml><?xml version="1.0" encoding="utf-8"?>
<worksheet xmlns="http://schemas.openxmlformats.org/spreadsheetml/2006/main" xmlns:r="http://schemas.openxmlformats.org/officeDocument/2006/relationships">
  <dimension ref="A1:AH156"/>
  <sheetViews>
    <sheetView tabSelected="1" topLeftCell="A127" zoomScaleNormal="100" zoomScaleSheetLayoutView="82" workbookViewId="0">
      <selection activeCell="D117" sqref="D117:D118"/>
    </sheetView>
  </sheetViews>
  <sheetFormatPr defaultColWidth="3.5703125" defaultRowHeight="12.75"/>
  <cols>
    <col min="1" max="3" width="2.7109375" style="11" customWidth="1"/>
    <col min="4" max="4" width="35.140625" style="11" customWidth="1"/>
    <col min="5" max="5" width="2.7109375" style="139" customWidth="1"/>
    <col min="6" max="6" width="3.5703125" style="12" customWidth="1"/>
    <col min="7" max="7" width="3.7109375" style="303" customWidth="1"/>
    <col min="8" max="8" width="6.85546875" style="12" customWidth="1"/>
    <col min="9" max="9" width="7.85546875" style="11" customWidth="1"/>
    <col min="10" max="10" width="9.140625" style="11" customWidth="1"/>
    <col min="11" max="11" width="5.85546875" style="11" customWidth="1"/>
    <col min="12" max="14" width="7.7109375" style="11" customWidth="1"/>
    <col min="15" max="15" width="5.7109375" style="11" customWidth="1"/>
    <col min="16" max="16" width="7.7109375" style="11" customWidth="1"/>
    <col min="17" max="17" width="7.42578125" style="11" customWidth="1"/>
    <col min="18" max="18" width="6.85546875" style="11" customWidth="1"/>
    <col min="19" max="19" width="4.85546875" style="11" customWidth="1"/>
    <col min="20" max="20" width="7.140625" style="11" customWidth="1"/>
    <col min="21" max="250" width="9.140625" style="6" customWidth="1"/>
    <col min="251" max="253" width="2.7109375" style="6" customWidth="1"/>
    <col min="254" max="254" width="35.85546875" style="6" customWidth="1"/>
    <col min="255" max="255" width="2.7109375" style="6" customWidth="1"/>
    <col min="256" max="16384" width="3.5703125" style="6"/>
  </cols>
  <sheetData>
    <row r="1" spans="1:20" ht="15.75" customHeight="1">
      <c r="A1" s="879" t="s">
        <v>147</v>
      </c>
      <c r="B1" s="879"/>
      <c r="C1" s="879"/>
      <c r="D1" s="879"/>
      <c r="E1" s="879"/>
      <c r="F1" s="879"/>
      <c r="G1" s="879"/>
      <c r="H1" s="879"/>
      <c r="I1" s="879"/>
      <c r="J1" s="879"/>
      <c r="K1" s="879"/>
      <c r="L1" s="879"/>
      <c r="M1" s="879"/>
      <c r="N1" s="879"/>
      <c r="O1" s="879"/>
      <c r="P1" s="879"/>
      <c r="Q1" s="879"/>
      <c r="R1" s="879"/>
      <c r="S1" s="879"/>
      <c r="T1" s="879"/>
    </row>
    <row r="2" spans="1:20" ht="15.75" customHeight="1">
      <c r="A2" s="880" t="s">
        <v>57</v>
      </c>
      <c r="B2" s="880"/>
      <c r="C2" s="880"/>
      <c r="D2" s="880"/>
      <c r="E2" s="880"/>
      <c r="F2" s="880"/>
      <c r="G2" s="880"/>
      <c r="H2" s="880"/>
      <c r="I2" s="880"/>
      <c r="J2" s="880"/>
      <c r="K2" s="880"/>
      <c r="L2" s="880"/>
      <c r="M2" s="880"/>
      <c r="N2" s="880"/>
      <c r="O2" s="880"/>
      <c r="P2" s="880"/>
      <c r="Q2" s="880"/>
      <c r="R2" s="880"/>
      <c r="S2" s="880"/>
      <c r="T2" s="880"/>
    </row>
    <row r="3" spans="1:20" ht="15.75">
      <c r="A3" s="881" t="s">
        <v>31</v>
      </c>
      <c r="B3" s="881"/>
      <c r="C3" s="881"/>
      <c r="D3" s="881"/>
      <c r="E3" s="881"/>
      <c r="F3" s="881"/>
      <c r="G3" s="881"/>
      <c r="H3" s="881"/>
      <c r="I3" s="881"/>
      <c r="J3" s="881"/>
      <c r="K3" s="881"/>
      <c r="L3" s="881"/>
      <c r="M3" s="881"/>
      <c r="N3" s="881"/>
      <c r="O3" s="881"/>
      <c r="P3" s="881"/>
      <c r="Q3" s="881"/>
      <c r="R3" s="881"/>
      <c r="S3" s="881"/>
      <c r="T3" s="881"/>
    </row>
    <row r="4" spans="1:20" ht="13.5" thickBot="1">
      <c r="T4" s="11" t="s">
        <v>260</v>
      </c>
    </row>
    <row r="5" spans="1:20" ht="42" customHeight="1">
      <c r="A5" s="841" t="s">
        <v>32</v>
      </c>
      <c r="B5" s="844" t="s">
        <v>1</v>
      </c>
      <c r="C5" s="844" t="s">
        <v>2</v>
      </c>
      <c r="D5" s="1119" t="s">
        <v>16</v>
      </c>
      <c r="E5" s="841" t="s">
        <v>3</v>
      </c>
      <c r="F5" s="844" t="s">
        <v>174</v>
      </c>
      <c r="G5" s="1122" t="s">
        <v>4</v>
      </c>
      <c r="H5" s="862" t="s">
        <v>5</v>
      </c>
      <c r="I5" s="859" t="s">
        <v>35</v>
      </c>
      <c r="J5" s="860"/>
      <c r="K5" s="860"/>
      <c r="L5" s="860"/>
      <c r="M5" s="859" t="s">
        <v>258</v>
      </c>
      <c r="N5" s="860"/>
      <c r="O5" s="860"/>
      <c r="P5" s="861"/>
      <c r="Q5" s="859" t="s">
        <v>256</v>
      </c>
      <c r="R5" s="860"/>
      <c r="S5" s="860"/>
      <c r="T5" s="861"/>
    </row>
    <row r="6" spans="1:20" ht="12.75" customHeight="1">
      <c r="A6" s="842"/>
      <c r="B6" s="845"/>
      <c r="C6" s="845"/>
      <c r="D6" s="1120"/>
      <c r="E6" s="842"/>
      <c r="F6" s="845"/>
      <c r="G6" s="1123"/>
      <c r="H6" s="863"/>
      <c r="I6" s="868" t="s">
        <v>6</v>
      </c>
      <c r="J6" s="847" t="s">
        <v>7</v>
      </c>
      <c r="K6" s="848"/>
      <c r="L6" s="1125" t="s">
        <v>23</v>
      </c>
      <c r="M6" s="868" t="s">
        <v>6</v>
      </c>
      <c r="N6" s="847" t="s">
        <v>7</v>
      </c>
      <c r="O6" s="848"/>
      <c r="P6" s="849" t="s">
        <v>23</v>
      </c>
      <c r="Q6" s="868" t="s">
        <v>6</v>
      </c>
      <c r="R6" s="847" t="s">
        <v>7</v>
      </c>
      <c r="S6" s="848"/>
      <c r="T6" s="849" t="s">
        <v>23</v>
      </c>
    </row>
    <row r="7" spans="1:20" ht="110.25" customHeight="1" thickBot="1">
      <c r="A7" s="843"/>
      <c r="B7" s="846"/>
      <c r="C7" s="846"/>
      <c r="D7" s="1121"/>
      <c r="E7" s="843"/>
      <c r="F7" s="846"/>
      <c r="G7" s="1124"/>
      <c r="H7" s="864"/>
      <c r="I7" s="843"/>
      <c r="J7" s="8" t="s">
        <v>6</v>
      </c>
      <c r="K7" s="7" t="s">
        <v>17</v>
      </c>
      <c r="L7" s="1126"/>
      <c r="M7" s="842"/>
      <c r="N7" s="583" t="s">
        <v>6</v>
      </c>
      <c r="O7" s="584" t="s">
        <v>17</v>
      </c>
      <c r="P7" s="1165"/>
      <c r="Q7" s="842"/>
      <c r="R7" s="583" t="s">
        <v>6</v>
      </c>
      <c r="S7" s="584" t="s">
        <v>17</v>
      </c>
      <c r="T7" s="1165"/>
    </row>
    <row r="8" spans="1:20" s="276" customFormat="1" ht="12.75" customHeight="1">
      <c r="A8" s="856" t="s">
        <v>238</v>
      </c>
      <c r="B8" s="857"/>
      <c r="C8" s="857"/>
      <c r="D8" s="857"/>
      <c r="E8" s="857"/>
      <c r="F8" s="857"/>
      <c r="G8" s="857"/>
      <c r="H8" s="857"/>
      <c r="I8" s="857"/>
      <c r="J8" s="857"/>
      <c r="K8" s="857"/>
      <c r="L8" s="857"/>
      <c r="M8" s="856"/>
      <c r="N8" s="857"/>
      <c r="O8" s="857"/>
      <c r="P8" s="857"/>
      <c r="Q8" s="857"/>
      <c r="R8" s="857"/>
      <c r="S8" s="857"/>
      <c r="T8" s="858"/>
    </row>
    <row r="9" spans="1:20" s="276" customFormat="1" ht="12.75" customHeight="1">
      <c r="A9" s="833" t="s">
        <v>53</v>
      </c>
      <c r="B9" s="834"/>
      <c r="C9" s="834"/>
      <c r="D9" s="834"/>
      <c r="E9" s="834"/>
      <c r="F9" s="834"/>
      <c r="G9" s="834"/>
      <c r="H9" s="834"/>
      <c r="I9" s="834"/>
      <c r="J9" s="834"/>
      <c r="K9" s="834"/>
      <c r="L9" s="834"/>
      <c r="M9" s="602"/>
      <c r="N9" s="601"/>
      <c r="O9" s="601"/>
      <c r="P9" s="601"/>
      <c r="Q9" s="601"/>
      <c r="R9" s="601"/>
      <c r="S9" s="601"/>
      <c r="T9" s="603"/>
    </row>
    <row r="10" spans="1:20" ht="14.25" customHeight="1" thickBot="1">
      <c r="A10" s="30" t="s">
        <v>9</v>
      </c>
      <c r="B10" s="1117" t="s">
        <v>58</v>
      </c>
      <c r="C10" s="1118"/>
      <c r="D10" s="1118"/>
      <c r="E10" s="1118"/>
      <c r="F10" s="1118"/>
      <c r="G10" s="1118"/>
      <c r="H10" s="1118"/>
      <c r="I10" s="1118"/>
      <c r="J10" s="1118"/>
      <c r="K10" s="1118"/>
      <c r="L10" s="1118"/>
      <c r="M10" s="1173"/>
      <c r="N10" s="1118"/>
      <c r="O10" s="1118"/>
      <c r="P10" s="1118"/>
      <c r="Q10" s="1118"/>
      <c r="R10" s="1118"/>
      <c r="S10" s="1118"/>
      <c r="T10" s="1174"/>
    </row>
    <row r="11" spans="1:20" ht="13.5" customHeight="1" thickBot="1">
      <c r="A11" s="13" t="s">
        <v>9</v>
      </c>
      <c r="B11" s="14" t="s">
        <v>9</v>
      </c>
      <c r="C11" s="888" t="s">
        <v>59</v>
      </c>
      <c r="D11" s="889"/>
      <c r="E11" s="889"/>
      <c r="F11" s="889"/>
      <c r="G11" s="889"/>
      <c r="H11" s="889"/>
      <c r="I11" s="889"/>
      <c r="J11" s="889"/>
      <c r="K11" s="889"/>
      <c r="L11" s="889"/>
      <c r="M11" s="1175"/>
      <c r="N11" s="889"/>
      <c r="O11" s="889"/>
      <c r="P11" s="889"/>
      <c r="Q11" s="889"/>
      <c r="R11" s="889"/>
      <c r="S11" s="889"/>
      <c r="T11" s="890"/>
    </row>
    <row r="12" spans="1:20" ht="25.5">
      <c r="A12" s="872" t="s">
        <v>9</v>
      </c>
      <c r="B12" s="874" t="s">
        <v>9</v>
      </c>
      <c r="C12" s="876" t="s">
        <v>9</v>
      </c>
      <c r="D12" s="452" t="s">
        <v>113</v>
      </c>
      <c r="E12" s="765" t="s">
        <v>101</v>
      </c>
      <c r="F12" s="1045" t="s">
        <v>62</v>
      </c>
      <c r="G12" s="922" t="s">
        <v>93</v>
      </c>
      <c r="H12" s="16" t="s">
        <v>99</v>
      </c>
      <c r="I12" s="261">
        <f>J12+L12</f>
        <v>2411.1999999999998</v>
      </c>
      <c r="J12" s="51"/>
      <c r="K12" s="51"/>
      <c r="L12" s="52">
        <v>2411.1999999999998</v>
      </c>
      <c r="M12" s="604">
        <v>2411.1999999999998</v>
      </c>
      <c r="N12" s="605"/>
      <c r="O12" s="605"/>
      <c r="P12" s="606">
        <v>2411.1999999999998</v>
      </c>
      <c r="Q12" s="604">
        <f>T12+R12</f>
        <v>0</v>
      </c>
      <c r="R12" s="605">
        <v>0</v>
      </c>
      <c r="S12" s="605">
        <v>0</v>
      </c>
      <c r="T12" s="606">
        <v>0</v>
      </c>
    </row>
    <row r="13" spans="1:20" ht="15" customHeight="1">
      <c r="A13" s="873"/>
      <c r="B13" s="875"/>
      <c r="C13" s="877"/>
      <c r="D13" s="456" t="s">
        <v>177</v>
      </c>
      <c r="E13" s="1112"/>
      <c r="F13" s="986"/>
      <c r="G13" s="909"/>
      <c r="H13" s="162" t="s">
        <v>95</v>
      </c>
      <c r="I13" s="123">
        <f>J13+L13</f>
        <v>9081.2999999999993</v>
      </c>
      <c r="J13" s="102"/>
      <c r="K13" s="102"/>
      <c r="L13" s="103">
        <v>9081.2999999999993</v>
      </c>
      <c r="M13" s="607">
        <f>N13+P13</f>
        <v>9081.2999999999993</v>
      </c>
      <c r="N13" s="608"/>
      <c r="O13" s="608"/>
      <c r="P13" s="609">
        <v>9081.2999999999993</v>
      </c>
      <c r="Q13" s="607">
        <f>T13+R13</f>
        <v>0</v>
      </c>
      <c r="R13" s="608">
        <v>0</v>
      </c>
      <c r="S13" s="608">
        <v>0</v>
      </c>
      <c r="T13" s="609">
        <v>0</v>
      </c>
    </row>
    <row r="14" spans="1:20">
      <c r="A14" s="873"/>
      <c r="B14" s="875"/>
      <c r="C14" s="877"/>
      <c r="D14" s="456" t="s">
        <v>178</v>
      </c>
      <c r="E14" s="1112"/>
      <c r="F14" s="986"/>
      <c r="G14" s="909"/>
      <c r="H14" s="18" t="s">
        <v>100</v>
      </c>
      <c r="I14" s="57">
        <f>J14+L14</f>
        <v>1121.8</v>
      </c>
      <c r="J14" s="58"/>
      <c r="K14" s="58"/>
      <c r="L14" s="59">
        <v>1121.8</v>
      </c>
      <c r="M14" s="610">
        <f>N14+P14</f>
        <v>1121.8</v>
      </c>
      <c r="N14" s="611"/>
      <c r="O14" s="611"/>
      <c r="P14" s="612">
        <v>1121.8</v>
      </c>
      <c r="Q14" s="610">
        <f>M14-I14</f>
        <v>0</v>
      </c>
      <c r="R14" s="611">
        <v>0</v>
      </c>
      <c r="S14" s="611">
        <v>0</v>
      </c>
      <c r="T14" s="612">
        <v>0</v>
      </c>
    </row>
    <row r="15" spans="1:20" ht="25.5">
      <c r="A15" s="873"/>
      <c r="B15" s="875"/>
      <c r="C15" s="878"/>
      <c r="D15" s="766" t="s">
        <v>179</v>
      </c>
      <c r="E15" s="1112"/>
      <c r="F15" s="986"/>
      <c r="G15" s="909"/>
      <c r="H15" s="18" t="s">
        <v>96</v>
      </c>
      <c r="I15" s="57">
        <f>J15+L15</f>
        <v>188</v>
      </c>
      <c r="J15" s="58"/>
      <c r="K15" s="58"/>
      <c r="L15" s="59">
        <v>188</v>
      </c>
      <c r="M15" s="610">
        <v>188</v>
      </c>
      <c r="N15" s="611"/>
      <c r="O15" s="611"/>
      <c r="P15" s="612">
        <v>188</v>
      </c>
      <c r="Q15" s="610">
        <f>M15-I15</f>
        <v>0</v>
      </c>
      <c r="R15" s="611">
        <v>0</v>
      </c>
      <c r="S15" s="611">
        <v>0</v>
      </c>
      <c r="T15" s="612">
        <v>0</v>
      </c>
    </row>
    <row r="16" spans="1:20" ht="18.75" customHeight="1">
      <c r="A16" s="873"/>
      <c r="B16" s="875"/>
      <c r="C16" s="878"/>
      <c r="D16" s="674"/>
      <c r="E16" s="1112"/>
      <c r="F16" s="986"/>
      <c r="G16" s="909"/>
      <c r="H16" s="18" t="s">
        <v>70</v>
      </c>
      <c r="I16" s="50">
        <v>0</v>
      </c>
      <c r="J16" s="58"/>
      <c r="K16" s="58"/>
      <c r="L16" s="59">
        <v>0</v>
      </c>
      <c r="M16" s="671">
        <f>N16+P16</f>
        <v>100</v>
      </c>
      <c r="N16" s="611"/>
      <c r="O16" s="611"/>
      <c r="P16" s="670">
        <v>100</v>
      </c>
      <c r="Q16" s="671">
        <f>M16-I16</f>
        <v>100</v>
      </c>
      <c r="R16" s="736">
        <v>0</v>
      </c>
      <c r="S16" s="736">
        <v>0</v>
      </c>
      <c r="T16" s="670">
        <v>100</v>
      </c>
    </row>
    <row r="17" spans="1:20" ht="38.25">
      <c r="A17" s="873"/>
      <c r="B17" s="875"/>
      <c r="C17" s="877"/>
      <c r="D17" s="456" t="s">
        <v>207</v>
      </c>
      <c r="E17" s="1112"/>
      <c r="F17" s="986"/>
      <c r="G17" s="909"/>
      <c r="H17" s="18"/>
      <c r="I17" s="234"/>
      <c r="J17" s="58"/>
      <c r="K17" s="58"/>
      <c r="L17" s="59"/>
      <c r="M17" s="604"/>
      <c r="N17" s="611"/>
      <c r="O17" s="611"/>
      <c r="P17" s="612"/>
      <c r="Q17" s="604"/>
      <c r="R17" s="611"/>
      <c r="S17" s="611"/>
      <c r="T17" s="612"/>
    </row>
    <row r="18" spans="1:20" ht="39" thickBot="1">
      <c r="A18" s="406"/>
      <c r="B18" s="407"/>
      <c r="C18" s="408"/>
      <c r="D18" s="748" t="s">
        <v>236</v>
      </c>
      <c r="E18" s="1113"/>
      <c r="F18" s="1034"/>
      <c r="G18" s="910"/>
      <c r="H18" s="335" t="s">
        <v>10</v>
      </c>
      <c r="I18" s="336">
        <f t="shared" ref="I18:T18" si="0">SUM(I12:I17)</f>
        <v>12802.3</v>
      </c>
      <c r="J18" s="336">
        <f t="shared" si="0"/>
        <v>0</v>
      </c>
      <c r="K18" s="336">
        <f t="shared" si="0"/>
        <v>0</v>
      </c>
      <c r="L18" s="337">
        <f t="shared" si="0"/>
        <v>12802.3</v>
      </c>
      <c r="M18" s="339">
        <f t="shared" si="0"/>
        <v>12902.3</v>
      </c>
      <c r="N18" s="336">
        <f t="shared" si="0"/>
        <v>0</v>
      </c>
      <c r="O18" s="336">
        <f t="shared" si="0"/>
        <v>0</v>
      </c>
      <c r="P18" s="596">
        <f t="shared" si="0"/>
        <v>12902.3</v>
      </c>
      <c r="Q18" s="339">
        <f t="shared" si="0"/>
        <v>100</v>
      </c>
      <c r="R18" s="336">
        <f t="shared" si="0"/>
        <v>0</v>
      </c>
      <c r="S18" s="336">
        <f t="shared" si="0"/>
        <v>0</v>
      </c>
      <c r="T18" s="596">
        <f t="shared" si="0"/>
        <v>100</v>
      </c>
    </row>
    <row r="19" spans="1:20" ht="27" customHeight="1">
      <c r="A19" s="410" t="s">
        <v>9</v>
      </c>
      <c r="B19" s="411" t="s">
        <v>9</v>
      </c>
      <c r="C19" s="412" t="s">
        <v>11</v>
      </c>
      <c r="D19" s="544" t="s">
        <v>115</v>
      </c>
      <c r="E19" s="579" t="s">
        <v>101</v>
      </c>
      <c r="F19" s="479" t="s">
        <v>62</v>
      </c>
      <c r="G19" s="405" t="s">
        <v>93</v>
      </c>
      <c r="H19" s="305"/>
      <c r="I19" s="187"/>
      <c r="J19" s="154"/>
      <c r="K19" s="154"/>
      <c r="L19" s="155"/>
      <c r="M19" s="613"/>
      <c r="N19" s="614"/>
      <c r="O19" s="614"/>
      <c r="P19" s="615"/>
      <c r="Q19" s="613"/>
      <c r="R19" s="614"/>
      <c r="S19" s="614"/>
      <c r="T19" s="615"/>
    </row>
    <row r="20" spans="1:20" ht="16.5" customHeight="1">
      <c r="A20" s="873"/>
      <c r="B20" s="875"/>
      <c r="C20" s="877"/>
      <c r="D20" s="457" t="s">
        <v>217</v>
      </c>
      <c r="F20" s="562"/>
      <c r="H20" s="307" t="s">
        <v>70</v>
      </c>
      <c r="I20" s="50">
        <f>J20+L20</f>
        <v>100</v>
      </c>
      <c r="J20" s="102"/>
      <c r="K20" s="102"/>
      <c r="L20" s="103">
        <v>100</v>
      </c>
      <c r="M20" s="607">
        <v>100</v>
      </c>
      <c r="N20" s="608"/>
      <c r="O20" s="608"/>
      <c r="P20" s="609">
        <v>100</v>
      </c>
      <c r="Q20" s="607">
        <f>M20-I20</f>
        <v>0</v>
      </c>
      <c r="R20" s="608">
        <v>0</v>
      </c>
      <c r="S20" s="608">
        <v>0</v>
      </c>
      <c r="T20" s="609">
        <v>0</v>
      </c>
    </row>
    <row r="21" spans="1:20" ht="18" customHeight="1">
      <c r="A21" s="873"/>
      <c r="B21" s="875"/>
      <c r="C21" s="877"/>
      <c r="D21" s="458" t="s">
        <v>218</v>
      </c>
      <c r="E21" s="575"/>
      <c r="F21" s="215"/>
      <c r="G21" s="574"/>
      <c r="H21" s="24" t="s">
        <v>102</v>
      </c>
      <c r="I21" s="234">
        <f>J21+L21</f>
        <v>0</v>
      </c>
      <c r="J21" s="51"/>
      <c r="K21" s="51"/>
      <c r="L21" s="52"/>
      <c r="M21" s="604">
        <f>N21+P21</f>
        <v>0</v>
      </c>
      <c r="N21" s="605"/>
      <c r="O21" s="605"/>
      <c r="P21" s="606"/>
      <c r="Q21" s="604">
        <f>R21+T21</f>
        <v>0</v>
      </c>
      <c r="R21" s="605">
        <v>0</v>
      </c>
      <c r="S21" s="605">
        <v>0</v>
      </c>
      <c r="T21" s="606">
        <v>0</v>
      </c>
    </row>
    <row r="22" spans="1:20" ht="25.5" customHeight="1" thickBot="1">
      <c r="A22" s="902"/>
      <c r="B22" s="903"/>
      <c r="C22" s="911"/>
      <c r="D22" s="459" t="s">
        <v>212</v>
      </c>
      <c r="E22" s="576"/>
      <c r="F22" s="577"/>
      <c r="G22" s="578"/>
      <c r="H22" s="316" t="s">
        <v>10</v>
      </c>
      <c r="I22" s="339">
        <f>SUM(I20:I21)</f>
        <v>100</v>
      </c>
      <c r="J22" s="340">
        <f>SUM(J20:J21)</f>
        <v>0</v>
      </c>
      <c r="K22" s="340">
        <f>SUM(K20:K21)</f>
        <v>0</v>
      </c>
      <c r="L22" s="585">
        <f>SUM(L19:L21)</f>
        <v>100</v>
      </c>
      <c r="M22" s="339">
        <f>SUM(M20:M21)</f>
        <v>100</v>
      </c>
      <c r="N22" s="340">
        <f>SUM(N20:N21)</f>
        <v>0</v>
      </c>
      <c r="O22" s="340">
        <f>SUM(O20:O21)</f>
        <v>0</v>
      </c>
      <c r="P22" s="545">
        <f>SUM(P19:P21)</f>
        <v>100</v>
      </c>
      <c r="Q22" s="339">
        <f>SUM(Q20:Q21)</f>
        <v>0</v>
      </c>
      <c r="R22" s="340">
        <f>SUM(R20:R21)</f>
        <v>0</v>
      </c>
      <c r="S22" s="340">
        <f>SUM(S20:S21)</f>
        <v>0</v>
      </c>
      <c r="T22" s="545">
        <f>SUM(T20:T21)</f>
        <v>0</v>
      </c>
    </row>
    <row r="23" spans="1:20" ht="25.5">
      <c r="A23" s="410" t="s">
        <v>9</v>
      </c>
      <c r="B23" s="411" t="s">
        <v>9</v>
      </c>
      <c r="C23" s="412" t="s">
        <v>56</v>
      </c>
      <c r="D23" s="453" t="s">
        <v>225</v>
      </c>
      <c r="E23" s="317"/>
      <c r="F23" s="176"/>
      <c r="G23" s="304"/>
      <c r="H23" s="305"/>
      <c r="I23" s="507"/>
      <c r="J23" s="508"/>
      <c r="K23" s="508"/>
      <c r="L23" s="586"/>
      <c r="M23" s="616"/>
      <c r="N23" s="617"/>
      <c r="O23" s="617"/>
      <c r="P23" s="618"/>
      <c r="Q23" s="616"/>
      <c r="R23" s="617"/>
      <c r="S23" s="617"/>
      <c r="T23" s="618"/>
    </row>
    <row r="24" spans="1:20" ht="28.5" customHeight="1">
      <c r="A24" s="873"/>
      <c r="B24" s="875"/>
      <c r="C24" s="877"/>
      <c r="D24" s="674" t="s">
        <v>190</v>
      </c>
      <c r="E24" s="475" t="s">
        <v>101</v>
      </c>
      <c r="F24" s="907" t="s">
        <v>62</v>
      </c>
      <c r="G24" s="909" t="s">
        <v>93</v>
      </c>
      <c r="H24" s="318" t="s">
        <v>70</v>
      </c>
      <c r="I24" s="359">
        <f>J24+L24</f>
        <v>492.7</v>
      </c>
      <c r="J24" s="506"/>
      <c r="K24" s="506"/>
      <c r="L24" s="587">
        <v>492.7</v>
      </c>
      <c r="M24" s="671">
        <v>0</v>
      </c>
      <c r="N24" s="608"/>
      <c r="O24" s="608"/>
      <c r="P24" s="675">
        <v>0</v>
      </c>
      <c r="Q24" s="671">
        <f>M24-I24</f>
        <v>-492.7</v>
      </c>
      <c r="R24" s="739">
        <v>0</v>
      </c>
      <c r="S24" s="739">
        <v>0</v>
      </c>
      <c r="T24" s="675">
        <v>-492.7</v>
      </c>
    </row>
    <row r="25" spans="1:20" ht="26.25" thickBot="1">
      <c r="A25" s="873"/>
      <c r="B25" s="875"/>
      <c r="C25" s="877"/>
      <c r="D25" s="672" t="s">
        <v>181</v>
      </c>
      <c r="E25" s="320"/>
      <c r="F25" s="907"/>
      <c r="G25" s="909"/>
      <c r="H25" s="580" t="s">
        <v>102</v>
      </c>
      <c r="I25" s="349">
        <f>J25+L25</f>
        <v>6371.1</v>
      </c>
      <c r="J25" s="347"/>
      <c r="K25" s="347"/>
      <c r="L25" s="354">
        <v>6371.1</v>
      </c>
      <c r="M25" s="673">
        <v>4000</v>
      </c>
      <c r="N25" s="611"/>
      <c r="O25" s="611"/>
      <c r="P25" s="670">
        <v>4000</v>
      </c>
      <c r="Q25" s="673">
        <f>M25-I25</f>
        <v>-2371.1000000000004</v>
      </c>
      <c r="R25" s="736">
        <v>0</v>
      </c>
      <c r="S25" s="736">
        <v>0</v>
      </c>
      <c r="T25" s="670">
        <v>-2371.1</v>
      </c>
    </row>
    <row r="26" spans="1:20" ht="42" customHeight="1">
      <c r="A26" s="873"/>
      <c r="B26" s="875"/>
      <c r="C26" s="877"/>
      <c r="D26" s="677" t="s">
        <v>226</v>
      </c>
      <c r="E26" s="676"/>
      <c r="F26" s="907"/>
      <c r="G26" s="878"/>
      <c r="H26" s="678" t="s">
        <v>70</v>
      </c>
      <c r="I26" s="679">
        <f>J26+L26</f>
        <v>100</v>
      </c>
      <c r="J26" s="680"/>
      <c r="K26" s="680"/>
      <c r="L26" s="650">
        <v>100</v>
      </c>
      <c r="M26" s="684">
        <v>50</v>
      </c>
      <c r="N26" s="681"/>
      <c r="O26" s="681"/>
      <c r="P26" s="683">
        <v>50</v>
      </c>
      <c r="Q26" s="684">
        <f>M26-I26</f>
        <v>-50</v>
      </c>
      <c r="R26" s="742">
        <v>0</v>
      </c>
      <c r="S26" s="742">
        <v>0</v>
      </c>
      <c r="T26" s="683">
        <v>-50</v>
      </c>
    </row>
    <row r="27" spans="1:20" ht="12.75" customHeight="1">
      <c r="A27" s="873"/>
      <c r="B27" s="875"/>
      <c r="C27" s="877"/>
      <c r="D27" s="886" t="s">
        <v>182</v>
      </c>
      <c r="E27" s="320"/>
      <c r="F27" s="907"/>
      <c r="G27" s="878"/>
      <c r="H27" s="116"/>
      <c r="I27" s="513"/>
      <c r="J27" s="511"/>
      <c r="K27" s="511"/>
      <c r="L27" s="350"/>
      <c r="M27" s="621"/>
      <c r="N27" s="622"/>
      <c r="O27" s="622"/>
      <c r="P27" s="623"/>
      <c r="Q27" s="621"/>
      <c r="R27" s="622"/>
      <c r="S27" s="622"/>
      <c r="T27" s="623"/>
    </row>
    <row r="28" spans="1:20">
      <c r="A28" s="873"/>
      <c r="B28" s="875"/>
      <c r="C28" s="877"/>
      <c r="D28" s="886"/>
      <c r="E28" s="320"/>
      <c r="F28" s="907"/>
      <c r="G28" s="878"/>
      <c r="H28" s="325"/>
      <c r="I28" s="495"/>
      <c r="J28" s="355"/>
      <c r="K28" s="355"/>
      <c r="L28" s="345"/>
      <c r="M28" s="624"/>
      <c r="N28" s="363"/>
      <c r="O28" s="363"/>
      <c r="P28" s="606"/>
      <c r="Q28" s="624"/>
      <c r="R28" s="363"/>
      <c r="S28" s="363"/>
      <c r="T28" s="606"/>
    </row>
    <row r="29" spans="1:20" ht="12.75" customHeight="1">
      <c r="A29" s="873"/>
      <c r="B29" s="875"/>
      <c r="C29" s="877"/>
      <c r="D29" s="886" t="s">
        <v>219</v>
      </c>
      <c r="E29" s="320"/>
      <c r="F29" s="907"/>
      <c r="G29" s="878"/>
      <c r="H29" s="327"/>
      <c r="I29" s="495"/>
      <c r="J29" s="355"/>
      <c r="K29" s="355"/>
      <c r="L29" s="345"/>
      <c r="M29" s="624"/>
      <c r="N29" s="363"/>
      <c r="O29" s="363"/>
      <c r="P29" s="606"/>
      <c r="Q29" s="624"/>
      <c r="R29" s="363"/>
      <c r="S29" s="363"/>
      <c r="T29" s="606"/>
    </row>
    <row r="30" spans="1:20">
      <c r="A30" s="873"/>
      <c r="B30" s="875"/>
      <c r="C30" s="877"/>
      <c r="D30" s="886"/>
      <c r="E30" s="320"/>
      <c r="F30" s="907"/>
      <c r="G30" s="878"/>
      <c r="H30" s="327"/>
      <c r="I30" s="495"/>
      <c r="J30" s="355"/>
      <c r="K30" s="355"/>
      <c r="L30" s="345"/>
      <c r="M30" s="624"/>
      <c r="N30" s="363"/>
      <c r="O30" s="363"/>
      <c r="P30" s="606"/>
      <c r="Q30" s="624"/>
      <c r="R30" s="363"/>
      <c r="S30" s="363"/>
      <c r="T30" s="606"/>
    </row>
    <row r="31" spans="1:20" ht="21" customHeight="1">
      <c r="A31" s="873"/>
      <c r="B31" s="875"/>
      <c r="C31" s="877"/>
      <c r="D31" s="886" t="s">
        <v>215</v>
      </c>
      <c r="E31" s="320"/>
      <c r="F31" s="907"/>
      <c r="G31" s="878"/>
      <c r="H31" s="116"/>
      <c r="I31" s="496"/>
      <c r="J31" s="492"/>
      <c r="K31" s="492"/>
      <c r="L31" s="351"/>
      <c r="M31" s="625"/>
      <c r="N31" s="626"/>
      <c r="O31" s="626"/>
      <c r="P31" s="627"/>
      <c r="Q31" s="625"/>
      <c r="R31" s="626"/>
      <c r="S31" s="626"/>
      <c r="T31" s="627"/>
    </row>
    <row r="32" spans="1:20" ht="19.5" customHeight="1" thickBot="1">
      <c r="A32" s="902"/>
      <c r="B32" s="903"/>
      <c r="C32" s="911"/>
      <c r="D32" s="887"/>
      <c r="E32" s="330"/>
      <c r="F32" s="908"/>
      <c r="G32" s="985"/>
      <c r="H32" s="316" t="s">
        <v>10</v>
      </c>
      <c r="I32" s="510">
        <f t="shared" ref="I32:P32" si="1">SUM(I24:I31)</f>
        <v>6963.8</v>
      </c>
      <c r="J32" s="493">
        <f t="shared" si="1"/>
        <v>0</v>
      </c>
      <c r="K32" s="493">
        <f t="shared" si="1"/>
        <v>0</v>
      </c>
      <c r="L32" s="512">
        <f t="shared" si="1"/>
        <v>6963.8</v>
      </c>
      <c r="M32" s="510">
        <f t="shared" si="1"/>
        <v>4050</v>
      </c>
      <c r="N32" s="493">
        <f t="shared" si="1"/>
        <v>0</v>
      </c>
      <c r="O32" s="493">
        <f t="shared" si="1"/>
        <v>0</v>
      </c>
      <c r="P32" s="512">
        <f t="shared" si="1"/>
        <v>4050</v>
      </c>
      <c r="Q32" s="510">
        <f>SUM(Q23:Q31)</f>
        <v>-2913.8</v>
      </c>
      <c r="R32" s="493">
        <f>SUM(R23:R31)</f>
        <v>0</v>
      </c>
      <c r="S32" s="493">
        <f>SUM(S23:S31)</f>
        <v>0</v>
      </c>
      <c r="T32" s="512">
        <f>SUM(T23:T31)</f>
        <v>-2913.7999999999997</v>
      </c>
    </row>
    <row r="33" spans="1:20" ht="25.5">
      <c r="A33" s="402" t="s">
        <v>9</v>
      </c>
      <c r="B33" s="403" t="s">
        <v>9</v>
      </c>
      <c r="C33" s="404" t="s">
        <v>62</v>
      </c>
      <c r="D33" s="454" t="s">
        <v>117</v>
      </c>
      <c r="E33" s="418"/>
      <c r="F33" s="481"/>
      <c r="G33" s="414"/>
      <c r="H33" s="151"/>
      <c r="I33" s="503"/>
      <c r="J33" s="504"/>
      <c r="K33" s="504"/>
      <c r="L33" s="505"/>
      <c r="M33" s="628"/>
      <c r="N33" s="629"/>
      <c r="O33" s="629"/>
      <c r="P33" s="630"/>
      <c r="Q33" s="628"/>
      <c r="R33" s="629"/>
      <c r="S33" s="629"/>
      <c r="T33" s="630"/>
    </row>
    <row r="34" spans="1:20" ht="14.25" customHeight="1">
      <c r="A34" s="873"/>
      <c r="B34" s="875"/>
      <c r="C34" s="877"/>
      <c r="D34" s="682" t="s">
        <v>220</v>
      </c>
      <c r="E34" s="1112" t="s">
        <v>101</v>
      </c>
      <c r="F34" s="986" t="s">
        <v>62</v>
      </c>
      <c r="G34" s="909" t="s">
        <v>93</v>
      </c>
      <c r="H34" s="18" t="s">
        <v>70</v>
      </c>
      <c r="I34" s="353">
        <f>J34+L34</f>
        <v>100</v>
      </c>
      <c r="J34" s="347"/>
      <c r="K34" s="347"/>
      <c r="L34" s="354">
        <v>100</v>
      </c>
      <c r="M34" s="671">
        <v>0</v>
      </c>
      <c r="N34" s="611"/>
      <c r="O34" s="611"/>
      <c r="P34" s="670">
        <v>0</v>
      </c>
      <c r="Q34" s="671">
        <f>T34+R34</f>
        <v>-100</v>
      </c>
      <c r="R34" s="736">
        <v>0</v>
      </c>
      <c r="S34" s="736">
        <v>0</v>
      </c>
      <c r="T34" s="670">
        <v>-100</v>
      </c>
    </row>
    <row r="35" spans="1:20" ht="16.5" customHeight="1" thickBot="1">
      <c r="A35" s="902"/>
      <c r="B35" s="903"/>
      <c r="C35" s="911"/>
      <c r="D35" s="456" t="s">
        <v>237</v>
      </c>
      <c r="E35" s="938"/>
      <c r="F35" s="1034"/>
      <c r="G35" s="910"/>
      <c r="H35" s="20" t="s">
        <v>10</v>
      </c>
      <c r="I35" s="336">
        <f t="shared" ref="I35:P35" si="2">SUM(I34:I34)</f>
        <v>100</v>
      </c>
      <c r="J35" s="340">
        <f t="shared" si="2"/>
        <v>0</v>
      </c>
      <c r="K35" s="340">
        <f t="shared" si="2"/>
        <v>0</v>
      </c>
      <c r="L35" s="585">
        <f t="shared" si="2"/>
        <v>100</v>
      </c>
      <c r="M35" s="339">
        <f t="shared" si="2"/>
        <v>0</v>
      </c>
      <c r="N35" s="340">
        <f t="shared" si="2"/>
        <v>0</v>
      </c>
      <c r="O35" s="340">
        <f t="shared" si="2"/>
        <v>0</v>
      </c>
      <c r="P35" s="545">
        <f t="shared" si="2"/>
        <v>0</v>
      </c>
      <c r="Q35" s="339">
        <f>SUM(Q34)</f>
        <v>-100</v>
      </c>
      <c r="R35" s="340">
        <f>SUM(R34)</f>
        <v>0</v>
      </c>
      <c r="S35" s="340">
        <f>SUM(S34)</f>
        <v>0</v>
      </c>
      <c r="T35" s="545">
        <f>SUM(T34)</f>
        <v>-100</v>
      </c>
    </row>
    <row r="36" spans="1:20" ht="25.5" customHeight="1">
      <c r="A36" s="872" t="s">
        <v>9</v>
      </c>
      <c r="B36" s="874" t="s">
        <v>9</v>
      </c>
      <c r="C36" s="876" t="s">
        <v>64</v>
      </c>
      <c r="D36" s="685" t="s">
        <v>227</v>
      </c>
      <c r="E36" s="987" t="s">
        <v>101</v>
      </c>
      <c r="F36" s="988" t="s">
        <v>62</v>
      </c>
      <c r="G36" s="984" t="s">
        <v>93</v>
      </c>
      <c r="H36" s="652" t="s">
        <v>70</v>
      </c>
      <c r="I36" s="653">
        <f>L36+J36</f>
        <v>4140</v>
      </c>
      <c r="J36" s="654"/>
      <c r="K36" s="654"/>
      <c r="L36" s="650">
        <f>1540+2600</f>
        <v>4140</v>
      </c>
      <c r="M36" s="684">
        <f>P36+N36</f>
        <v>2440</v>
      </c>
      <c r="N36" s="371"/>
      <c r="O36" s="371"/>
      <c r="P36" s="683">
        <v>2440</v>
      </c>
      <c r="Q36" s="684">
        <f>T36+R36</f>
        <v>-1700</v>
      </c>
      <c r="R36" s="737">
        <v>0</v>
      </c>
      <c r="S36" s="737">
        <v>0</v>
      </c>
      <c r="T36" s="683">
        <v>-1700</v>
      </c>
    </row>
    <row r="37" spans="1:20" ht="27" customHeight="1">
      <c r="A37" s="873"/>
      <c r="B37" s="875"/>
      <c r="C37" s="877"/>
      <c r="D37" s="669" t="s">
        <v>268</v>
      </c>
      <c r="E37" s="924"/>
      <c r="F37" s="907"/>
      <c r="G37" s="878"/>
      <c r="H37" s="18" t="s">
        <v>70</v>
      </c>
      <c r="I37" s="382">
        <v>0</v>
      </c>
      <c r="J37" s="344"/>
      <c r="K37" s="344"/>
      <c r="L37" s="345">
        <v>0</v>
      </c>
      <c r="M37" s="688">
        <f>P37+N37</f>
        <v>100</v>
      </c>
      <c r="N37" s="605"/>
      <c r="O37" s="605"/>
      <c r="P37" s="686">
        <v>100</v>
      </c>
      <c r="Q37" s="687">
        <f>M37-I37</f>
        <v>100</v>
      </c>
      <c r="R37" s="740">
        <v>0</v>
      </c>
      <c r="S37" s="740">
        <v>0</v>
      </c>
      <c r="T37" s="686">
        <v>100</v>
      </c>
    </row>
    <row r="38" spans="1:20" ht="15.75" customHeight="1" thickBot="1">
      <c r="A38" s="902"/>
      <c r="B38" s="903"/>
      <c r="C38" s="911"/>
      <c r="D38" s="582"/>
      <c r="E38" s="938"/>
      <c r="F38" s="908"/>
      <c r="G38" s="910"/>
      <c r="H38" s="20" t="s">
        <v>10</v>
      </c>
      <c r="I38" s="336">
        <f t="shared" ref="I38:O38" si="3">SUM(I36:I36)</f>
        <v>4140</v>
      </c>
      <c r="J38" s="340">
        <f t="shared" si="3"/>
        <v>0</v>
      </c>
      <c r="K38" s="340">
        <f t="shared" si="3"/>
        <v>0</v>
      </c>
      <c r="L38" s="585">
        <f t="shared" si="3"/>
        <v>4140</v>
      </c>
      <c r="M38" s="339">
        <f>SUM(M36:M37)</f>
        <v>2540</v>
      </c>
      <c r="N38" s="340">
        <f t="shared" si="3"/>
        <v>0</v>
      </c>
      <c r="O38" s="340">
        <f t="shared" si="3"/>
        <v>0</v>
      </c>
      <c r="P38" s="545">
        <f>SUM(P36:P37)</f>
        <v>2540</v>
      </c>
      <c r="Q38" s="339">
        <f>SUM(Q36:Q37)</f>
        <v>-1600</v>
      </c>
      <c r="R38" s="340">
        <f>SUM(R36:R37)</f>
        <v>0</v>
      </c>
      <c r="S38" s="340">
        <f>SUM(S36:S37)</f>
        <v>0</v>
      </c>
      <c r="T38" s="545">
        <f>SUM(T36:T37)</f>
        <v>-1600</v>
      </c>
    </row>
    <row r="39" spans="1:20" ht="12.75" customHeight="1">
      <c r="A39" s="872" t="s">
        <v>9</v>
      </c>
      <c r="B39" s="874" t="s">
        <v>9</v>
      </c>
      <c r="C39" s="876" t="s">
        <v>66</v>
      </c>
      <c r="D39" s="916" t="s">
        <v>132</v>
      </c>
      <c r="E39" s="1127"/>
      <c r="F39" s="1045" t="s">
        <v>62</v>
      </c>
      <c r="G39" s="922" t="s">
        <v>93</v>
      </c>
      <c r="H39" s="552" t="s">
        <v>95</v>
      </c>
      <c r="I39" s="419">
        <f>J39+L39</f>
        <v>149.4</v>
      </c>
      <c r="J39" s="515"/>
      <c r="K39" s="515"/>
      <c r="L39" s="589">
        <v>149.4</v>
      </c>
      <c r="M39" s="631">
        <f>N39+P39</f>
        <v>149.4</v>
      </c>
      <c r="N39" s="632"/>
      <c r="O39" s="632"/>
      <c r="P39" s="633">
        <v>149.4</v>
      </c>
      <c r="Q39" s="631">
        <f>M39-I39</f>
        <v>0</v>
      </c>
      <c r="R39" s="632">
        <v>0</v>
      </c>
      <c r="S39" s="632">
        <v>0</v>
      </c>
      <c r="T39" s="633">
        <v>0</v>
      </c>
    </row>
    <row r="40" spans="1:20">
      <c r="A40" s="873"/>
      <c r="B40" s="875"/>
      <c r="C40" s="877"/>
      <c r="D40" s="917"/>
      <c r="E40" s="1128"/>
      <c r="F40" s="986"/>
      <c r="G40" s="909"/>
      <c r="H40" s="18" t="s">
        <v>100</v>
      </c>
      <c r="I40" s="494">
        <f>J40+L40</f>
        <v>31.4</v>
      </c>
      <c r="J40" s="354"/>
      <c r="K40" s="354"/>
      <c r="L40" s="354">
        <v>31.4</v>
      </c>
      <c r="M40" s="620">
        <f>N40+P40</f>
        <v>31.4</v>
      </c>
      <c r="N40" s="362"/>
      <c r="O40" s="362"/>
      <c r="P40" s="612">
        <v>31.4</v>
      </c>
      <c r="Q40" s="620">
        <v>0</v>
      </c>
      <c r="R40" s="362">
        <v>0</v>
      </c>
      <c r="S40" s="362">
        <v>0</v>
      </c>
      <c r="T40" s="612">
        <v>0</v>
      </c>
    </row>
    <row r="41" spans="1:20">
      <c r="A41" s="873"/>
      <c r="B41" s="875"/>
      <c r="C41" s="877"/>
      <c r="D41" s="917"/>
      <c r="E41" s="1128"/>
      <c r="F41" s="986"/>
      <c r="G41" s="909"/>
      <c r="H41" s="163"/>
      <c r="I41" s="496"/>
      <c r="J41" s="492"/>
      <c r="K41" s="492"/>
      <c r="L41" s="492"/>
      <c r="M41" s="625"/>
      <c r="N41" s="626"/>
      <c r="O41" s="626"/>
      <c r="P41" s="627"/>
      <c r="Q41" s="625"/>
      <c r="R41" s="626"/>
      <c r="S41" s="626"/>
      <c r="T41" s="627"/>
    </row>
    <row r="42" spans="1:20" ht="13.5" thickBot="1">
      <c r="A42" s="902"/>
      <c r="B42" s="903"/>
      <c r="C42" s="911"/>
      <c r="D42" s="918"/>
      <c r="E42" s="1129"/>
      <c r="F42" s="1034"/>
      <c r="G42" s="910"/>
      <c r="H42" s="502" t="s">
        <v>10</v>
      </c>
      <c r="I42" s="510">
        <f t="shared" ref="I42:P42" si="4">SUM(I39:I40)</f>
        <v>180.8</v>
      </c>
      <c r="J42" s="493">
        <f t="shared" si="4"/>
        <v>0</v>
      </c>
      <c r="K42" s="493">
        <f t="shared" si="4"/>
        <v>0</v>
      </c>
      <c r="L42" s="588">
        <f t="shared" si="4"/>
        <v>180.8</v>
      </c>
      <c r="M42" s="510">
        <f t="shared" si="4"/>
        <v>180.8</v>
      </c>
      <c r="N42" s="493">
        <f t="shared" si="4"/>
        <v>0</v>
      </c>
      <c r="O42" s="493">
        <f t="shared" si="4"/>
        <v>0</v>
      </c>
      <c r="P42" s="512">
        <f t="shared" si="4"/>
        <v>180.8</v>
      </c>
      <c r="Q42" s="510">
        <f>SUM(Q39:Q41)</f>
        <v>0</v>
      </c>
      <c r="R42" s="493">
        <f>SUM(R39:R41)</f>
        <v>0</v>
      </c>
      <c r="S42" s="493">
        <f>SUM(S39:S41)</f>
        <v>0</v>
      </c>
      <c r="T42" s="512">
        <f>SUM(T39:T41)</f>
        <v>0</v>
      </c>
    </row>
    <row r="43" spans="1:20" s="149" customFormat="1" ht="18" customHeight="1">
      <c r="A43" s="872" t="s">
        <v>9</v>
      </c>
      <c r="B43" s="874" t="s">
        <v>9</v>
      </c>
      <c r="C43" s="876" t="s">
        <v>67</v>
      </c>
      <c r="D43" s="1011" t="s">
        <v>239</v>
      </c>
      <c r="E43" s="1006"/>
      <c r="F43" s="988" t="s">
        <v>62</v>
      </c>
      <c r="G43" s="922" t="s">
        <v>93</v>
      </c>
      <c r="H43" s="146" t="s">
        <v>51</v>
      </c>
      <c r="I43" s="356">
        <f>J43+L43</f>
        <v>20</v>
      </c>
      <c r="J43" s="357"/>
      <c r="K43" s="357"/>
      <c r="L43" s="358">
        <v>20</v>
      </c>
      <c r="M43" s="634">
        <f>N43+P43</f>
        <v>20</v>
      </c>
      <c r="N43" s="635"/>
      <c r="O43" s="635"/>
      <c r="P43" s="636">
        <v>20</v>
      </c>
      <c r="Q43" s="634">
        <v>0</v>
      </c>
      <c r="R43" s="635">
        <v>0</v>
      </c>
      <c r="S43" s="635">
        <v>0</v>
      </c>
      <c r="T43" s="636">
        <v>0</v>
      </c>
    </row>
    <row r="44" spans="1:20" ht="18" customHeight="1">
      <c r="A44" s="873"/>
      <c r="B44" s="875"/>
      <c r="C44" s="877"/>
      <c r="D44" s="992"/>
      <c r="E44" s="1007"/>
      <c r="F44" s="907"/>
      <c r="G44" s="909"/>
      <c r="H44" s="67"/>
      <c r="I44" s="359">
        <f>J44+L44</f>
        <v>0</v>
      </c>
      <c r="J44" s="344"/>
      <c r="K44" s="344"/>
      <c r="L44" s="355"/>
      <c r="M44" s="607">
        <f>N44+P44</f>
        <v>0</v>
      </c>
      <c r="N44" s="605"/>
      <c r="O44" s="605"/>
      <c r="P44" s="606">
        <v>0</v>
      </c>
      <c r="Q44" s="607">
        <f>R44+T44</f>
        <v>0</v>
      </c>
      <c r="R44" s="605">
        <v>0</v>
      </c>
      <c r="S44" s="605">
        <v>0</v>
      </c>
      <c r="T44" s="606">
        <v>0</v>
      </c>
    </row>
    <row r="45" spans="1:20" ht="18.75" customHeight="1" thickBot="1">
      <c r="A45" s="902"/>
      <c r="B45" s="903"/>
      <c r="C45" s="911"/>
      <c r="D45" s="1012"/>
      <c r="E45" s="1008"/>
      <c r="F45" s="908"/>
      <c r="G45" s="910"/>
      <c r="H45" s="20" t="s">
        <v>10</v>
      </c>
      <c r="I45" s="336">
        <f t="shared" ref="I45:T45" si="5">SUM(I43:I44)</f>
        <v>20</v>
      </c>
      <c r="J45" s="340">
        <f t="shared" si="5"/>
        <v>0</v>
      </c>
      <c r="K45" s="340">
        <f t="shared" si="5"/>
        <v>0</v>
      </c>
      <c r="L45" s="585">
        <f t="shared" si="5"/>
        <v>20</v>
      </c>
      <c r="M45" s="339">
        <f t="shared" si="5"/>
        <v>20</v>
      </c>
      <c r="N45" s="340">
        <f t="shared" si="5"/>
        <v>0</v>
      </c>
      <c r="O45" s="340">
        <f t="shared" si="5"/>
        <v>0</v>
      </c>
      <c r="P45" s="545">
        <f t="shared" si="5"/>
        <v>20</v>
      </c>
      <c r="Q45" s="339">
        <f t="shared" si="5"/>
        <v>0</v>
      </c>
      <c r="R45" s="340">
        <f t="shared" si="5"/>
        <v>0</v>
      </c>
      <c r="S45" s="340">
        <f t="shared" si="5"/>
        <v>0</v>
      </c>
      <c r="T45" s="545">
        <f t="shared" si="5"/>
        <v>0</v>
      </c>
    </row>
    <row r="46" spans="1:20" ht="24.75" customHeight="1">
      <c r="A46" s="410" t="s">
        <v>9</v>
      </c>
      <c r="B46" s="411" t="s">
        <v>9</v>
      </c>
      <c r="C46" s="412" t="s">
        <v>127</v>
      </c>
      <c r="D46" s="453" t="s">
        <v>228</v>
      </c>
      <c r="E46" s="485"/>
      <c r="F46" s="483"/>
      <c r="G46" s="581"/>
      <c r="H46" s="151"/>
      <c r="I46" s="341"/>
      <c r="J46" s="342"/>
      <c r="K46" s="342"/>
      <c r="L46" s="352"/>
      <c r="M46" s="613"/>
      <c r="N46" s="614"/>
      <c r="O46" s="614"/>
      <c r="P46" s="615"/>
      <c r="Q46" s="613"/>
      <c r="R46" s="614"/>
      <c r="S46" s="614"/>
      <c r="T46" s="615"/>
    </row>
    <row r="47" spans="1:20" ht="14.25" customHeight="1">
      <c r="A47" s="873"/>
      <c r="B47" s="875"/>
      <c r="C47" s="877"/>
      <c r="D47" s="1130" t="s">
        <v>104</v>
      </c>
      <c r="E47" s="1132" t="s">
        <v>101</v>
      </c>
      <c r="F47" s="907" t="s">
        <v>62</v>
      </c>
      <c r="G47" s="909" t="s">
        <v>93</v>
      </c>
      <c r="H47" s="24" t="s">
        <v>96</v>
      </c>
      <c r="I47" s="343">
        <f>J47+L47</f>
        <v>150</v>
      </c>
      <c r="J47" s="344"/>
      <c r="K47" s="344"/>
      <c r="L47" s="355">
        <v>150</v>
      </c>
      <c r="M47" s="689">
        <f>N47+P47</f>
        <v>350</v>
      </c>
      <c r="N47" s="605"/>
      <c r="O47" s="605"/>
      <c r="P47" s="686">
        <v>350</v>
      </c>
      <c r="Q47" s="689">
        <f>M47-I47</f>
        <v>200</v>
      </c>
      <c r="R47" s="740">
        <v>0</v>
      </c>
      <c r="S47" s="740">
        <v>0</v>
      </c>
      <c r="T47" s="686">
        <v>200</v>
      </c>
    </row>
    <row r="48" spans="1:20" ht="14.25" customHeight="1">
      <c r="A48" s="873"/>
      <c r="B48" s="875"/>
      <c r="C48" s="877"/>
      <c r="D48" s="1130"/>
      <c r="E48" s="1132"/>
      <c r="F48" s="907"/>
      <c r="G48" s="909"/>
      <c r="H48" s="18" t="s">
        <v>95</v>
      </c>
      <c r="I48" s="346">
        <f>J48+L48</f>
        <v>5000</v>
      </c>
      <c r="J48" s="347"/>
      <c r="K48" s="347"/>
      <c r="L48" s="354">
        <v>5000</v>
      </c>
      <c r="M48" s="604">
        <v>5000</v>
      </c>
      <c r="N48" s="611"/>
      <c r="O48" s="611"/>
      <c r="P48" s="612">
        <v>5000</v>
      </c>
      <c r="Q48" s="604">
        <v>0</v>
      </c>
      <c r="R48" s="611">
        <v>0</v>
      </c>
      <c r="S48" s="611">
        <v>0</v>
      </c>
      <c r="T48" s="612">
        <v>0</v>
      </c>
    </row>
    <row r="49" spans="1:20" ht="14.25" customHeight="1">
      <c r="A49" s="873"/>
      <c r="B49" s="875"/>
      <c r="C49" s="877"/>
      <c r="D49" s="1131"/>
      <c r="E49" s="1132"/>
      <c r="F49" s="907"/>
      <c r="G49" s="909"/>
      <c r="H49" s="18"/>
      <c r="I49" s="494"/>
      <c r="J49" s="354"/>
      <c r="K49" s="354"/>
      <c r="L49" s="354"/>
      <c r="M49" s="620"/>
      <c r="N49" s="362"/>
      <c r="O49" s="362"/>
      <c r="P49" s="612"/>
      <c r="Q49" s="620"/>
      <c r="R49" s="362"/>
      <c r="S49" s="362"/>
      <c r="T49" s="612"/>
    </row>
    <row r="50" spans="1:20" ht="12.75" customHeight="1">
      <c r="A50" s="873"/>
      <c r="B50" s="875"/>
      <c r="C50" s="877"/>
      <c r="D50" s="1136" t="s">
        <v>105</v>
      </c>
      <c r="E50" s="1132"/>
      <c r="F50" s="907"/>
      <c r="G50" s="909"/>
      <c r="H50" s="24"/>
      <c r="I50" s="495"/>
      <c r="J50" s="355"/>
      <c r="K50" s="355"/>
      <c r="L50" s="355"/>
      <c r="M50" s="624"/>
      <c r="N50" s="363"/>
      <c r="O50" s="363"/>
      <c r="P50" s="606"/>
      <c r="Q50" s="624"/>
      <c r="R50" s="363"/>
      <c r="S50" s="363"/>
      <c r="T50" s="606"/>
    </row>
    <row r="51" spans="1:20">
      <c r="A51" s="873"/>
      <c r="B51" s="875"/>
      <c r="C51" s="877"/>
      <c r="D51" s="917"/>
      <c r="E51" s="1132"/>
      <c r="F51" s="907"/>
      <c r="G51" s="909"/>
      <c r="H51" s="24"/>
      <c r="I51" s="495"/>
      <c r="J51" s="355"/>
      <c r="K51" s="355"/>
      <c r="L51" s="355"/>
      <c r="M51" s="624"/>
      <c r="N51" s="363"/>
      <c r="O51" s="363"/>
      <c r="P51" s="606"/>
      <c r="Q51" s="624"/>
      <c r="R51" s="363"/>
      <c r="S51" s="363"/>
      <c r="T51" s="606"/>
    </row>
    <row r="52" spans="1:20" ht="12.75" customHeight="1">
      <c r="A52" s="873"/>
      <c r="B52" s="875"/>
      <c r="C52" s="877"/>
      <c r="D52" s="1137" t="s">
        <v>106</v>
      </c>
      <c r="E52" s="1132"/>
      <c r="F52" s="907"/>
      <c r="G52" s="909"/>
      <c r="H52" s="501" t="s">
        <v>102</v>
      </c>
      <c r="I52" s="743">
        <f>L52+J52</f>
        <v>1000</v>
      </c>
      <c r="J52" s="492"/>
      <c r="K52" s="492"/>
      <c r="L52" s="744">
        <v>1000</v>
      </c>
      <c r="M52" s="745">
        <f>P52+N52</f>
        <v>1000</v>
      </c>
      <c r="N52" s="626"/>
      <c r="O52" s="626"/>
      <c r="P52" s="746">
        <v>1000</v>
      </c>
      <c r="Q52" s="745">
        <f>M52-I52</f>
        <v>0</v>
      </c>
      <c r="R52" s="626"/>
      <c r="S52" s="626"/>
      <c r="T52" s="746">
        <v>0</v>
      </c>
    </row>
    <row r="53" spans="1:20" ht="12.75" customHeight="1">
      <c r="A53" s="873"/>
      <c r="B53" s="875"/>
      <c r="C53" s="877"/>
      <c r="D53" s="1130"/>
      <c r="E53" s="1132"/>
      <c r="F53" s="907"/>
      <c r="G53" s="909"/>
      <c r="H53" s="256"/>
      <c r="I53" s="513"/>
      <c r="J53" s="511"/>
      <c r="K53" s="511"/>
      <c r="L53" s="656"/>
      <c r="M53" s="621"/>
      <c r="N53" s="622"/>
      <c r="O53" s="661"/>
      <c r="P53" s="660"/>
      <c r="Q53" s="621"/>
      <c r="R53" s="622"/>
      <c r="S53" s="661"/>
      <c r="T53" s="660"/>
    </row>
    <row r="54" spans="1:20" ht="13.5" thickBot="1">
      <c r="A54" s="902"/>
      <c r="B54" s="903"/>
      <c r="C54" s="911"/>
      <c r="D54" s="1135"/>
      <c r="E54" s="1133"/>
      <c r="F54" s="908"/>
      <c r="G54" s="910"/>
      <c r="H54" s="20" t="s">
        <v>10</v>
      </c>
      <c r="I54" s="657">
        <f>SUM(I46:I52)</f>
        <v>6150</v>
      </c>
      <c r="J54" s="340">
        <f t="shared" ref="J54:P54" si="6">SUM(J47:J52)</f>
        <v>0</v>
      </c>
      <c r="K54" s="340">
        <f t="shared" si="6"/>
        <v>0</v>
      </c>
      <c r="L54" s="337">
        <f t="shared" si="6"/>
        <v>6150</v>
      </c>
      <c r="M54" s="657">
        <f t="shared" si="6"/>
        <v>6350</v>
      </c>
      <c r="N54" s="340">
        <f t="shared" si="6"/>
        <v>0</v>
      </c>
      <c r="O54" s="340">
        <f t="shared" si="6"/>
        <v>0</v>
      </c>
      <c r="P54" s="596">
        <f t="shared" si="6"/>
        <v>6350</v>
      </c>
      <c r="Q54" s="657">
        <f>SUM(Q46:Q53)</f>
        <v>200</v>
      </c>
      <c r="R54" s="340">
        <f>SUM(R46:R53)</f>
        <v>0</v>
      </c>
      <c r="S54" s="340">
        <f>SUM(S46:S53)</f>
        <v>0</v>
      </c>
      <c r="T54" s="596">
        <f>SUM(T46:T53)</f>
        <v>200</v>
      </c>
    </row>
    <row r="55" spans="1:20" ht="13.5" thickBot="1">
      <c r="A55" s="13" t="s">
        <v>9</v>
      </c>
      <c r="B55" s="14" t="s">
        <v>9</v>
      </c>
      <c r="C55" s="1108" t="s">
        <v>12</v>
      </c>
      <c r="D55" s="914"/>
      <c r="E55" s="914"/>
      <c r="F55" s="914"/>
      <c r="G55" s="914"/>
      <c r="H55" s="915"/>
      <c r="I55" s="65">
        <f t="shared" ref="I55:P55" si="7">I54+I45+I42+I38+I35+I32+I22+I18</f>
        <v>30456.899999999998</v>
      </c>
      <c r="J55" s="65">
        <f t="shared" si="7"/>
        <v>0</v>
      </c>
      <c r="K55" s="65">
        <f t="shared" si="7"/>
        <v>0</v>
      </c>
      <c r="L55" s="590">
        <f t="shared" si="7"/>
        <v>30456.899999999998</v>
      </c>
      <c r="M55" s="597">
        <f t="shared" si="7"/>
        <v>26143.1</v>
      </c>
      <c r="N55" s="65">
        <f t="shared" si="7"/>
        <v>0</v>
      </c>
      <c r="O55" s="65">
        <f t="shared" si="7"/>
        <v>0</v>
      </c>
      <c r="P55" s="598">
        <f t="shared" si="7"/>
        <v>26143.1</v>
      </c>
      <c r="Q55" s="597">
        <f>SUM(Q54,Q45,Q42,Q38,Q35,Q32,Q22,Q18)</f>
        <v>-4313.8</v>
      </c>
      <c r="R55" s="65">
        <f>SUM(R54,R45,R42,R38,R35,R32,R22,R18)</f>
        <v>0</v>
      </c>
      <c r="S55" s="65">
        <f>SUM(S54,S45,S42,S38,S35,S32,S22,S18)</f>
        <v>0</v>
      </c>
      <c r="T55" s="598">
        <f>SUM(T54,T45,T42,T38,T35,T32,T22,T18)</f>
        <v>-4313.7999999999993</v>
      </c>
    </row>
    <row r="56" spans="1:20" ht="13.5" thickBot="1">
      <c r="A56" s="13" t="s">
        <v>9</v>
      </c>
      <c r="B56" s="14" t="s">
        <v>11</v>
      </c>
      <c r="C56" s="959" t="s">
        <v>60</v>
      </c>
      <c r="D56" s="960"/>
      <c r="E56" s="960"/>
      <c r="F56" s="960"/>
      <c r="G56" s="960"/>
      <c r="H56" s="960"/>
      <c r="I56" s="960"/>
      <c r="J56" s="960"/>
      <c r="K56" s="960"/>
      <c r="L56" s="960"/>
      <c r="M56" s="1172"/>
      <c r="N56" s="960"/>
      <c r="O56" s="960"/>
      <c r="P56" s="960"/>
      <c r="Q56" s="960"/>
      <c r="R56" s="960"/>
      <c r="S56" s="960"/>
      <c r="T56" s="962"/>
    </row>
    <row r="57" spans="1:20" ht="12.75" customHeight="1">
      <c r="A57" s="872" t="s">
        <v>9</v>
      </c>
      <c r="B57" s="874" t="s">
        <v>11</v>
      </c>
      <c r="C57" s="876" t="s">
        <v>9</v>
      </c>
      <c r="D57" s="1134" t="s">
        <v>261</v>
      </c>
      <c r="E57" s="853" t="s">
        <v>101</v>
      </c>
      <c r="F57" s="1045" t="s">
        <v>62</v>
      </c>
      <c r="G57" s="922" t="s">
        <v>93</v>
      </c>
      <c r="H57" s="27" t="s">
        <v>51</v>
      </c>
      <c r="I57" s="42">
        <f>J57+L57</f>
        <v>0</v>
      </c>
      <c r="J57" s="43"/>
      <c r="K57" s="43"/>
      <c r="L57" s="44"/>
      <c r="M57" s="637">
        <f>N57+P57</f>
        <v>0</v>
      </c>
      <c r="N57" s="371"/>
      <c r="O57" s="371"/>
      <c r="P57" s="638"/>
      <c r="Q57" s="637">
        <f>R57+T57</f>
        <v>0</v>
      </c>
      <c r="R57" s="371">
        <v>0</v>
      </c>
      <c r="S57" s="371">
        <v>0</v>
      </c>
      <c r="T57" s="638">
        <v>0</v>
      </c>
    </row>
    <row r="58" spans="1:20">
      <c r="A58" s="873"/>
      <c r="B58" s="875"/>
      <c r="C58" s="877"/>
      <c r="D58" s="1130"/>
      <c r="E58" s="854"/>
      <c r="F58" s="986"/>
      <c r="G58" s="909"/>
      <c r="H58" s="68" t="s">
        <v>99</v>
      </c>
      <c r="I58" s="50">
        <f>J58+L58</f>
        <v>0</v>
      </c>
      <c r="J58" s="51"/>
      <c r="K58" s="51"/>
      <c r="L58" s="52"/>
      <c r="M58" s="607">
        <f>N58+P58</f>
        <v>0</v>
      </c>
      <c r="N58" s="605"/>
      <c r="O58" s="605"/>
      <c r="P58" s="606"/>
      <c r="Q58" s="607">
        <f>R58+T58</f>
        <v>0</v>
      </c>
      <c r="R58" s="605">
        <v>0</v>
      </c>
      <c r="S58" s="605">
        <v>0</v>
      </c>
      <c r="T58" s="606">
        <v>0</v>
      </c>
    </row>
    <row r="59" spans="1:20">
      <c r="A59" s="873"/>
      <c r="B59" s="875"/>
      <c r="C59" s="877"/>
      <c r="D59" s="1130"/>
      <c r="E59" s="854"/>
      <c r="F59" s="986"/>
      <c r="G59" s="909"/>
      <c r="H59" s="68" t="s">
        <v>70</v>
      </c>
      <c r="I59" s="57">
        <f>J59+L59</f>
        <v>4000</v>
      </c>
      <c r="J59" s="58"/>
      <c r="K59" s="58"/>
      <c r="L59" s="59">
        <v>4000</v>
      </c>
      <c r="M59" s="689">
        <f>N59+P59</f>
        <v>1700</v>
      </c>
      <c r="N59" s="611"/>
      <c r="O59" s="611"/>
      <c r="P59" s="670">
        <v>1700</v>
      </c>
      <c r="Q59" s="689">
        <f>M59-I59</f>
        <v>-2300</v>
      </c>
      <c r="R59" s="736">
        <v>0</v>
      </c>
      <c r="S59" s="736">
        <v>0</v>
      </c>
      <c r="T59" s="670">
        <v>-2300</v>
      </c>
    </row>
    <row r="60" spans="1:20" ht="17.25" customHeight="1" thickBot="1">
      <c r="A60" s="902"/>
      <c r="B60" s="903"/>
      <c r="C60" s="911"/>
      <c r="D60" s="1135"/>
      <c r="E60" s="855"/>
      <c r="F60" s="1034"/>
      <c r="G60" s="910"/>
      <c r="H60" s="20" t="s">
        <v>10</v>
      </c>
      <c r="I60" s="61">
        <f t="shared" ref="I60:T60" si="8">SUM(I57:I59)</f>
        <v>4000</v>
      </c>
      <c r="J60" s="62">
        <f t="shared" si="8"/>
        <v>0</v>
      </c>
      <c r="K60" s="62">
        <f t="shared" si="8"/>
        <v>0</v>
      </c>
      <c r="L60" s="228">
        <f t="shared" si="8"/>
        <v>4000</v>
      </c>
      <c r="M60" s="202">
        <f t="shared" si="8"/>
        <v>1700</v>
      </c>
      <c r="N60" s="62">
        <f t="shared" si="8"/>
        <v>0</v>
      </c>
      <c r="O60" s="62">
        <f t="shared" si="8"/>
        <v>0</v>
      </c>
      <c r="P60" s="63">
        <f t="shared" si="8"/>
        <v>1700</v>
      </c>
      <c r="Q60" s="202">
        <f t="shared" si="8"/>
        <v>-2300</v>
      </c>
      <c r="R60" s="62">
        <f t="shared" si="8"/>
        <v>0</v>
      </c>
      <c r="S60" s="62">
        <f t="shared" si="8"/>
        <v>0</v>
      </c>
      <c r="T60" s="63">
        <f t="shared" si="8"/>
        <v>-2300</v>
      </c>
    </row>
    <row r="61" spans="1:20" ht="28.5" customHeight="1">
      <c r="A61" s="872" t="s">
        <v>9</v>
      </c>
      <c r="B61" s="874" t="s">
        <v>11</v>
      </c>
      <c r="C61" s="876" t="s">
        <v>11</v>
      </c>
      <c r="D61" s="916" t="s">
        <v>240</v>
      </c>
      <c r="E61" s="994" t="s">
        <v>101</v>
      </c>
      <c r="F61" s="1045" t="s">
        <v>62</v>
      </c>
      <c r="G61" s="922" t="s">
        <v>93</v>
      </c>
      <c r="H61" s="27" t="s">
        <v>51</v>
      </c>
      <c r="I61" s="42"/>
      <c r="J61" s="43"/>
      <c r="K61" s="43"/>
      <c r="L61" s="44"/>
      <c r="M61" s="637"/>
      <c r="N61" s="371"/>
      <c r="O61" s="371"/>
      <c r="P61" s="638"/>
      <c r="Q61" s="637"/>
      <c r="R61" s="371"/>
      <c r="S61" s="371"/>
      <c r="T61" s="638"/>
    </row>
    <row r="62" spans="1:20" ht="20.25" customHeight="1">
      <c r="A62" s="873"/>
      <c r="B62" s="875"/>
      <c r="C62" s="877"/>
      <c r="D62" s="917"/>
      <c r="E62" s="995"/>
      <c r="F62" s="986"/>
      <c r="G62" s="909"/>
      <c r="H62" s="68" t="s">
        <v>99</v>
      </c>
      <c r="I62" s="50"/>
      <c r="J62" s="51"/>
      <c r="K62" s="51"/>
      <c r="L62" s="52"/>
      <c r="M62" s="607"/>
      <c r="N62" s="605"/>
      <c r="O62" s="605"/>
      <c r="P62" s="606"/>
      <c r="Q62" s="607"/>
      <c r="R62" s="605"/>
      <c r="S62" s="605"/>
      <c r="T62" s="606"/>
    </row>
    <row r="63" spans="1:20" ht="13.5" customHeight="1">
      <c r="A63" s="873"/>
      <c r="B63" s="875"/>
      <c r="C63" s="877"/>
      <c r="D63" s="917"/>
      <c r="E63" s="995"/>
      <c r="F63" s="986"/>
      <c r="G63" s="909"/>
      <c r="H63" s="68" t="s">
        <v>95</v>
      </c>
      <c r="I63" s="100">
        <f>J63+L63</f>
        <v>2665.5</v>
      </c>
      <c r="J63" s="58"/>
      <c r="K63" s="58"/>
      <c r="L63" s="59">
        <v>2665.5</v>
      </c>
      <c r="M63" s="610">
        <f>N63+P63</f>
        <v>2665.5</v>
      </c>
      <c r="N63" s="611">
        <v>0</v>
      </c>
      <c r="O63" s="611"/>
      <c r="P63" s="612">
        <v>2665.5</v>
      </c>
      <c r="Q63" s="610">
        <f>M63-I63</f>
        <v>0</v>
      </c>
      <c r="R63" s="611">
        <v>0</v>
      </c>
      <c r="S63" s="611">
        <v>0</v>
      </c>
      <c r="T63" s="612">
        <v>0</v>
      </c>
    </row>
    <row r="64" spans="1:20" ht="14.25" customHeight="1" thickBot="1">
      <c r="A64" s="902"/>
      <c r="B64" s="903"/>
      <c r="C64" s="911"/>
      <c r="D64" s="918"/>
      <c r="E64" s="996"/>
      <c r="F64" s="1034"/>
      <c r="G64" s="910"/>
      <c r="H64" s="20" t="s">
        <v>10</v>
      </c>
      <c r="I64" s="61">
        <f t="shared" ref="I64:P64" si="9">I63</f>
        <v>2665.5</v>
      </c>
      <c r="J64" s="61">
        <f t="shared" si="9"/>
        <v>0</v>
      </c>
      <c r="K64" s="61">
        <f t="shared" si="9"/>
        <v>0</v>
      </c>
      <c r="L64" s="300">
        <f t="shared" si="9"/>
        <v>2665.5</v>
      </c>
      <c r="M64" s="202">
        <f t="shared" si="9"/>
        <v>2665.5</v>
      </c>
      <c r="N64" s="61">
        <f t="shared" si="9"/>
        <v>0</v>
      </c>
      <c r="O64" s="61">
        <f t="shared" si="9"/>
        <v>0</v>
      </c>
      <c r="P64" s="302">
        <f t="shared" si="9"/>
        <v>2665.5</v>
      </c>
      <c r="Q64" s="202">
        <f>SUM(Q63)</f>
        <v>0</v>
      </c>
      <c r="R64" s="61">
        <f>SUM(R63)</f>
        <v>0</v>
      </c>
      <c r="S64" s="61">
        <f>SUM(S63)</f>
        <v>0</v>
      </c>
      <c r="T64" s="302">
        <f>SUM(T63)</f>
        <v>0</v>
      </c>
    </row>
    <row r="65" spans="1:22" ht="13.5" thickBot="1">
      <c r="A65" s="29" t="s">
        <v>9</v>
      </c>
      <c r="B65" s="14" t="s">
        <v>11</v>
      </c>
      <c r="C65" s="1108" t="s">
        <v>12</v>
      </c>
      <c r="D65" s="914"/>
      <c r="E65" s="914"/>
      <c r="F65" s="914"/>
      <c r="G65" s="914"/>
      <c r="H65" s="915"/>
      <c r="I65" s="65">
        <f t="shared" ref="I65:T65" si="10">SUM(I60,I64)</f>
        <v>6665.5</v>
      </c>
      <c r="J65" s="65">
        <f t="shared" si="10"/>
        <v>0</v>
      </c>
      <c r="K65" s="65">
        <f t="shared" si="10"/>
        <v>0</v>
      </c>
      <c r="L65" s="591">
        <f t="shared" si="10"/>
        <v>6665.5</v>
      </c>
      <c r="M65" s="597">
        <f t="shared" si="10"/>
        <v>4365.5</v>
      </c>
      <c r="N65" s="65">
        <f t="shared" si="10"/>
        <v>0</v>
      </c>
      <c r="O65" s="65">
        <f t="shared" si="10"/>
        <v>0</v>
      </c>
      <c r="P65" s="66">
        <f t="shared" si="10"/>
        <v>4365.5</v>
      </c>
      <c r="Q65" s="597">
        <f t="shared" si="10"/>
        <v>-2300</v>
      </c>
      <c r="R65" s="65">
        <f t="shared" si="10"/>
        <v>0</v>
      </c>
      <c r="S65" s="65">
        <f t="shared" si="10"/>
        <v>0</v>
      </c>
      <c r="T65" s="66">
        <f t="shared" si="10"/>
        <v>-2300</v>
      </c>
    </row>
    <row r="66" spans="1:22" ht="13.5" thickBot="1">
      <c r="A66" s="13" t="s">
        <v>9</v>
      </c>
      <c r="B66" s="14" t="s">
        <v>56</v>
      </c>
      <c r="C66" s="959" t="s">
        <v>61</v>
      </c>
      <c r="D66" s="960"/>
      <c r="E66" s="960"/>
      <c r="F66" s="960"/>
      <c r="G66" s="960"/>
      <c r="H66" s="960"/>
      <c r="I66" s="960"/>
      <c r="J66" s="960"/>
      <c r="K66" s="960"/>
      <c r="L66" s="960"/>
      <c r="M66" s="1172"/>
      <c r="N66" s="960"/>
      <c r="O66" s="960"/>
      <c r="P66" s="960"/>
      <c r="Q66" s="960"/>
      <c r="R66" s="960"/>
      <c r="S66" s="960"/>
      <c r="T66" s="962"/>
    </row>
    <row r="67" spans="1:22" ht="16.5" customHeight="1">
      <c r="A67" s="402" t="s">
        <v>9</v>
      </c>
      <c r="B67" s="403" t="s">
        <v>56</v>
      </c>
      <c r="C67" s="404" t="s">
        <v>9</v>
      </c>
      <c r="D67" s="535" t="s">
        <v>187</v>
      </c>
      <c r="E67" s="474"/>
      <c r="F67" s="573" t="s">
        <v>62</v>
      </c>
      <c r="G67" s="477" t="s">
        <v>69</v>
      </c>
      <c r="H67" s="394" t="s">
        <v>51</v>
      </c>
      <c r="I67" s="289">
        <f>J67+L67</f>
        <v>13739.2</v>
      </c>
      <c r="J67" s="245">
        <v>13694</v>
      </c>
      <c r="K67" s="245"/>
      <c r="L67" s="246">
        <v>45.2</v>
      </c>
      <c r="M67" s="631">
        <f>P67+N67</f>
        <v>13739.2</v>
      </c>
      <c r="N67" s="632">
        <v>13694</v>
      </c>
      <c r="O67" s="632"/>
      <c r="P67" s="633">
        <v>45.2</v>
      </c>
      <c r="Q67" s="631">
        <v>0</v>
      </c>
      <c r="R67" s="632">
        <v>0</v>
      </c>
      <c r="S67" s="632">
        <v>0</v>
      </c>
      <c r="T67" s="633">
        <v>0</v>
      </c>
    </row>
    <row r="68" spans="1:22">
      <c r="A68" s="402"/>
      <c r="B68" s="403"/>
      <c r="C68" s="404"/>
      <c r="D68" s="458" t="s">
        <v>126</v>
      </c>
      <c r="E68" s="475"/>
      <c r="F68" s="560" t="s">
        <v>68</v>
      </c>
      <c r="G68" s="476"/>
      <c r="H68" s="529" t="s">
        <v>223</v>
      </c>
      <c r="I68" s="523">
        <f>J68+L68</f>
        <v>1742.8</v>
      </c>
      <c r="J68" s="59">
        <v>1742.8</v>
      </c>
      <c r="K68" s="59"/>
      <c r="L68" s="59"/>
      <c r="M68" s="620">
        <f>P68+N68</f>
        <v>1742.8</v>
      </c>
      <c r="N68" s="362">
        <v>1742.8</v>
      </c>
      <c r="O68" s="362"/>
      <c r="P68" s="612">
        <v>0</v>
      </c>
      <c r="Q68" s="620">
        <v>0</v>
      </c>
      <c r="R68" s="362">
        <v>0</v>
      </c>
      <c r="S68" s="362">
        <v>0</v>
      </c>
      <c r="T68" s="612">
        <v>0</v>
      </c>
    </row>
    <row r="69" spans="1:22" ht="25.5">
      <c r="A69" s="402"/>
      <c r="B69" s="403"/>
      <c r="C69" s="404"/>
      <c r="D69" s="536" t="s">
        <v>136</v>
      </c>
      <c r="E69" s="475"/>
      <c r="F69" s="560" t="s">
        <v>83</v>
      </c>
      <c r="G69" s="476"/>
      <c r="H69" s="530"/>
      <c r="I69" s="524"/>
      <c r="J69" s="52"/>
      <c r="K69" s="52"/>
      <c r="L69" s="52"/>
      <c r="M69" s="624"/>
      <c r="N69" s="363"/>
      <c r="O69" s="363"/>
      <c r="P69" s="606"/>
      <c r="Q69" s="624"/>
      <c r="R69" s="363"/>
      <c r="S69" s="363"/>
      <c r="T69" s="606"/>
    </row>
    <row r="70" spans="1:22">
      <c r="A70" s="402"/>
      <c r="B70" s="403"/>
      <c r="C70" s="404"/>
      <c r="D70" s="458" t="s">
        <v>137</v>
      </c>
      <c r="E70" s="475"/>
      <c r="F70" s="560"/>
      <c r="G70" s="476"/>
      <c r="H70" s="530"/>
      <c r="I70" s="524"/>
      <c r="J70" s="52"/>
      <c r="K70" s="52"/>
      <c r="L70" s="52"/>
      <c r="M70" s="624"/>
      <c r="N70" s="363"/>
      <c r="O70" s="363"/>
      <c r="P70" s="606"/>
      <c r="Q70" s="624"/>
      <c r="R70" s="363"/>
      <c r="S70" s="363"/>
      <c r="T70" s="606"/>
    </row>
    <row r="71" spans="1:22">
      <c r="A71" s="402"/>
      <c r="B71" s="403"/>
      <c r="C71" s="404"/>
      <c r="D71" s="537" t="s">
        <v>138</v>
      </c>
      <c r="E71" s="475"/>
      <c r="F71" s="560"/>
      <c r="G71" s="476"/>
      <c r="H71" s="531"/>
      <c r="I71" s="525"/>
      <c r="J71" s="129"/>
      <c r="K71" s="129"/>
      <c r="L71" s="129"/>
      <c r="M71" s="384"/>
      <c r="N71" s="639"/>
      <c r="O71" s="639"/>
      <c r="P71" s="630"/>
      <c r="Q71" s="384"/>
      <c r="R71" s="639"/>
      <c r="S71" s="639"/>
      <c r="T71" s="630"/>
    </row>
    <row r="72" spans="1:22" ht="12.75" customHeight="1">
      <c r="A72" s="873"/>
      <c r="B72" s="875"/>
      <c r="C72" s="877"/>
      <c r="D72" s="1015" t="s">
        <v>85</v>
      </c>
      <c r="E72" s="924"/>
      <c r="F72" s="986"/>
      <c r="G72" s="909"/>
      <c r="H72" s="532"/>
      <c r="I72" s="524"/>
      <c r="J72" s="52"/>
      <c r="K72" s="52"/>
      <c r="L72" s="52"/>
      <c r="M72" s="624"/>
      <c r="N72" s="363"/>
      <c r="O72" s="363"/>
      <c r="P72" s="606"/>
      <c r="Q72" s="624"/>
      <c r="R72" s="363"/>
      <c r="S72" s="363"/>
      <c r="T72" s="606"/>
    </row>
    <row r="73" spans="1:22">
      <c r="A73" s="873"/>
      <c r="B73" s="875"/>
      <c r="C73" s="877"/>
      <c r="D73" s="1016"/>
      <c r="E73" s="924"/>
      <c r="F73" s="986"/>
      <c r="G73" s="909"/>
      <c r="H73" s="532"/>
      <c r="I73" s="524"/>
      <c r="J73" s="52"/>
      <c r="K73" s="52"/>
      <c r="L73" s="52"/>
      <c r="M73" s="624"/>
      <c r="N73" s="363"/>
      <c r="O73" s="363"/>
      <c r="P73" s="606"/>
      <c r="Q73" s="624"/>
      <c r="R73" s="363"/>
      <c r="S73" s="363"/>
      <c r="T73" s="606"/>
    </row>
    <row r="74" spans="1:22" ht="15.75" customHeight="1">
      <c r="A74" s="873"/>
      <c r="B74" s="875"/>
      <c r="C74" s="877"/>
      <c r="D74" s="1015" t="s">
        <v>86</v>
      </c>
      <c r="E74" s="924"/>
      <c r="F74" s="986"/>
      <c r="G74" s="909"/>
      <c r="H74" s="532"/>
      <c r="I74" s="524"/>
      <c r="J74" s="52"/>
      <c r="K74" s="52"/>
      <c r="L74" s="52"/>
      <c r="M74" s="624"/>
      <c r="N74" s="363"/>
      <c r="O74" s="363"/>
      <c r="P74" s="606"/>
      <c r="Q74" s="624"/>
      <c r="R74" s="363"/>
      <c r="S74" s="363"/>
      <c r="T74" s="606"/>
      <c r="V74" s="6" t="s">
        <v>259</v>
      </c>
    </row>
    <row r="75" spans="1:22">
      <c r="A75" s="873"/>
      <c r="B75" s="875"/>
      <c r="C75" s="877"/>
      <c r="D75" s="1016"/>
      <c r="E75" s="924"/>
      <c r="F75" s="986"/>
      <c r="G75" s="909"/>
      <c r="H75" s="531"/>
      <c r="I75" s="525"/>
      <c r="J75" s="129"/>
      <c r="K75" s="129"/>
      <c r="L75" s="129"/>
      <c r="M75" s="384"/>
      <c r="N75" s="639"/>
      <c r="O75" s="639"/>
      <c r="P75" s="630"/>
      <c r="Q75" s="384"/>
      <c r="R75" s="639"/>
      <c r="S75" s="639"/>
      <c r="T75" s="630"/>
    </row>
    <row r="76" spans="1:22" ht="20.25" customHeight="1">
      <c r="A76" s="873"/>
      <c r="B76" s="875"/>
      <c r="C76" s="877"/>
      <c r="D76" s="1138" t="s">
        <v>229</v>
      </c>
      <c r="E76" s="924"/>
      <c r="F76" s="986"/>
      <c r="G76" s="909"/>
      <c r="H76" s="532"/>
      <c r="I76" s="524"/>
      <c r="J76" s="52"/>
      <c r="K76" s="52"/>
      <c r="L76" s="52"/>
      <c r="M76" s="624"/>
      <c r="N76" s="363"/>
      <c r="O76" s="363"/>
      <c r="P76" s="606"/>
      <c r="Q76" s="624"/>
      <c r="R76" s="363"/>
      <c r="S76" s="363"/>
      <c r="T76" s="606"/>
    </row>
    <row r="77" spans="1:22" ht="20.25" customHeight="1">
      <c r="A77" s="873"/>
      <c r="B77" s="875"/>
      <c r="C77" s="877"/>
      <c r="D77" s="970"/>
      <c r="E77" s="924"/>
      <c r="F77" s="986"/>
      <c r="G77" s="909"/>
      <c r="H77" s="532"/>
      <c r="I77" s="524"/>
      <c r="J77" s="52"/>
      <c r="K77" s="52"/>
      <c r="L77" s="52"/>
      <c r="M77" s="624"/>
      <c r="N77" s="363"/>
      <c r="O77" s="363"/>
      <c r="P77" s="606"/>
      <c r="Q77" s="624"/>
      <c r="R77" s="363"/>
      <c r="S77" s="363"/>
      <c r="T77" s="606"/>
    </row>
    <row r="78" spans="1:22">
      <c r="A78" s="873"/>
      <c r="B78" s="875"/>
      <c r="C78" s="877"/>
      <c r="D78" s="1139"/>
      <c r="E78" s="924"/>
      <c r="F78" s="986"/>
      <c r="G78" s="909"/>
      <c r="H78" s="531"/>
      <c r="I78" s="525"/>
      <c r="J78" s="129"/>
      <c r="K78" s="129"/>
      <c r="L78" s="129"/>
      <c r="M78" s="384"/>
      <c r="N78" s="639"/>
      <c r="O78" s="639"/>
      <c r="P78" s="630"/>
      <c r="Q78" s="384"/>
      <c r="R78" s="639"/>
      <c r="S78" s="639"/>
      <c r="T78" s="630"/>
    </row>
    <row r="79" spans="1:22" ht="12.75" customHeight="1">
      <c r="A79" s="873"/>
      <c r="B79" s="875"/>
      <c r="C79" s="877"/>
      <c r="D79" s="1138" t="s">
        <v>148</v>
      </c>
      <c r="E79" s="924"/>
      <c r="F79" s="986"/>
      <c r="G79" s="909"/>
      <c r="H79" s="530"/>
      <c r="I79" s="524"/>
      <c r="J79" s="52"/>
      <c r="K79" s="52"/>
      <c r="L79" s="52"/>
      <c r="M79" s="624"/>
      <c r="N79" s="363"/>
      <c r="O79" s="363"/>
      <c r="P79" s="606"/>
      <c r="Q79" s="624"/>
      <c r="R79" s="363"/>
      <c r="S79" s="363"/>
      <c r="T79" s="606"/>
    </row>
    <row r="80" spans="1:22">
      <c r="A80" s="873"/>
      <c r="B80" s="875"/>
      <c r="C80" s="877"/>
      <c r="D80" s="970"/>
      <c r="E80" s="924"/>
      <c r="F80" s="986"/>
      <c r="G80" s="909"/>
      <c r="H80" s="533"/>
      <c r="I80" s="527"/>
      <c r="J80" s="97"/>
      <c r="K80" s="97"/>
      <c r="L80" s="97"/>
      <c r="M80" s="640"/>
      <c r="N80" s="641"/>
      <c r="O80" s="641"/>
      <c r="P80" s="642"/>
      <c r="Q80" s="640"/>
      <c r="R80" s="641"/>
      <c r="S80" s="641"/>
      <c r="T80" s="642"/>
    </row>
    <row r="81" spans="1:20" ht="13.5" thickBot="1">
      <c r="A81" s="902"/>
      <c r="B81" s="903"/>
      <c r="C81" s="911"/>
      <c r="D81" s="971"/>
      <c r="E81" s="938"/>
      <c r="F81" s="1034"/>
      <c r="G81" s="910"/>
      <c r="H81" s="534" t="s">
        <v>10</v>
      </c>
      <c r="I81" s="528">
        <f t="shared" ref="I81:T81" si="11">SUM(I67:I80)</f>
        <v>15482</v>
      </c>
      <c r="J81" s="518">
        <f t="shared" si="11"/>
        <v>15436.8</v>
      </c>
      <c r="K81" s="518">
        <f t="shared" si="11"/>
        <v>0</v>
      </c>
      <c r="L81" s="592">
        <f t="shared" si="11"/>
        <v>45.2</v>
      </c>
      <c r="M81" s="528">
        <f t="shared" si="11"/>
        <v>15482</v>
      </c>
      <c r="N81" s="518">
        <f t="shared" si="11"/>
        <v>15436.8</v>
      </c>
      <c r="O81" s="518">
        <f t="shared" si="11"/>
        <v>0</v>
      </c>
      <c r="P81" s="514">
        <f t="shared" si="11"/>
        <v>45.2</v>
      </c>
      <c r="Q81" s="528">
        <f t="shared" si="11"/>
        <v>0</v>
      </c>
      <c r="R81" s="518">
        <f t="shared" si="11"/>
        <v>0</v>
      </c>
      <c r="S81" s="518">
        <f t="shared" si="11"/>
        <v>0</v>
      </c>
      <c r="T81" s="514">
        <f t="shared" si="11"/>
        <v>0</v>
      </c>
    </row>
    <row r="82" spans="1:20" ht="12.75" customHeight="1">
      <c r="A82" s="872" t="s">
        <v>9</v>
      </c>
      <c r="B82" s="874" t="s">
        <v>56</v>
      </c>
      <c r="C82" s="876" t="s">
        <v>11</v>
      </c>
      <c r="D82" s="1030" t="s">
        <v>142</v>
      </c>
      <c r="E82" s="987" t="s">
        <v>101</v>
      </c>
      <c r="F82" s="1045" t="s">
        <v>62</v>
      </c>
      <c r="G82" s="922" t="s">
        <v>93</v>
      </c>
      <c r="H82" s="68" t="s">
        <v>95</v>
      </c>
      <c r="I82" s="42">
        <f>J82+L82</f>
        <v>7303.2</v>
      </c>
      <c r="J82" s="43"/>
      <c r="K82" s="43"/>
      <c r="L82" s="44">
        <v>7303.2</v>
      </c>
      <c r="M82" s="637">
        <f>N82+P82</f>
        <v>7303.2</v>
      </c>
      <c r="N82" s="737"/>
      <c r="O82" s="737"/>
      <c r="P82" s="638">
        <v>7303.2</v>
      </c>
      <c r="Q82" s="637">
        <v>0</v>
      </c>
      <c r="R82" s="371">
        <v>0</v>
      </c>
      <c r="S82" s="371">
        <v>0</v>
      </c>
      <c r="T82" s="638">
        <v>0</v>
      </c>
    </row>
    <row r="83" spans="1:20">
      <c r="A83" s="873"/>
      <c r="B83" s="875"/>
      <c r="C83" s="877"/>
      <c r="D83" s="1031"/>
      <c r="E83" s="924"/>
      <c r="F83" s="986"/>
      <c r="G83" s="909"/>
      <c r="H83" s="28" t="s">
        <v>96</v>
      </c>
      <c r="I83" s="57">
        <f>J83+L83</f>
        <v>3334.6</v>
      </c>
      <c r="J83" s="58"/>
      <c r="K83" s="58"/>
      <c r="L83" s="59">
        <v>3334.6</v>
      </c>
      <c r="M83" s="610">
        <f>N83+P83</f>
        <v>3334.6</v>
      </c>
      <c r="N83" s="736"/>
      <c r="O83" s="736"/>
      <c r="P83" s="612">
        <v>3334.6</v>
      </c>
      <c r="Q83" s="610">
        <v>0</v>
      </c>
      <c r="R83" s="611">
        <v>0</v>
      </c>
      <c r="S83" s="611">
        <v>0</v>
      </c>
      <c r="T83" s="612">
        <v>0</v>
      </c>
    </row>
    <row r="84" spans="1:20" ht="13.5" thickBot="1">
      <c r="A84" s="902"/>
      <c r="B84" s="903"/>
      <c r="C84" s="911"/>
      <c r="D84" s="1032"/>
      <c r="E84" s="938"/>
      <c r="F84" s="1034"/>
      <c r="G84" s="910"/>
      <c r="H84" s="20" t="s">
        <v>10</v>
      </c>
      <c r="I84" s="61">
        <f t="shared" ref="I84:T84" si="12">SUM(I82:I83)</f>
        <v>10637.8</v>
      </c>
      <c r="J84" s="62">
        <f t="shared" si="12"/>
        <v>0</v>
      </c>
      <c r="K84" s="62">
        <f t="shared" si="12"/>
        <v>0</v>
      </c>
      <c r="L84" s="228">
        <f t="shared" si="12"/>
        <v>10637.8</v>
      </c>
      <c r="M84" s="339">
        <f t="shared" si="12"/>
        <v>10637.8</v>
      </c>
      <c r="N84" s="340">
        <f t="shared" si="12"/>
        <v>0</v>
      </c>
      <c r="O84" s="340">
        <f t="shared" si="12"/>
        <v>0</v>
      </c>
      <c r="P84" s="545">
        <f t="shared" si="12"/>
        <v>10637.8</v>
      </c>
      <c r="Q84" s="339">
        <f t="shared" si="12"/>
        <v>0</v>
      </c>
      <c r="R84" s="340">
        <f t="shared" si="12"/>
        <v>0</v>
      </c>
      <c r="S84" s="340">
        <f t="shared" si="12"/>
        <v>0</v>
      </c>
      <c r="T84" s="545">
        <f t="shared" si="12"/>
        <v>0</v>
      </c>
    </row>
    <row r="85" spans="1:20" ht="13.5" thickBot="1">
      <c r="A85" s="29" t="s">
        <v>9</v>
      </c>
      <c r="B85" s="14" t="s">
        <v>56</v>
      </c>
      <c r="C85" s="1108" t="s">
        <v>12</v>
      </c>
      <c r="D85" s="914"/>
      <c r="E85" s="914"/>
      <c r="F85" s="914"/>
      <c r="G85" s="914"/>
      <c r="H85" s="915"/>
      <c r="I85" s="65">
        <f>J85+L85</f>
        <v>26119.8</v>
      </c>
      <c r="J85" s="65">
        <f>J84+J81</f>
        <v>15436.8</v>
      </c>
      <c r="K85" s="65">
        <f>K84+K81</f>
        <v>0</v>
      </c>
      <c r="L85" s="590">
        <f>L84+L81</f>
        <v>10683</v>
      </c>
      <c r="M85" s="597">
        <f>SUM(M84,M81)</f>
        <v>26119.8</v>
      </c>
      <c r="N85" s="65">
        <f>N84+N81</f>
        <v>15436.8</v>
      </c>
      <c r="O85" s="65">
        <f>O84+O81</f>
        <v>0</v>
      </c>
      <c r="P85" s="598">
        <f>SUM(P84,P81)</f>
        <v>10683</v>
      </c>
      <c r="Q85" s="597">
        <f>R85+T85</f>
        <v>0</v>
      </c>
      <c r="R85" s="65">
        <f>R84+R81</f>
        <v>0</v>
      </c>
      <c r="S85" s="65">
        <f>S84+S81</f>
        <v>0</v>
      </c>
      <c r="T85" s="598">
        <f>T84+T81</f>
        <v>0</v>
      </c>
    </row>
    <row r="86" spans="1:20" ht="13.5" thickBot="1">
      <c r="A86" s="13" t="s">
        <v>9</v>
      </c>
      <c r="B86" s="14" t="s">
        <v>62</v>
      </c>
      <c r="C86" s="959" t="s">
        <v>63</v>
      </c>
      <c r="D86" s="960"/>
      <c r="E86" s="960"/>
      <c r="F86" s="960"/>
      <c r="G86" s="960"/>
      <c r="H86" s="960"/>
      <c r="I86" s="960"/>
      <c r="J86" s="960"/>
      <c r="K86" s="960"/>
      <c r="L86" s="960"/>
      <c r="M86" s="1172"/>
      <c r="N86" s="960"/>
      <c r="O86" s="960"/>
      <c r="P86" s="960"/>
      <c r="Q86" s="960"/>
      <c r="R86" s="960"/>
      <c r="S86" s="960"/>
      <c r="T86" s="962"/>
    </row>
    <row r="87" spans="1:20" ht="18.75" customHeight="1">
      <c r="A87" s="872" t="s">
        <v>9</v>
      </c>
      <c r="B87" s="874" t="s">
        <v>62</v>
      </c>
      <c r="C87" s="876" t="s">
        <v>9</v>
      </c>
      <c r="D87" s="956" t="s">
        <v>65</v>
      </c>
      <c r="E87" s="1039" t="s">
        <v>199</v>
      </c>
      <c r="F87" s="1045" t="s">
        <v>62</v>
      </c>
      <c r="G87" s="922" t="s">
        <v>69</v>
      </c>
      <c r="H87" s="239" t="s">
        <v>51</v>
      </c>
      <c r="I87" s="289">
        <f>J87+L87</f>
        <v>191.2</v>
      </c>
      <c r="J87" s="245">
        <v>191.2</v>
      </c>
      <c r="K87" s="245"/>
      <c r="L87" s="246"/>
      <c r="M87" s="631">
        <f>N87+P87</f>
        <v>191.2</v>
      </c>
      <c r="N87" s="632">
        <v>191.2</v>
      </c>
      <c r="O87" s="632"/>
      <c r="P87" s="633"/>
      <c r="Q87" s="631">
        <v>0</v>
      </c>
      <c r="R87" s="632">
        <v>0</v>
      </c>
      <c r="S87" s="632">
        <v>0</v>
      </c>
      <c r="T87" s="633">
        <v>0</v>
      </c>
    </row>
    <row r="88" spans="1:20" ht="18.75" customHeight="1">
      <c r="A88" s="873"/>
      <c r="B88" s="875"/>
      <c r="C88" s="877"/>
      <c r="D88" s="957"/>
      <c r="E88" s="1140"/>
      <c r="F88" s="986"/>
      <c r="G88" s="909"/>
      <c r="H88" s="221" t="s">
        <v>70</v>
      </c>
      <c r="I88" s="523">
        <v>0</v>
      </c>
      <c r="J88" s="58">
        <v>0</v>
      </c>
      <c r="K88" s="58"/>
      <c r="L88" s="191"/>
      <c r="M88" s="673">
        <f>P88+N88</f>
        <v>670.7</v>
      </c>
      <c r="N88" s="738">
        <v>670.7</v>
      </c>
      <c r="O88" s="362"/>
      <c r="P88" s="612"/>
      <c r="Q88" s="673">
        <f>M88-I88</f>
        <v>670.7</v>
      </c>
      <c r="R88" s="738">
        <v>670.7</v>
      </c>
      <c r="S88" s="362">
        <v>0</v>
      </c>
      <c r="T88" s="612">
        <v>0</v>
      </c>
    </row>
    <row r="89" spans="1:20" ht="13.5" thickBot="1">
      <c r="A89" s="902"/>
      <c r="B89" s="903"/>
      <c r="C89" s="911"/>
      <c r="D89" s="958"/>
      <c r="E89" s="1040"/>
      <c r="F89" s="1034"/>
      <c r="G89" s="910"/>
      <c r="H89" s="20" t="s">
        <v>10</v>
      </c>
      <c r="I89" s="202">
        <f t="shared" ref="I89:P89" si="13">SUM(I87:I88)</f>
        <v>191.2</v>
      </c>
      <c r="J89" s="62">
        <f t="shared" si="13"/>
        <v>191.2</v>
      </c>
      <c r="K89" s="62">
        <f t="shared" si="13"/>
        <v>0</v>
      </c>
      <c r="L89" s="228">
        <f t="shared" si="13"/>
        <v>0</v>
      </c>
      <c r="M89" s="202">
        <f t="shared" si="13"/>
        <v>861.90000000000009</v>
      </c>
      <c r="N89" s="62">
        <f t="shared" si="13"/>
        <v>861.90000000000009</v>
      </c>
      <c r="O89" s="62">
        <f t="shared" si="13"/>
        <v>0</v>
      </c>
      <c r="P89" s="63">
        <f t="shared" si="13"/>
        <v>0</v>
      </c>
      <c r="Q89" s="202">
        <f>SUM(Q87:Q88)</f>
        <v>670.7</v>
      </c>
      <c r="R89" s="62">
        <f>SUM(R87:R88)</f>
        <v>670.7</v>
      </c>
      <c r="S89" s="62">
        <f>SUM(S87:S88)</f>
        <v>0</v>
      </c>
      <c r="T89" s="63">
        <f>SUM(T87:T88)</f>
        <v>0</v>
      </c>
    </row>
    <row r="90" spans="1:20" ht="12.75" customHeight="1">
      <c r="A90" s="872" t="s">
        <v>9</v>
      </c>
      <c r="B90" s="874" t="s">
        <v>62</v>
      </c>
      <c r="C90" s="876" t="s">
        <v>11</v>
      </c>
      <c r="D90" s="956" t="s">
        <v>73</v>
      </c>
      <c r="E90" s="1039"/>
      <c r="F90" s="1045" t="s">
        <v>62</v>
      </c>
      <c r="G90" s="922" t="s">
        <v>69</v>
      </c>
      <c r="H90" s="239" t="s">
        <v>51</v>
      </c>
      <c r="I90" s="541">
        <f>J90+L90</f>
        <v>1991.81</v>
      </c>
      <c r="J90" s="246">
        <f>1929.8+62.01</f>
        <v>1991.81</v>
      </c>
      <c r="K90" s="246"/>
      <c r="L90" s="246"/>
      <c r="M90" s="643">
        <f>N90+P90</f>
        <v>1991.8</v>
      </c>
      <c r="N90" s="644">
        <v>1991.8</v>
      </c>
      <c r="O90" s="644"/>
      <c r="P90" s="633"/>
      <c r="Q90" s="643">
        <v>0</v>
      </c>
      <c r="R90" s="644">
        <v>0</v>
      </c>
      <c r="S90" s="644">
        <v>0</v>
      </c>
      <c r="T90" s="633">
        <v>0</v>
      </c>
    </row>
    <row r="91" spans="1:20">
      <c r="A91" s="873"/>
      <c r="B91" s="875"/>
      <c r="C91" s="877"/>
      <c r="D91" s="957"/>
      <c r="E91" s="1140"/>
      <c r="F91" s="986"/>
      <c r="G91" s="909"/>
      <c r="H91" s="28"/>
      <c r="I91" s="524"/>
      <c r="J91" s="52"/>
      <c r="K91" s="52"/>
      <c r="L91" s="52"/>
      <c r="M91" s="624"/>
      <c r="N91" s="363"/>
      <c r="O91" s="363"/>
      <c r="P91" s="606"/>
      <c r="Q91" s="624"/>
      <c r="R91" s="363"/>
      <c r="S91" s="363"/>
      <c r="T91" s="606"/>
    </row>
    <row r="92" spans="1:20" ht="13.5" thickBot="1">
      <c r="A92" s="902"/>
      <c r="B92" s="903"/>
      <c r="C92" s="911"/>
      <c r="D92" s="958"/>
      <c r="E92" s="1040"/>
      <c r="F92" s="1034"/>
      <c r="G92" s="910"/>
      <c r="H92" s="20" t="s">
        <v>10</v>
      </c>
      <c r="I92" s="202">
        <f t="shared" ref="I92:P92" si="14">SUM(I90:I91)</f>
        <v>1991.81</v>
      </c>
      <c r="J92" s="62">
        <f t="shared" si="14"/>
        <v>1991.81</v>
      </c>
      <c r="K92" s="62">
        <f t="shared" si="14"/>
        <v>0</v>
      </c>
      <c r="L92" s="228">
        <f t="shared" si="14"/>
        <v>0</v>
      </c>
      <c r="M92" s="202">
        <f t="shared" si="14"/>
        <v>1991.8</v>
      </c>
      <c r="N92" s="62">
        <f t="shared" si="14"/>
        <v>1991.8</v>
      </c>
      <c r="O92" s="62">
        <f t="shared" si="14"/>
        <v>0</v>
      </c>
      <c r="P92" s="63">
        <f t="shared" si="14"/>
        <v>0</v>
      </c>
      <c r="Q92" s="202">
        <f>SUM(Q90)</f>
        <v>0</v>
      </c>
      <c r="R92" s="62">
        <f>SUM(R90)</f>
        <v>0</v>
      </c>
      <c r="S92" s="62">
        <f>SUM(S90)</f>
        <v>0</v>
      </c>
      <c r="T92" s="63">
        <f>SUM(T90)</f>
        <v>0</v>
      </c>
    </row>
    <row r="93" spans="1:20" ht="12.75" customHeight="1">
      <c r="A93" s="872" t="s">
        <v>9</v>
      </c>
      <c r="B93" s="874" t="s">
        <v>62</v>
      </c>
      <c r="C93" s="876" t="s">
        <v>56</v>
      </c>
      <c r="D93" s="950" t="s">
        <v>221</v>
      </c>
      <c r="E93" s="987" t="s">
        <v>101</v>
      </c>
      <c r="F93" s="1045" t="s">
        <v>62</v>
      </c>
      <c r="G93" s="922" t="s">
        <v>93</v>
      </c>
      <c r="H93" s="27" t="s">
        <v>51</v>
      </c>
      <c r="I93" s="42">
        <f>J93+L93</f>
        <v>0</v>
      </c>
      <c r="J93" s="43"/>
      <c r="K93" s="43"/>
      <c r="L93" s="44"/>
      <c r="M93" s="637">
        <f>N93+P93</f>
        <v>0</v>
      </c>
      <c r="N93" s="371"/>
      <c r="O93" s="371"/>
      <c r="P93" s="638"/>
      <c r="Q93" s="637">
        <f>R93+T93</f>
        <v>0</v>
      </c>
      <c r="R93" s="371">
        <v>0</v>
      </c>
      <c r="S93" s="371">
        <v>0</v>
      </c>
      <c r="T93" s="638">
        <v>0</v>
      </c>
    </row>
    <row r="94" spans="1:20">
      <c r="A94" s="873"/>
      <c r="B94" s="875"/>
      <c r="C94" s="877"/>
      <c r="D94" s="951"/>
      <c r="E94" s="924"/>
      <c r="F94" s="986"/>
      <c r="G94" s="909"/>
      <c r="H94" s="28" t="s">
        <v>96</v>
      </c>
      <c r="I94" s="57">
        <f>J94+L94</f>
        <v>170</v>
      </c>
      <c r="J94" s="58"/>
      <c r="K94" s="58"/>
      <c r="L94" s="59">
        <v>170</v>
      </c>
      <c r="M94" s="610">
        <f>N94+P94</f>
        <v>170</v>
      </c>
      <c r="N94" s="611"/>
      <c r="O94" s="611"/>
      <c r="P94" s="612">
        <v>170</v>
      </c>
      <c r="Q94" s="610">
        <v>0</v>
      </c>
      <c r="R94" s="611">
        <v>0</v>
      </c>
      <c r="S94" s="611">
        <v>0</v>
      </c>
      <c r="T94" s="612">
        <v>0</v>
      </c>
    </row>
    <row r="95" spans="1:20" ht="13.5" thickBot="1">
      <c r="A95" s="902"/>
      <c r="B95" s="903"/>
      <c r="C95" s="911"/>
      <c r="D95" s="952"/>
      <c r="E95" s="938"/>
      <c r="F95" s="1034"/>
      <c r="G95" s="910"/>
      <c r="H95" s="20" t="s">
        <v>10</v>
      </c>
      <c r="I95" s="61">
        <f t="shared" ref="I95:T95" si="15">SUM(I93:I94)</f>
        <v>170</v>
      </c>
      <c r="J95" s="62">
        <f t="shared" si="15"/>
        <v>0</v>
      </c>
      <c r="K95" s="62">
        <f t="shared" si="15"/>
        <v>0</v>
      </c>
      <c r="L95" s="228">
        <f t="shared" si="15"/>
        <v>170</v>
      </c>
      <c r="M95" s="202">
        <f t="shared" si="15"/>
        <v>170</v>
      </c>
      <c r="N95" s="62">
        <f t="shared" si="15"/>
        <v>0</v>
      </c>
      <c r="O95" s="62">
        <f t="shared" si="15"/>
        <v>0</v>
      </c>
      <c r="P95" s="63">
        <f t="shared" si="15"/>
        <v>170</v>
      </c>
      <c r="Q95" s="202">
        <f t="shared" si="15"/>
        <v>0</v>
      </c>
      <c r="R95" s="62">
        <f t="shared" si="15"/>
        <v>0</v>
      </c>
      <c r="S95" s="62">
        <f t="shared" si="15"/>
        <v>0</v>
      </c>
      <c r="T95" s="63">
        <f t="shared" si="15"/>
        <v>0</v>
      </c>
    </row>
    <row r="96" spans="1:20">
      <c r="A96" s="410" t="s">
        <v>9</v>
      </c>
      <c r="B96" s="411" t="s">
        <v>62</v>
      </c>
      <c r="C96" s="412" t="s">
        <v>62</v>
      </c>
      <c r="D96" s="455" t="s">
        <v>188</v>
      </c>
      <c r="E96" s="413"/>
      <c r="F96" s="559"/>
      <c r="G96" s="405"/>
      <c r="H96" s="376"/>
      <c r="I96" s="187"/>
      <c r="J96" s="154"/>
      <c r="K96" s="154"/>
      <c r="L96" s="155"/>
      <c r="M96" s="613"/>
      <c r="N96" s="614"/>
      <c r="O96" s="614"/>
      <c r="P96" s="615"/>
      <c r="Q96" s="613"/>
      <c r="R96" s="614"/>
      <c r="S96" s="614"/>
      <c r="T96" s="615"/>
    </row>
    <row r="97" spans="1:20" ht="12.75" customHeight="1">
      <c r="A97" s="873"/>
      <c r="B97" s="875"/>
      <c r="C97" s="877"/>
      <c r="D97" s="1015" t="s">
        <v>193</v>
      </c>
      <c r="E97" s="1036"/>
      <c r="F97" s="1033" t="s">
        <v>62</v>
      </c>
      <c r="G97" s="1035" t="s">
        <v>93</v>
      </c>
      <c r="H97" s="377" t="s">
        <v>51</v>
      </c>
      <c r="I97" s="50">
        <f>J97+L97</f>
        <v>50.8</v>
      </c>
      <c r="J97" s="102">
        <v>50.8</v>
      </c>
      <c r="K97" s="102">
        <v>19.100000000000001</v>
      </c>
      <c r="L97" s="103"/>
      <c r="M97" s="607">
        <f>N97+P97</f>
        <v>50.8</v>
      </c>
      <c r="N97" s="608">
        <v>50.8</v>
      </c>
      <c r="O97" s="608">
        <v>19.100000000000001</v>
      </c>
      <c r="P97" s="675"/>
      <c r="Q97" s="607">
        <v>0</v>
      </c>
      <c r="R97" s="608">
        <v>0</v>
      </c>
      <c r="S97" s="608">
        <v>0</v>
      </c>
      <c r="T97" s="609">
        <v>0</v>
      </c>
    </row>
    <row r="98" spans="1:20" ht="15" customHeight="1">
      <c r="A98" s="873"/>
      <c r="B98" s="875"/>
      <c r="C98" s="877"/>
      <c r="D98" s="957"/>
      <c r="E98" s="1037"/>
      <c r="F98" s="986"/>
      <c r="G98" s="909"/>
      <c r="H98" s="388" t="s">
        <v>95</v>
      </c>
      <c r="I98" s="261">
        <f>J98+L98</f>
        <v>62.4</v>
      </c>
      <c r="J98" s="51">
        <v>62.4</v>
      </c>
      <c r="K98" s="51"/>
      <c r="L98" s="52"/>
      <c r="M98" s="619">
        <f>N98+P98</f>
        <v>62.4</v>
      </c>
      <c r="N98" s="605">
        <v>62.4</v>
      </c>
      <c r="O98" s="740"/>
      <c r="P98" s="686"/>
      <c r="Q98" s="619">
        <v>0</v>
      </c>
      <c r="R98" s="605">
        <v>0</v>
      </c>
      <c r="S98" s="605">
        <v>0</v>
      </c>
      <c r="T98" s="606">
        <v>0</v>
      </c>
    </row>
    <row r="99" spans="1:20" ht="17.25" customHeight="1">
      <c r="A99" s="402"/>
      <c r="B99" s="403"/>
      <c r="C99" s="404"/>
      <c r="D99" s="992" t="s">
        <v>230</v>
      </c>
      <c r="E99" s="1037"/>
      <c r="F99" s="986"/>
      <c r="G99" s="909"/>
      <c r="H99" s="383" t="s">
        <v>70</v>
      </c>
      <c r="I99" s="50">
        <f>J99+L99</f>
        <v>50</v>
      </c>
      <c r="J99" s="102">
        <v>50</v>
      </c>
      <c r="K99" s="102"/>
      <c r="L99" s="103"/>
      <c r="M99" s="607">
        <f>N99+P99</f>
        <v>50</v>
      </c>
      <c r="N99" s="608">
        <v>50</v>
      </c>
      <c r="O99" s="739"/>
      <c r="P99" s="675"/>
      <c r="Q99" s="607">
        <v>0</v>
      </c>
      <c r="R99" s="608">
        <v>0</v>
      </c>
      <c r="S99" s="608">
        <v>0</v>
      </c>
      <c r="T99" s="609">
        <v>0</v>
      </c>
    </row>
    <row r="100" spans="1:20" ht="15" customHeight="1">
      <c r="A100" s="873"/>
      <c r="B100" s="875"/>
      <c r="C100" s="877"/>
      <c r="D100" s="992"/>
      <c r="E100" s="1037"/>
      <c r="F100" s="986"/>
      <c r="G100" s="909"/>
      <c r="H100" s="378"/>
      <c r="I100" s="382"/>
      <c r="J100" s="51"/>
      <c r="K100" s="51"/>
      <c r="L100" s="52"/>
      <c r="M100" s="604"/>
      <c r="N100" s="605"/>
      <c r="O100" s="605"/>
      <c r="P100" s="606"/>
      <c r="Q100" s="604"/>
      <c r="R100" s="605"/>
      <c r="S100" s="605"/>
      <c r="T100" s="606"/>
    </row>
    <row r="101" spans="1:20" ht="13.5" thickBot="1">
      <c r="A101" s="902"/>
      <c r="B101" s="903"/>
      <c r="C101" s="911"/>
      <c r="D101" s="1012"/>
      <c r="E101" s="1038"/>
      <c r="F101" s="1034"/>
      <c r="G101" s="910"/>
      <c r="H101" s="316" t="s">
        <v>10</v>
      </c>
      <c r="I101" s="202">
        <f t="shared" ref="I101:S101" si="16">SUM(I97:I100)</f>
        <v>163.19999999999999</v>
      </c>
      <c r="J101" s="61">
        <f t="shared" si="16"/>
        <v>163.19999999999999</v>
      </c>
      <c r="K101" s="61">
        <f t="shared" si="16"/>
        <v>19.100000000000001</v>
      </c>
      <c r="L101" s="300">
        <f t="shared" si="16"/>
        <v>0</v>
      </c>
      <c r="M101" s="202">
        <f t="shared" si="16"/>
        <v>163.19999999999999</v>
      </c>
      <c r="N101" s="61">
        <f t="shared" si="16"/>
        <v>163.19999999999999</v>
      </c>
      <c r="O101" s="61">
        <f t="shared" si="16"/>
        <v>19.100000000000001</v>
      </c>
      <c r="P101" s="302">
        <f t="shared" si="16"/>
        <v>0</v>
      </c>
      <c r="Q101" s="202">
        <f t="shared" si="16"/>
        <v>0</v>
      </c>
      <c r="R101" s="61">
        <f t="shared" si="16"/>
        <v>0</v>
      </c>
      <c r="S101" s="61">
        <f t="shared" si="16"/>
        <v>0</v>
      </c>
      <c r="T101" s="302">
        <f>SUM(T96:T100)</f>
        <v>0</v>
      </c>
    </row>
    <row r="102" spans="1:20" ht="12.75" customHeight="1">
      <c r="A102" s="872" t="s">
        <v>9</v>
      </c>
      <c r="B102" s="874" t="s">
        <v>62</v>
      </c>
      <c r="C102" s="876" t="s">
        <v>64</v>
      </c>
      <c r="D102" s="956" t="s">
        <v>109</v>
      </c>
      <c r="E102" s="1039" t="s">
        <v>200</v>
      </c>
      <c r="F102" s="1045" t="s">
        <v>56</v>
      </c>
      <c r="G102" s="922" t="s">
        <v>186</v>
      </c>
      <c r="H102" s="27" t="s">
        <v>51</v>
      </c>
      <c r="I102" s="42">
        <f>J102+L102</f>
        <v>233.3</v>
      </c>
      <c r="J102" s="43">
        <v>233.3</v>
      </c>
      <c r="K102" s="43"/>
      <c r="L102" s="44"/>
      <c r="M102" s="637">
        <f>N102+P102</f>
        <v>233.3</v>
      </c>
      <c r="N102" s="371">
        <v>233.3</v>
      </c>
      <c r="O102" s="371"/>
      <c r="P102" s="638"/>
      <c r="Q102" s="637">
        <v>0</v>
      </c>
      <c r="R102" s="371">
        <v>0</v>
      </c>
      <c r="S102" s="371">
        <v>0</v>
      </c>
      <c r="T102" s="638">
        <v>0</v>
      </c>
    </row>
    <row r="103" spans="1:20" ht="13.5" thickBot="1">
      <c r="A103" s="902"/>
      <c r="B103" s="903"/>
      <c r="C103" s="911"/>
      <c r="D103" s="958"/>
      <c r="E103" s="1040"/>
      <c r="F103" s="1034"/>
      <c r="G103" s="910"/>
      <c r="H103" s="20" t="s">
        <v>10</v>
      </c>
      <c r="I103" s="61">
        <f t="shared" ref="I103:T103" si="17">SUM(I102:I102)</f>
        <v>233.3</v>
      </c>
      <c r="J103" s="62">
        <f t="shared" si="17"/>
        <v>233.3</v>
      </c>
      <c r="K103" s="62">
        <f t="shared" si="17"/>
        <v>0</v>
      </c>
      <c r="L103" s="228">
        <f t="shared" si="17"/>
        <v>0</v>
      </c>
      <c r="M103" s="202">
        <f t="shared" si="17"/>
        <v>233.3</v>
      </c>
      <c r="N103" s="62">
        <f t="shared" si="17"/>
        <v>233.3</v>
      </c>
      <c r="O103" s="62">
        <f t="shared" si="17"/>
        <v>0</v>
      </c>
      <c r="P103" s="63">
        <f t="shared" si="17"/>
        <v>0</v>
      </c>
      <c r="Q103" s="202">
        <f t="shared" si="17"/>
        <v>0</v>
      </c>
      <c r="R103" s="62">
        <f t="shared" si="17"/>
        <v>0</v>
      </c>
      <c r="S103" s="62">
        <f t="shared" si="17"/>
        <v>0</v>
      </c>
      <c r="T103" s="63">
        <f t="shared" si="17"/>
        <v>0</v>
      </c>
    </row>
    <row r="104" spans="1:20" ht="12.75" customHeight="1">
      <c r="A104" s="872" t="s">
        <v>9</v>
      </c>
      <c r="B104" s="874" t="s">
        <v>62</v>
      </c>
      <c r="C104" s="876" t="s">
        <v>66</v>
      </c>
      <c r="D104" s="1141" t="s">
        <v>135</v>
      </c>
      <c r="E104" s="987" t="s">
        <v>101</v>
      </c>
      <c r="F104" s="1045" t="s">
        <v>56</v>
      </c>
      <c r="G104" s="922" t="s">
        <v>93</v>
      </c>
      <c r="H104" s="27" t="s">
        <v>70</v>
      </c>
      <c r="I104" s="42">
        <f>J104+L104</f>
        <v>250</v>
      </c>
      <c r="J104" s="43"/>
      <c r="K104" s="43"/>
      <c r="L104" s="44">
        <v>250</v>
      </c>
      <c r="M104" s="690">
        <f>N104+P104</f>
        <v>0</v>
      </c>
      <c r="N104" s="371"/>
      <c r="O104" s="371"/>
      <c r="P104" s="683">
        <v>0</v>
      </c>
      <c r="Q104" s="690">
        <f>M104-I104</f>
        <v>-250</v>
      </c>
      <c r="R104" s="737">
        <v>0</v>
      </c>
      <c r="S104" s="737">
        <v>0</v>
      </c>
      <c r="T104" s="683">
        <v>-250</v>
      </c>
    </row>
    <row r="105" spans="1:20">
      <c r="A105" s="873"/>
      <c r="B105" s="875"/>
      <c r="C105" s="877"/>
      <c r="D105" s="1142"/>
      <c r="E105" s="924"/>
      <c r="F105" s="986"/>
      <c r="G105" s="909"/>
      <c r="H105" s="206" t="s">
        <v>51</v>
      </c>
      <c r="I105" s="50">
        <f>J105+L105</f>
        <v>0</v>
      </c>
      <c r="J105" s="51"/>
      <c r="K105" s="51"/>
      <c r="L105" s="52"/>
      <c r="M105" s="607">
        <f>N105+P105</f>
        <v>0</v>
      </c>
      <c r="N105" s="605"/>
      <c r="O105" s="605"/>
      <c r="P105" s="606">
        <v>0</v>
      </c>
      <c r="Q105" s="607">
        <f>R105+T105</f>
        <v>0</v>
      </c>
      <c r="R105" s="605">
        <v>0</v>
      </c>
      <c r="S105" s="605">
        <v>0</v>
      </c>
      <c r="T105" s="606">
        <v>0</v>
      </c>
    </row>
    <row r="106" spans="1:20" ht="13.5" thickBot="1">
      <c r="A106" s="902"/>
      <c r="B106" s="903"/>
      <c r="C106" s="911"/>
      <c r="D106" s="1143"/>
      <c r="E106" s="938"/>
      <c r="F106" s="1034"/>
      <c r="G106" s="910"/>
      <c r="H106" s="20" t="s">
        <v>10</v>
      </c>
      <c r="I106" s="61">
        <f t="shared" ref="I106:T106" si="18">SUM(I104:I105)</f>
        <v>250</v>
      </c>
      <c r="J106" s="62">
        <f t="shared" si="18"/>
        <v>0</v>
      </c>
      <c r="K106" s="62">
        <f t="shared" si="18"/>
        <v>0</v>
      </c>
      <c r="L106" s="228">
        <f t="shared" si="18"/>
        <v>250</v>
      </c>
      <c r="M106" s="202">
        <f t="shared" si="18"/>
        <v>0</v>
      </c>
      <c r="N106" s="62">
        <f t="shared" si="18"/>
        <v>0</v>
      </c>
      <c r="O106" s="62">
        <f t="shared" si="18"/>
        <v>0</v>
      </c>
      <c r="P106" s="63">
        <f t="shared" si="18"/>
        <v>0</v>
      </c>
      <c r="Q106" s="202">
        <f t="shared" si="18"/>
        <v>-250</v>
      </c>
      <c r="R106" s="62">
        <f t="shared" si="18"/>
        <v>0</v>
      </c>
      <c r="S106" s="62">
        <f t="shared" si="18"/>
        <v>0</v>
      </c>
      <c r="T106" s="63">
        <f t="shared" si="18"/>
        <v>-250</v>
      </c>
    </row>
    <row r="107" spans="1:20" ht="21" customHeight="1">
      <c r="A107" s="872" t="s">
        <v>9</v>
      </c>
      <c r="B107" s="874" t="s">
        <v>62</v>
      </c>
      <c r="C107" s="876" t="s">
        <v>67</v>
      </c>
      <c r="D107" s="1030" t="s">
        <v>108</v>
      </c>
      <c r="E107" s="987" t="s">
        <v>101</v>
      </c>
      <c r="F107" s="1045" t="s">
        <v>62</v>
      </c>
      <c r="G107" s="922" t="s">
        <v>93</v>
      </c>
      <c r="H107" s="27" t="s">
        <v>51</v>
      </c>
      <c r="I107" s="42">
        <f>J107+L107</f>
        <v>0</v>
      </c>
      <c r="J107" s="43"/>
      <c r="K107" s="43"/>
      <c r="L107" s="44"/>
      <c r="M107" s="637">
        <f>N107+P107</f>
        <v>0</v>
      </c>
      <c r="N107" s="371"/>
      <c r="O107" s="371"/>
      <c r="P107" s="638"/>
      <c r="Q107" s="637">
        <f>R107+T107</f>
        <v>0</v>
      </c>
      <c r="R107" s="371">
        <v>0</v>
      </c>
      <c r="S107" s="371">
        <v>0</v>
      </c>
      <c r="T107" s="638">
        <v>0</v>
      </c>
    </row>
    <row r="108" spans="1:20" ht="12.75" customHeight="1">
      <c r="A108" s="873"/>
      <c r="B108" s="875"/>
      <c r="C108" s="877"/>
      <c r="D108" s="1031"/>
      <c r="E108" s="924"/>
      <c r="F108" s="986"/>
      <c r="G108" s="909"/>
      <c r="H108" s="28" t="s">
        <v>96</v>
      </c>
      <c r="I108" s="57">
        <f>J108+L108</f>
        <v>0</v>
      </c>
      <c r="J108" s="58"/>
      <c r="K108" s="58"/>
      <c r="L108" s="59"/>
      <c r="M108" s="610">
        <f>N108+P108</f>
        <v>0</v>
      </c>
      <c r="N108" s="611"/>
      <c r="O108" s="611"/>
      <c r="P108" s="612"/>
      <c r="Q108" s="610">
        <f>R108+T108</f>
        <v>0</v>
      </c>
      <c r="R108" s="611">
        <v>0</v>
      </c>
      <c r="S108" s="611">
        <v>0</v>
      </c>
      <c r="T108" s="612">
        <v>0</v>
      </c>
    </row>
    <row r="109" spans="1:20" ht="13.5" thickBot="1">
      <c r="A109" s="902"/>
      <c r="B109" s="903"/>
      <c r="C109" s="911"/>
      <c r="D109" s="1032"/>
      <c r="E109" s="938"/>
      <c r="F109" s="1034"/>
      <c r="G109" s="910"/>
      <c r="H109" s="20" t="s">
        <v>10</v>
      </c>
      <c r="I109" s="61">
        <f t="shared" ref="I109:T109" si="19">SUM(I107:I108)</f>
        <v>0</v>
      </c>
      <c r="J109" s="62">
        <f t="shared" si="19"/>
        <v>0</v>
      </c>
      <c r="K109" s="62">
        <f t="shared" si="19"/>
        <v>0</v>
      </c>
      <c r="L109" s="228">
        <f t="shared" si="19"/>
        <v>0</v>
      </c>
      <c r="M109" s="202">
        <f t="shared" si="19"/>
        <v>0</v>
      </c>
      <c r="N109" s="62">
        <f t="shared" si="19"/>
        <v>0</v>
      </c>
      <c r="O109" s="62">
        <f t="shared" si="19"/>
        <v>0</v>
      </c>
      <c r="P109" s="63">
        <f t="shared" si="19"/>
        <v>0</v>
      </c>
      <c r="Q109" s="202">
        <f t="shared" si="19"/>
        <v>0</v>
      </c>
      <c r="R109" s="62">
        <f t="shared" si="19"/>
        <v>0</v>
      </c>
      <c r="S109" s="62">
        <f t="shared" si="19"/>
        <v>0</v>
      </c>
      <c r="T109" s="63">
        <f t="shared" si="19"/>
        <v>0</v>
      </c>
    </row>
    <row r="110" spans="1:20" ht="13.5" customHeight="1">
      <c r="A110" s="872" t="s">
        <v>9</v>
      </c>
      <c r="B110" s="874" t="s">
        <v>62</v>
      </c>
      <c r="C110" s="876" t="s">
        <v>127</v>
      </c>
      <c r="D110" s="1147" t="s">
        <v>201</v>
      </c>
      <c r="E110" s="1043"/>
      <c r="F110" s="1045"/>
      <c r="G110" s="922" t="s">
        <v>69</v>
      </c>
      <c r="H110" s="394" t="s">
        <v>70</v>
      </c>
      <c r="I110" s="419">
        <f>J110+L110</f>
        <v>46.7</v>
      </c>
      <c r="J110" s="420">
        <v>46.7</v>
      </c>
      <c r="K110" s="420"/>
      <c r="L110" s="593"/>
      <c r="M110" s="735">
        <f>N110+P110</f>
        <v>44.3</v>
      </c>
      <c r="N110" s="741">
        <v>44.3</v>
      </c>
      <c r="O110" s="645"/>
      <c r="P110" s="747">
        <v>0</v>
      </c>
      <c r="Q110" s="735">
        <f>M110-I110</f>
        <v>-2.4000000000000057</v>
      </c>
      <c r="R110" s="741">
        <v>0</v>
      </c>
      <c r="S110" s="741">
        <v>0</v>
      </c>
      <c r="T110" s="747">
        <v>-2.4</v>
      </c>
    </row>
    <row r="111" spans="1:20" ht="13.5" thickBot="1">
      <c r="A111" s="902"/>
      <c r="B111" s="903"/>
      <c r="C111" s="911"/>
      <c r="D111" s="1148"/>
      <c r="E111" s="1044"/>
      <c r="F111" s="1034"/>
      <c r="G111" s="910"/>
      <c r="H111" s="395" t="s">
        <v>10</v>
      </c>
      <c r="I111" s="202">
        <f>I110</f>
        <v>46.7</v>
      </c>
      <c r="J111" s="61">
        <f>J110</f>
        <v>46.7</v>
      </c>
      <c r="K111" s="61"/>
      <c r="L111" s="300"/>
      <c r="M111" s="202">
        <f>M110</f>
        <v>44.3</v>
      </c>
      <c r="N111" s="61">
        <f>N110</f>
        <v>44.3</v>
      </c>
      <c r="O111" s="61"/>
      <c r="P111" s="302"/>
      <c r="Q111" s="202">
        <f>Q110</f>
        <v>-2.4000000000000057</v>
      </c>
      <c r="R111" s="61">
        <f>R110</f>
        <v>0</v>
      </c>
      <c r="S111" s="61">
        <v>0</v>
      </c>
      <c r="T111" s="302">
        <v>0</v>
      </c>
    </row>
    <row r="112" spans="1:20" ht="13.5" thickBot="1">
      <c r="A112" s="29" t="s">
        <v>9</v>
      </c>
      <c r="B112" s="14" t="s">
        <v>62</v>
      </c>
      <c r="C112" s="1108" t="s">
        <v>12</v>
      </c>
      <c r="D112" s="914"/>
      <c r="E112" s="914"/>
      <c r="F112" s="914"/>
      <c r="G112" s="914"/>
      <c r="H112" s="915"/>
      <c r="I112" s="65">
        <f t="shared" ref="I112:S112" si="20">I109+I106+I103+I101+I95+I92+I89+I111</f>
        <v>3046.2099999999996</v>
      </c>
      <c r="J112" s="65">
        <f t="shared" si="20"/>
        <v>2626.2099999999996</v>
      </c>
      <c r="K112" s="65">
        <f t="shared" si="20"/>
        <v>19.100000000000001</v>
      </c>
      <c r="L112" s="590">
        <f t="shared" si="20"/>
        <v>420</v>
      </c>
      <c r="M112" s="597">
        <f>SUM(M111,M109,M106,M103,M101,M95,M92,M89)</f>
        <v>3464.5</v>
      </c>
      <c r="N112" s="65">
        <f t="shared" si="20"/>
        <v>3294.5000000000005</v>
      </c>
      <c r="O112" s="65">
        <f t="shared" si="20"/>
        <v>19.100000000000001</v>
      </c>
      <c r="P112" s="598">
        <f t="shared" si="20"/>
        <v>170</v>
      </c>
      <c r="Q112" s="597">
        <f t="shared" si="20"/>
        <v>418.30000000000007</v>
      </c>
      <c r="R112" s="65">
        <f t="shared" si="20"/>
        <v>670.7</v>
      </c>
      <c r="S112" s="65">
        <f t="shared" si="20"/>
        <v>0</v>
      </c>
      <c r="T112" s="598">
        <f>T109+T106+T103+T101+T95+T92+T89+T111</f>
        <v>-250</v>
      </c>
    </row>
    <row r="113" spans="1:20" ht="13.5" thickBot="1">
      <c r="A113" s="13" t="s">
        <v>9</v>
      </c>
      <c r="B113" s="14" t="s">
        <v>64</v>
      </c>
      <c r="C113" s="959" t="s">
        <v>65</v>
      </c>
      <c r="D113" s="961"/>
      <c r="E113" s="960"/>
      <c r="F113" s="960"/>
      <c r="G113" s="960"/>
      <c r="H113" s="960"/>
      <c r="I113" s="960"/>
      <c r="J113" s="960"/>
      <c r="K113" s="960"/>
      <c r="L113" s="960"/>
      <c r="M113" s="1172"/>
      <c r="N113" s="960"/>
      <c r="O113" s="960"/>
      <c r="P113" s="960"/>
      <c r="Q113" s="960"/>
      <c r="R113" s="960"/>
      <c r="S113" s="960"/>
      <c r="T113" s="962"/>
    </row>
    <row r="114" spans="1:20" ht="17.25" customHeight="1">
      <c r="A114" s="872" t="s">
        <v>9</v>
      </c>
      <c r="B114" s="874" t="s">
        <v>64</v>
      </c>
      <c r="C114" s="922" t="s">
        <v>9</v>
      </c>
      <c r="D114" s="1155" t="s">
        <v>266</v>
      </c>
      <c r="E114" s="1152"/>
      <c r="F114" s="1045" t="s">
        <v>62</v>
      </c>
      <c r="G114" s="922" t="s">
        <v>69</v>
      </c>
      <c r="H114" s="27" t="s">
        <v>51</v>
      </c>
      <c r="I114" s="42">
        <f>J114+L114</f>
        <v>0</v>
      </c>
      <c r="J114" s="43"/>
      <c r="K114" s="43"/>
      <c r="L114" s="44"/>
      <c r="M114" s="637">
        <f>N114+P114</f>
        <v>0</v>
      </c>
      <c r="N114" s="371"/>
      <c r="O114" s="371"/>
      <c r="P114" s="638"/>
      <c r="Q114" s="637">
        <f>R114+T114</f>
        <v>0</v>
      </c>
      <c r="R114" s="371">
        <v>0</v>
      </c>
      <c r="S114" s="371">
        <v>0</v>
      </c>
      <c r="T114" s="638">
        <v>0</v>
      </c>
    </row>
    <row r="115" spans="1:20" ht="24" customHeight="1">
      <c r="A115" s="873"/>
      <c r="B115" s="875"/>
      <c r="C115" s="909"/>
      <c r="D115" s="1156"/>
      <c r="E115" s="1153"/>
      <c r="F115" s="986"/>
      <c r="G115" s="909"/>
      <c r="H115" s="68" t="s">
        <v>70</v>
      </c>
      <c r="I115" s="50">
        <f>J115+L115</f>
        <v>0</v>
      </c>
      <c r="J115" s="51"/>
      <c r="K115" s="51"/>
      <c r="L115" s="52"/>
      <c r="M115" s="671">
        <f>N115+P115</f>
        <v>216.3</v>
      </c>
      <c r="N115" s="605"/>
      <c r="O115" s="605"/>
      <c r="P115" s="686">
        <v>216.3</v>
      </c>
      <c r="Q115" s="671">
        <f>M115+I115</f>
        <v>216.3</v>
      </c>
      <c r="R115" s="740">
        <v>0</v>
      </c>
      <c r="S115" s="740">
        <v>0</v>
      </c>
      <c r="T115" s="686">
        <v>216.3</v>
      </c>
    </row>
    <row r="116" spans="1:20" ht="13.5" customHeight="1">
      <c r="A116" s="873"/>
      <c r="B116" s="875"/>
      <c r="C116" s="909"/>
      <c r="D116" s="1156"/>
      <c r="E116" s="1153"/>
      <c r="F116" s="986"/>
      <c r="G116" s="909"/>
      <c r="H116" s="1149" t="s">
        <v>10</v>
      </c>
      <c r="I116" s="1109">
        <f t="shared" ref="I116:T116" si="21">SUM(I114:I115)</f>
        <v>0</v>
      </c>
      <c r="J116" s="1144">
        <f t="shared" si="21"/>
        <v>0</v>
      </c>
      <c r="K116" s="1144">
        <f t="shared" si="21"/>
        <v>0</v>
      </c>
      <c r="L116" s="1114">
        <f t="shared" si="21"/>
        <v>0</v>
      </c>
      <c r="M116" s="1109">
        <f t="shared" si="21"/>
        <v>216.3</v>
      </c>
      <c r="N116" s="1144">
        <f t="shared" si="21"/>
        <v>0</v>
      </c>
      <c r="O116" s="1144">
        <f t="shared" si="21"/>
        <v>0</v>
      </c>
      <c r="P116" s="1114">
        <f t="shared" si="21"/>
        <v>216.3</v>
      </c>
      <c r="Q116" s="1109">
        <f t="shared" si="21"/>
        <v>216.3</v>
      </c>
      <c r="R116" s="1144">
        <f t="shared" si="21"/>
        <v>0</v>
      </c>
      <c r="S116" s="1144">
        <f t="shared" si="21"/>
        <v>0</v>
      </c>
      <c r="T116" s="1114">
        <f t="shared" si="21"/>
        <v>216.3</v>
      </c>
    </row>
    <row r="117" spans="1:20" ht="14.25" customHeight="1">
      <c r="A117" s="873"/>
      <c r="B117" s="875"/>
      <c r="C117" s="909"/>
      <c r="D117" s="1159" t="s">
        <v>267</v>
      </c>
      <c r="E117" s="1153"/>
      <c r="F117" s="986"/>
      <c r="G117" s="909"/>
      <c r="H117" s="1150"/>
      <c r="I117" s="1110"/>
      <c r="J117" s="1145"/>
      <c r="K117" s="1145"/>
      <c r="L117" s="1115"/>
      <c r="M117" s="1110"/>
      <c r="N117" s="1145"/>
      <c r="O117" s="1145"/>
      <c r="P117" s="1115"/>
      <c r="Q117" s="1110"/>
      <c r="R117" s="1145"/>
      <c r="S117" s="1145"/>
      <c r="T117" s="1115"/>
    </row>
    <row r="118" spans="1:20" ht="14.25" customHeight="1" thickBot="1">
      <c r="A118" s="902"/>
      <c r="B118" s="403"/>
      <c r="C118" s="910"/>
      <c r="D118" s="1160"/>
      <c r="E118" s="1154"/>
      <c r="F118" s="1034"/>
      <c r="G118" s="910"/>
      <c r="H118" s="1151"/>
      <c r="I118" s="1111"/>
      <c r="J118" s="1146"/>
      <c r="K118" s="1146"/>
      <c r="L118" s="1116"/>
      <c r="M118" s="1111"/>
      <c r="N118" s="128"/>
      <c r="O118" s="1146"/>
      <c r="P118" s="1116"/>
      <c r="Q118" s="1111"/>
      <c r="R118" s="1146"/>
      <c r="S118" s="1146"/>
      <c r="T118" s="1116"/>
    </row>
    <row r="119" spans="1:20" ht="12.75" customHeight="1">
      <c r="A119" s="872" t="s">
        <v>9</v>
      </c>
      <c r="B119" s="874" t="s">
        <v>64</v>
      </c>
      <c r="C119" s="876" t="s">
        <v>11</v>
      </c>
      <c r="D119" s="1004" t="s">
        <v>131</v>
      </c>
      <c r="E119" s="1152"/>
      <c r="F119" s="1045" t="s">
        <v>62</v>
      </c>
      <c r="G119" s="922" t="s">
        <v>69</v>
      </c>
      <c r="H119" s="239"/>
      <c r="I119" s="244"/>
      <c r="J119" s="245"/>
      <c r="K119" s="245"/>
      <c r="L119" s="246"/>
      <c r="M119" s="631"/>
      <c r="N119" s="632"/>
      <c r="O119" s="632"/>
      <c r="P119" s="633"/>
      <c r="Q119" s="631"/>
      <c r="R119" s="632"/>
      <c r="S119" s="632"/>
      <c r="T119" s="633"/>
    </row>
    <row r="120" spans="1:20">
      <c r="A120" s="873"/>
      <c r="B120" s="875"/>
      <c r="C120" s="877"/>
      <c r="D120" s="1005"/>
      <c r="E120" s="1153"/>
      <c r="F120" s="986"/>
      <c r="G120" s="909"/>
      <c r="H120" s="16"/>
      <c r="I120" s="253"/>
      <c r="J120" s="254"/>
      <c r="K120" s="254"/>
      <c r="L120" s="255"/>
      <c r="M120" s="646"/>
      <c r="N120" s="647"/>
      <c r="O120" s="647"/>
      <c r="P120" s="623"/>
      <c r="Q120" s="646"/>
      <c r="R120" s="647"/>
      <c r="S120" s="647"/>
      <c r="T120" s="623"/>
    </row>
    <row r="121" spans="1:20" ht="12.75" customHeight="1">
      <c r="A121" s="873"/>
      <c r="B121" s="875"/>
      <c r="C121" s="877"/>
      <c r="D121" s="1157" t="s">
        <v>241</v>
      </c>
      <c r="E121" s="1153"/>
      <c r="F121" s="986"/>
      <c r="G121" s="909"/>
      <c r="H121" s="221" t="s">
        <v>70</v>
      </c>
      <c r="I121" s="229">
        <f>J121+L121</f>
        <v>0</v>
      </c>
      <c r="J121" s="58">
        <v>0</v>
      </c>
      <c r="K121" s="58"/>
      <c r="L121" s="59"/>
      <c r="M121" s="673">
        <f>N121+P121</f>
        <v>1620</v>
      </c>
      <c r="N121" s="736">
        <v>1620</v>
      </c>
      <c r="O121" s="611"/>
      <c r="P121" s="612"/>
      <c r="Q121" s="673">
        <f>M121-I121</f>
        <v>1620</v>
      </c>
      <c r="R121" s="736">
        <v>1620</v>
      </c>
      <c r="S121" s="736">
        <v>0</v>
      </c>
      <c r="T121" s="670">
        <v>0</v>
      </c>
    </row>
    <row r="122" spans="1:20" ht="12.75" customHeight="1">
      <c r="A122" s="873"/>
      <c r="B122" s="875"/>
      <c r="C122" s="877"/>
      <c r="D122" s="1158"/>
      <c r="E122" s="1153"/>
      <c r="F122" s="986"/>
      <c r="G122" s="909"/>
      <c r="H122" s="230"/>
      <c r="I122" s="234"/>
      <c r="J122" s="51"/>
      <c r="K122" s="51"/>
      <c r="L122" s="52"/>
      <c r="M122" s="604"/>
      <c r="N122" s="605"/>
      <c r="O122" s="605"/>
      <c r="P122" s="606"/>
      <c r="Q122" s="604"/>
      <c r="R122" s="605"/>
      <c r="S122" s="605"/>
      <c r="T122" s="606"/>
    </row>
    <row r="123" spans="1:20" ht="12.75" customHeight="1">
      <c r="A123" s="873"/>
      <c r="B123" s="875"/>
      <c r="C123" s="877"/>
      <c r="D123" s="1003" t="s">
        <v>129</v>
      </c>
      <c r="E123" s="1153"/>
      <c r="F123" s="986"/>
      <c r="G123" s="909"/>
      <c r="H123" s="221" t="s">
        <v>51</v>
      </c>
      <c r="I123" s="229">
        <f>J123+L123</f>
        <v>150</v>
      </c>
      <c r="J123" s="58">
        <v>150</v>
      </c>
      <c r="K123" s="58"/>
      <c r="L123" s="59"/>
      <c r="M123" s="619">
        <v>150</v>
      </c>
      <c r="N123" s="611">
        <v>150</v>
      </c>
      <c r="O123" s="611"/>
      <c r="P123" s="612"/>
      <c r="Q123" s="619">
        <f>M123-I123</f>
        <v>0</v>
      </c>
      <c r="R123" s="611">
        <v>0</v>
      </c>
      <c r="S123" s="611">
        <v>0</v>
      </c>
      <c r="T123" s="612">
        <v>0</v>
      </c>
    </row>
    <row r="124" spans="1:20">
      <c r="A124" s="873"/>
      <c r="B124" s="875"/>
      <c r="C124" s="877"/>
      <c r="D124" s="993"/>
      <c r="E124" s="1153"/>
      <c r="F124" s="986"/>
      <c r="G124" s="909"/>
      <c r="H124" s="94"/>
      <c r="I124" s="57"/>
      <c r="J124" s="96"/>
      <c r="K124" s="96"/>
      <c r="L124" s="97"/>
      <c r="M124" s="610"/>
      <c r="N124" s="648"/>
      <c r="O124" s="648"/>
      <c r="P124" s="642"/>
      <c r="Q124" s="610"/>
      <c r="R124" s="648"/>
      <c r="S124" s="648"/>
      <c r="T124" s="642"/>
    </row>
    <row r="125" spans="1:20" ht="12.75" customHeight="1">
      <c r="A125" s="873"/>
      <c r="B125" s="875"/>
      <c r="C125" s="877"/>
      <c r="D125" s="992" t="s">
        <v>128</v>
      </c>
      <c r="E125" s="1153"/>
      <c r="F125" s="986"/>
      <c r="G125" s="909"/>
      <c r="H125" s="221"/>
      <c r="I125" s="229"/>
      <c r="J125" s="58"/>
      <c r="K125" s="58"/>
      <c r="L125" s="59"/>
      <c r="M125" s="619"/>
      <c r="N125" s="611"/>
      <c r="O125" s="611"/>
      <c r="P125" s="612"/>
      <c r="Q125" s="619"/>
      <c r="R125" s="611"/>
      <c r="S125" s="611"/>
      <c r="T125" s="612"/>
    </row>
    <row r="126" spans="1:20" ht="13.5" thickBot="1">
      <c r="A126" s="902"/>
      <c r="B126" s="903"/>
      <c r="C126" s="911"/>
      <c r="D126" s="1012"/>
      <c r="E126" s="1154"/>
      <c r="F126" s="1034"/>
      <c r="G126" s="910"/>
      <c r="H126" s="20" t="s">
        <v>10</v>
      </c>
      <c r="I126" s="61">
        <f t="shared" ref="I126:T126" si="22">SUM(I119:I125)</f>
        <v>150</v>
      </c>
      <c r="J126" s="62">
        <f t="shared" si="22"/>
        <v>150</v>
      </c>
      <c r="K126" s="62">
        <f t="shared" si="22"/>
        <v>0</v>
      </c>
      <c r="L126" s="228">
        <f t="shared" si="22"/>
        <v>0</v>
      </c>
      <c r="M126" s="202">
        <f t="shared" si="22"/>
        <v>1770</v>
      </c>
      <c r="N126" s="62">
        <f t="shared" si="22"/>
        <v>1770</v>
      </c>
      <c r="O126" s="62">
        <f t="shared" si="22"/>
        <v>0</v>
      </c>
      <c r="P126" s="63">
        <f t="shared" si="22"/>
        <v>0</v>
      </c>
      <c r="Q126" s="202">
        <f t="shared" si="22"/>
        <v>1620</v>
      </c>
      <c r="R126" s="62">
        <f t="shared" si="22"/>
        <v>1620</v>
      </c>
      <c r="S126" s="62">
        <f t="shared" si="22"/>
        <v>0</v>
      </c>
      <c r="T126" s="63">
        <f t="shared" si="22"/>
        <v>0</v>
      </c>
    </row>
    <row r="127" spans="1:20" ht="12.75" customHeight="1">
      <c r="A127" s="872" t="s">
        <v>9</v>
      </c>
      <c r="B127" s="874" t="s">
        <v>64</v>
      </c>
      <c r="C127" s="876" t="s">
        <v>56</v>
      </c>
      <c r="D127" s="969" t="s">
        <v>231</v>
      </c>
      <c r="E127" s="1152"/>
      <c r="F127" s="1045" t="s">
        <v>62</v>
      </c>
      <c r="G127" s="922" t="s">
        <v>69</v>
      </c>
      <c r="H127" s="27" t="s">
        <v>51</v>
      </c>
      <c r="I127" s="42">
        <f>J127+L127</f>
        <v>0</v>
      </c>
      <c r="J127" s="43"/>
      <c r="K127" s="43"/>
      <c r="L127" s="44"/>
      <c r="M127" s="637">
        <f>N127+P127</f>
        <v>0</v>
      </c>
      <c r="N127" s="371">
        <v>0</v>
      </c>
      <c r="O127" s="371"/>
      <c r="P127" s="638"/>
      <c r="Q127" s="637">
        <f>R127+T127</f>
        <v>0</v>
      </c>
      <c r="R127" s="371">
        <v>0</v>
      </c>
      <c r="S127" s="371">
        <v>0</v>
      </c>
      <c r="T127" s="638">
        <v>0</v>
      </c>
    </row>
    <row r="128" spans="1:20">
      <c r="A128" s="873"/>
      <c r="B128" s="875"/>
      <c r="C128" s="877"/>
      <c r="D128" s="970"/>
      <c r="E128" s="1153"/>
      <c r="F128" s="986"/>
      <c r="G128" s="909"/>
      <c r="H128" s="68"/>
      <c r="I128" s="50">
        <f>J128+L128</f>
        <v>0</v>
      </c>
      <c r="J128" s="51"/>
      <c r="K128" s="51"/>
      <c r="L128" s="52"/>
      <c r="M128" s="607">
        <f>N128+P128</f>
        <v>0</v>
      </c>
      <c r="N128" s="605">
        <v>0</v>
      </c>
      <c r="O128" s="605"/>
      <c r="P128" s="606"/>
      <c r="Q128" s="607">
        <f>R128+T128</f>
        <v>0</v>
      </c>
      <c r="R128" s="605">
        <v>0</v>
      </c>
      <c r="S128" s="605">
        <v>0</v>
      </c>
      <c r="T128" s="606">
        <v>0</v>
      </c>
    </row>
    <row r="129" spans="1:34" ht="13.5" thickBot="1">
      <c r="A129" s="902"/>
      <c r="B129" s="903"/>
      <c r="C129" s="911"/>
      <c r="D129" s="971"/>
      <c r="E129" s="1154"/>
      <c r="F129" s="1034"/>
      <c r="G129" s="910"/>
      <c r="H129" s="20" t="s">
        <v>10</v>
      </c>
      <c r="I129" s="61">
        <f t="shared" ref="I129:T129" si="23">SUM(I127:I128)</f>
        <v>0</v>
      </c>
      <c r="J129" s="62">
        <f t="shared" si="23"/>
        <v>0</v>
      </c>
      <c r="K129" s="62">
        <f t="shared" si="23"/>
        <v>0</v>
      </c>
      <c r="L129" s="228">
        <f t="shared" si="23"/>
        <v>0</v>
      </c>
      <c r="M129" s="202">
        <f t="shared" si="23"/>
        <v>0</v>
      </c>
      <c r="N129" s="62">
        <f t="shared" si="23"/>
        <v>0</v>
      </c>
      <c r="O129" s="62">
        <f t="shared" si="23"/>
        <v>0</v>
      </c>
      <c r="P129" s="63">
        <f t="shared" si="23"/>
        <v>0</v>
      </c>
      <c r="Q129" s="202">
        <f t="shared" si="23"/>
        <v>0</v>
      </c>
      <c r="R129" s="62">
        <f t="shared" si="23"/>
        <v>0</v>
      </c>
      <c r="S129" s="62">
        <f t="shared" si="23"/>
        <v>0</v>
      </c>
      <c r="T129" s="63">
        <f t="shared" si="23"/>
        <v>0</v>
      </c>
    </row>
    <row r="130" spans="1:34" ht="12.75" customHeight="1">
      <c r="A130" s="872" t="s">
        <v>9</v>
      </c>
      <c r="B130" s="874" t="s">
        <v>64</v>
      </c>
      <c r="C130" s="876" t="s">
        <v>62</v>
      </c>
      <c r="D130" s="1161" t="s">
        <v>232</v>
      </c>
      <c r="E130" s="1152"/>
      <c r="F130" s="1045" t="s">
        <v>62</v>
      </c>
      <c r="G130" s="922" t="s">
        <v>69</v>
      </c>
      <c r="H130" s="27" t="s">
        <v>51</v>
      </c>
      <c r="I130" s="42">
        <f>J130+L130</f>
        <v>45</v>
      </c>
      <c r="J130" s="43">
        <v>45</v>
      </c>
      <c r="K130" s="43"/>
      <c r="L130" s="44"/>
      <c r="M130" s="637">
        <f>N130+P130</f>
        <v>45</v>
      </c>
      <c r="N130" s="371">
        <v>45</v>
      </c>
      <c r="O130" s="371"/>
      <c r="P130" s="638"/>
      <c r="Q130" s="637">
        <f>M130-I130</f>
        <v>0</v>
      </c>
      <c r="R130" s="371">
        <v>0</v>
      </c>
      <c r="S130" s="371">
        <v>0</v>
      </c>
      <c r="T130" s="638">
        <v>0</v>
      </c>
    </row>
    <row r="131" spans="1:34">
      <c r="A131" s="873"/>
      <c r="B131" s="875"/>
      <c r="C131" s="877"/>
      <c r="D131" s="1162"/>
      <c r="E131" s="1153"/>
      <c r="F131" s="986"/>
      <c r="G131" s="909"/>
      <c r="H131" s="68" t="s">
        <v>70</v>
      </c>
      <c r="I131" s="50">
        <f>J131+L131</f>
        <v>0</v>
      </c>
      <c r="J131" s="51">
        <v>0</v>
      </c>
      <c r="K131" s="51"/>
      <c r="L131" s="52"/>
      <c r="M131" s="671">
        <v>220</v>
      </c>
      <c r="N131" s="740">
        <v>220</v>
      </c>
      <c r="O131" s="605"/>
      <c r="P131" s="606"/>
      <c r="Q131" s="671">
        <f>M131-I131</f>
        <v>220</v>
      </c>
      <c r="R131" s="740">
        <v>220</v>
      </c>
      <c r="S131" s="740">
        <v>0</v>
      </c>
      <c r="T131" s="686">
        <v>0</v>
      </c>
    </row>
    <row r="132" spans="1:34" ht="13.5" thickBot="1">
      <c r="A132" s="902"/>
      <c r="B132" s="903"/>
      <c r="C132" s="911"/>
      <c r="D132" s="1163"/>
      <c r="E132" s="1154"/>
      <c r="F132" s="1034"/>
      <c r="G132" s="910"/>
      <c r="H132" s="20" t="s">
        <v>10</v>
      </c>
      <c r="I132" s="61">
        <f t="shared" ref="I132:T132" si="24">SUM(I130:I131)</f>
        <v>45</v>
      </c>
      <c r="J132" s="62">
        <f t="shared" si="24"/>
        <v>45</v>
      </c>
      <c r="K132" s="62">
        <f t="shared" si="24"/>
        <v>0</v>
      </c>
      <c r="L132" s="228">
        <f t="shared" si="24"/>
        <v>0</v>
      </c>
      <c r="M132" s="202">
        <f t="shared" si="24"/>
        <v>265</v>
      </c>
      <c r="N132" s="62">
        <f t="shared" si="24"/>
        <v>265</v>
      </c>
      <c r="O132" s="62">
        <f t="shared" si="24"/>
        <v>0</v>
      </c>
      <c r="P132" s="63">
        <f t="shared" si="24"/>
        <v>0</v>
      </c>
      <c r="Q132" s="202">
        <f t="shared" si="24"/>
        <v>220</v>
      </c>
      <c r="R132" s="62">
        <f t="shared" si="24"/>
        <v>220</v>
      </c>
      <c r="S132" s="62">
        <f t="shared" si="24"/>
        <v>0</v>
      </c>
      <c r="T132" s="63">
        <f t="shared" si="24"/>
        <v>0</v>
      </c>
      <c r="X132" s="6" t="s">
        <v>259</v>
      </c>
    </row>
    <row r="133" spans="1:34">
      <c r="A133" s="872" t="s">
        <v>9</v>
      </c>
      <c r="B133" s="874" t="s">
        <v>64</v>
      </c>
      <c r="C133" s="876" t="s">
        <v>64</v>
      </c>
      <c r="D133" s="1161" t="s">
        <v>76</v>
      </c>
      <c r="E133" s="1152"/>
      <c r="F133" s="1045" t="s">
        <v>62</v>
      </c>
      <c r="G133" s="922" t="s">
        <v>69</v>
      </c>
      <c r="H133" s="27" t="s">
        <v>51</v>
      </c>
      <c r="I133" s="42">
        <f>J133+L133</f>
        <v>0</v>
      </c>
      <c r="J133" s="43">
        <v>0</v>
      </c>
      <c r="K133" s="43"/>
      <c r="L133" s="44"/>
      <c r="M133" s="637">
        <f>N133+P133</f>
        <v>0</v>
      </c>
      <c r="N133" s="371"/>
      <c r="O133" s="371"/>
      <c r="P133" s="638"/>
      <c r="Q133" s="637">
        <f>R133+T133</f>
        <v>0</v>
      </c>
      <c r="R133" s="371">
        <v>0</v>
      </c>
      <c r="S133" s="371">
        <v>0</v>
      </c>
      <c r="T133" s="638">
        <v>0</v>
      </c>
    </row>
    <row r="134" spans="1:34">
      <c r="A134" s="873"/>
      <c r="B134" s="875"/>
      <c r="C134" s="877"/>
      <c r="D134" s="1162"/>
      <c r="E134" s="1153"/>
      <c r="F134" s="986"/>
      <c r="G134" s="909"/>
      <c r="H134" s="68" t="s">
        <v>70</v>
      </c>
      <c r="I134" s="50">
        <f>J134+L134</f>
        <v>0</v>
      </c>
      <c r="J134" s="51">
        <v>0</v>
      </c>
      <c r="K134" s="51"/>
      <c r="L134" s="52"/>
      <c r="M134" s="671">
        <v>321.3</v>
      </c>
      <c r="N134" s="740">
        <v>321.3</v>
      </c>
      <c r="O134" s="605"/>
      <c r="P134" s="606"/>
      <c r="Q134" s="671">
        <f>M134-I134</f>
        <v>321.3</v>
      </c>
      <c r="R134" s="740">
        <v>321.3</v>
      </c>
      <c r="S134" s="740">
        <v>0</v>
      </c>
      <c r="T134" s="686">
        <v>0</v>
      </c>
    </row>
    <row r="135" spans="1:34" ht="14.25" customHeight="1" thickBot="1">
      <c r="A135" s="902"/>
      <c r="B135" s="903"/>
      <c r="C135" s="911"/>
      <c r="D135" s="1163"/>
      <c r="E135" s="1154"/>
      <c r="F135" s="1034"/>
      <c r="G135" s="910"/>
      <c r="H135" s="20" t="s">
        <v>10</v>
      </c>
      <c r="I135" s="61">
        <f t="shared" ref="I135:T135" si="25">SUM(I133:I134)</f>
        <v>0</v>
      </c>
      <c r="J135" s="62">
        <f t="shared" si="25"/>
        <v>0</v>
      </c>
      <c r="K135" s="62">
        <f t="shared" si="25"/>
        <v>0</v>
      </c>
      <c r="L135" s="228">
        <f t="shared" si="25"/>
        <v>0</v>
      </c>
      <c r="M135" s="202">
        <f t="shared" si="25"/>
        <v>321.3</v>
      </c>
      <c r="N135" s="62">
        <f t="shared" si="25"/>
        <v>321.3</v>
      </c>
      <c r="O135" s="62">
        <f t="shared" si="25"/>
        <v>0</v>
      </c>
      <c r="P135" s="63">
        <f t="shared" si="25"/>
        <v>0</v>
      </c>
      <c r="Q135" s="202">
        <f t="shared" si="25"/>
        <v>321.3</v>
      </c>
      <c r="R135" s="62">
        <f t="shared" si="25"/>
        <v>321.3</v>
      </c>
      <c r="S135" s="62">
        <f t="shared" si="25"/>
        <v>0</v>
      </c>
      <c r="T135" s="63">
        <f t="shared" si="25"/>
        <v>0</v>
      </c>
    </row>
    <row r="136" spans="1:34" ht="14.25" customHeight="1" thickBot="1">
      <c r="A136" s="29" t="s">
        <v>9</v>
      </c>
      <c r="B136" s="14" t="s">
        <v>64</v>
      </c>
      <c r="C136" s="1108" t="s">
        <v>12</v>
      </c>
      <c r="D136" s="914"/>
      <c r="E136" s="914"/>
      <c r="F136" s="914"/>
      <c r="G136" s="914"/>
      <c r="H136" s="915"/>
      <c r="I136" s="65">
        <f>SUM(I135,I132,I126,I116)</f>
        <v>195</v>
      </c>
      <c r="J136" s="65">
        <f>SUM(J135,J132,J126,J116)</f>
        <v>195</v>
      </c>
      <c r="K136" s="65">
        <f>SUM(K135,K132,K126,K116)</f>
        <v>0</v>
      </c>
      <c r="L136" s="591">
        <f>SUM(L135,L132,L126,L116)</f>
        <v>0</v>
      </c>
      <c r="M136" s="597">
        <f>SUM(M135,M132,M129,M126,M116)</f>
        <v>2572.6000000000004</v>
      </c>
      <c r="N136" s="65">
        <f t="shared" ref="N136:T136" si="26">SUM(N135,N132,N126,N116)</f>
        <v>2356.3000000000002</v>
      </c>
      <c r="O136" s="65">
        <f t="shared" si="26"/>
        <v>0</v>
      </c>
      <c r="P136" s="66">
        <f t="shared" si="26"/>
        <v>216.3</v>
      </c>
      <c r="Q136" s="597">
        <f t="shared" si="26"/>
        <v>2377.6000000000004</v>
      </c>
      <c r="R136" s="65">
        <f t="shared" si="26"/>
        <v>2161.3000000000002</v>
      </c>
      <c r="S136" s="65">
        <f t="shared" si="26"/>
        <v>0</v>
      </c>
      <c r="T136" s="66">
        <f t="shared" si="26"/>
        <v>216.3</v>
      </c>
    </row>
    <row r="137" spans="1:34" ht="14.25" customHeight="1" thickBot="1">
      <c r="A137" s="29" t="s">
        <v>9</v>
      </c>
      <c r="B137" s="1070" t="s">
        <v>13</v>
      </c>
      <c r="C137" s="1071"/>
      <c r="D137" s="1071"/>
      <c r="E137" s="1071"/>
      <c r="F137" s="1071"/>
      <c r="G137" s="1071"/>
      <c r="H137" s="1072"/>
      <c r="I137" s="36">
        <f t="shared" ref="I137:T137" si="27">SUM(I55,I65,I85,I112,I136)</f>
        <v>66483.41</v>
      </c>
      <c r="J137" s="36">
        <f t="shared" si="27"/>
        <v>18258.009999999998</v>
      </c>
      <c r="K137" s="36">
        <f t="shared" si="27"/>
        <v>19.100000000000001</v>
      </c>
      <c r="L137" s="594">
        <f t="shared" si="27"/>
        <v>48225.399999999994</v>
      </c>
      <c r="M137" s="599">
        <f t="shared" si="27"/>
        <v>62665.499999999993</v>
      </c>
      <c r="N137" s="36">
        <f t="shared" si="27"/>
        <v>21087.599999999999</v>
      </c>
      <c r="O137" s="36">
        <f t="shared" si="27"/>
        <v>19.100000000000001</v>
      </c>
      <c r="P137" s="37">
        <f t="shared" si="27"/>
        <v>41577.9</v>
      </c>
      <c r="Q137" s="599">
        <f t="shared" si="27"/>
        <v>-3817.8999999999996</v>
      </c>
      <c r="R137" s="36">
        <f t="shared" si="27"/>
        <v>2832</v>
      </c>
      <c r="S137" s="36">
        <f t="shared" si="27"/>
        <v>0</v>
      </c>
      <c r="T137" s="37">
        <f t="shared" si="27"/>
        <v>-6647.4999999999991</v>
      </c>
    </row>
    <row r="138" spans="1:34" ht="14.25" customHeight="1" thickBot="1">
      <c r="A138" s="33" t="s">
        <v>66</v>
      </c>
      <c r="B138" s="1076" t="s">
        <v>194</v>
      </c>
      <c r="C138" s="1077"/>
      <c r="D138" s="1077"/>
      <c r="E138" s="1077"/>
      <c r="F138" s="1077"/>
      <c r="G138" s="1077"/>
      <c r="H138" s="1078"/>
      <c r="I138" s="71">
        <f t="shared" ref="I138:T138" si="28">SUM(I137)</f>
        <v>66483.41</v>
      </c>
      <c r="J138" s="72">
        <f t="shared" si="28"/>
        <v>18258.009999999998</v>
      </c>
      <c r="K138" s="72">
        <f t="shared" si="28"/>
        <v>19.100000000000001</v>
      </c>
      <c r="L138" s="595">
        <f t="shared" si="28"/>
        <v>48225.399999999994</v>
      </c>
      <c r="M138" s="71">
        <f t="shared" si="28"/>
        <v>62665.499999999993</v>
      </c>
      <c r="N138" s="72">
        <f t="shared" si="28"/>
        <v>21087.599999999999</v>
      </c>
      <c r="O138" s="72">
        <f t="shared" si="28"/>
        <v>19.100000000000001</v>
      </c>
      <c r="P138" s="600">
        <f t="shared" si="28"/>
        <v>41577.9</v>
      </c>
      <c r="Q138" s="71">
        <f t="shared" si="28"/>
        <v>-3817.8999999999996</v>
      </c>
      <c r="R138" s="72">
        <f t="shared" si="28"/>
        <v>2832</v>
      </c>
      <c r="S138" s="72">
        <f t="shared" si="28"/>
        <v>0</v>
      </c>
      <c r="T138" s="600">
        <f t="shared" si="28"/>
        <v>-6647.4999999999991</v>
      </c>
    </row>
    <row r="139" spans="1:34" s="35" customFormat="1" ht="34.5" customHeight="1">
      <c r="A139" s="1082" t="s">
        <v>151</v>
      </c>
      <c r="B139" s="1082"/>
      <c r="C139" s="1082"/>
      <c r="D139" s="1082"/>
      <c r="E139" s="1082"/>
      <c r="F139" s="1082"/>
      <c r="G139" s="1082"/>
      <c r="H139" s="1082"/>
      <c r="I139" s="1082"/>
      <c r="J139" s="1082"/>
      <c r="K139" s="1082"/>
      <c r="L139" s="1082"/>
      <c r="M139" s="34"/>
      <c r="N139" s="34"/>
      <c r="O139" s="34"/>
      <c r="P139" s="34"/>
      <c r="Q139" s="34"/>
      <c r="R139" s="34"/>
      <c r="S139" s="34"/>
      <c r="T139" s="34"/>
      <c r="U139" s="34"/>
      <c r="V139" s="34"/>
      <c r="W139" s="34"/>
      <c r="X139" s="34"/>
      <c r="Y139" s="34"/>
      <c r="Z139" s="34"/>
      <c r="AA139" s="34"/>
      <c r="AB139" s="34"/>
      <c r="AC139" s="34"/>
      <c r="AD139" s="34"/>
      <c r="AE139" s="34"/>
      <c r="AF139" s="34"/>
      <c r="AG139" s="34"/>
      <c r="AH139" s="34"/>
    </row>
    <row r="140" spans="1:34" s="35" customFormat="1" ht="14.25" customHeight="1">
      <c r="A140" s="1164"/>
      <c r="B140" s="1164"/>
      <c r="C140" s="1164"/>
      <c r="D140" s="1164"/>
      <c r="E140" s="1164"/>
      <c r="F140" s="1164"/>
      <c r="G140" s="1164"/>
      <c r="H140" s="1164"/>
      <c r="I140" s="1164"/>
      <c r="J140" s="1164"/>
      <c r="K140" s="1164"/>
      <c r="L140" s="1164"/>
      <c r="M140" s="334"/>
      <c r="N140" s="34"/>
      <c r="O140" s="34"/>
      <c r="P140" s="34"/>
      <c r="Q140" s="334"/>
      <c r="R140" s="34"/>
      <c r="S140" s="34"/>
      <c r="T140" s="34"/>
      <c r="U140" s="34"/>
      <c r="V140" s="34"/>
      <c r="W140" s="34"/>
      <c r="X140" s="34"/>
      <c r="Y140" s="34"/>
      <c r="Z140" s="34"/>
      <c r="AA140" s="34"/>
      <c r="AB140" s="34"/>
      <c r="AC140" s="34"/>
      <c r="AD140" s="34"/>
      <c r="AE140" s="34"/>
      <c r="AF140" s="34"/>
      <c r="AG140" s="34"/>
      <c r="AH140" s="34"/>
    </row>
    <row r="141" spans="1:34" s="35" customFormat="1" ht="14.25" customHeight="1" thickBot="1">
      <c r="A141" s="1083" t="s">
        <v>18</v>
      </c>
      <c r="B141" s="1083"/>
      <c r="C141" s="1083"/>
      <c r="D141" s="1083"/>
      <c r="E141" s="1083"/>
      <c r="F141" s="1083"/>
      <c r="G141" s="1083"/>
      <c r="H141" s="1083"/>
      <c r="I141" s="1083"/>
      <c r="J141" s="1083"/>
      <c r="K141" s="1083"/>
      <c r="L141" s="1083"/>
      <c r="M141" s="34"/>
      <c r="N141" s="34"/>
      <c r="O141" s="34"/>
      <c r="P141" s="34"/>
      <c r="Q141" s="34"/>
      <c r="R141" s="34"/>
      <c r="S141" s="34"/>
      <c r="T141" s="34"/>
      <c r="U141" s="34"/>
      <c r="V141" s="34"/>
      <c r="W141" s="34"/>
      <c r="X141" s="34"/>
      <c r="Y141" s="34"/>
      <c r="Z141" s="34"/>
      <c r="AA141" s="34"/>
      <c r="AB141" s="34"/>
      <c r="AC141" s="34"/>
      <c r="AD141" s="34"/>
      <c r="AE141" s="34"/>
      <c r="AF141" s="34"/>
      <c r="AG141" s="34"/>
      <c r="AH141" s="34"/>
    </row>
    <row r="142" spans="1:34" ht="36.75" customHeight="1" thickBot="1">
      <c r="A142" s="1050" t="s">
        <v>14</v>
      </c>
      <c r="B142" s="1051"/>
      <c r="C142" s="1051"/>
      <c r="D142" s="1051"/>
      <c r="E142" s="1051"/>
      <c r="F142" s="1051"/>
      <c r="G142" s="1051"/>
      <c r="H142" s="1052"/>
      <c r="I142" s="1050" t="s">
        <v>35</v>
      </c>
      <c r="J142" s="1051"/>
      <c r="K142" s="1051"/>
      <c r="L142" s="1052"/>
      <c r="M142" s="1050" t="s">
        <v>258</v>
      </c>
      <c r="N142" s="1051"/>
      <c r="O142" s="1051"/>
      <c r="P142" s="1052"/>
      <c r="Q142" s="1050" t="s">
        <v>256</v>
      </c>
      <c r="R142" s="1051"/>
      <c r="S142" s="1051"/>
      <c r="T142" s="1052"/>
    </row>
    <row r="143" spans="1:34" ht="14.25" customHeight="1">
      <c r="A143" s="978" t="s">
        <v>19</v>
      </c>
      <c r="B143" s="979"/>
      <c r="C143" s="979"/>
      <c r="D143" s="979"/>
      <c r="E143" s="979"/>
      <c r="F143" s="979"/>
      <c r="G143" s="979"/>
      <c r="H143" s="980"/>
      <c r="I143" s="981">
        <f>SUM(I144:L146)</f>
        <v>20575.309999999998</v>
      </c>
      <c r="J143" s="982"/>
      <c r="K143" s="982"/>
      <c r="L143" s="983"/>
      <c r="M143" s="981">
        <f>SUM(M144:P146)</f>
        <v>20575.3</v>
      </c>
      <c r="N143" s="982"/>
      <c r="O143" s="982"/>
      <c r="P143" s="983"/>
      <c r="Q143" s="981">
        <f>M143-I143</f>
        <v>-9.9999999983992893E-3</v>
      </c>
      <c r="R143" s="982"/>
      <c r="S143" s="982"/>
      <c r="T143" s="983"/>
    </row>
    <row r="144" spans="1:34" ht="14.25" customHeight="1">
      <c r="A144" s="1099" t="s">
        <v>38</v>
      </c>
      <c r="B144" s="1100"/>
      <c r="C144" s="1100"/>
      <c r="D144" s="1100"/>
      <c r="E144" s="1100"/>
      <c r="F144" s="1100"/>
      <c r="G144" s="1100"/>
      <c r="H144" s="1101"/>
      <c r="I144" s="1084">
        <f>SUMIF(H12:H138,"SB",I12:I138)</f>
        <v>16421.309999999998</v>
      </c>
      <c r="J144" s="1085"/>
      <c r="K144" s="1085"/>
      <c r="L144" s="1086"/>
      <c r="M144" s="1084">
        <f>SUMIF(H12:H134,"SB",M12:M134)</f>
        <v>16421.3</v>
      </c>
      <c r="N144" s="1085"/>
      <c r="O144" s="1085"/>
      <c r="P144" s="1086"/>
      <c r="Q144" s="1084">
        <f>M144-I144</f>
        <v>-9.9999999983992893E-3</v>
      </c>
      <c r="R144" s="1085"/>
      <c r="S144" s="1085"/>
      <c r="T144" s="1086"/>
    </row>
    <row r="145" spans="1:20" ht="14.25" customHeight="1">
      <c r="A145" s="1099" t="s">
        <v>39</v>
      </c>
      <c r="B145" s="1100"/>
      <c r="C145" s="1100"/>
      <c r="D145" s="1100"/>
      <c r="E145" s="1100"/>
      <c r="F145" s="1100"/>
      <c r="G145" s="1100"/>
      <c r="H145" s="1101"/>
      <c r="I145" s="1084">
        <f>SUMIF(H12:H138,"SB(P)",I12:I138)</f>
        <v>2411.1999999999998</v>
      </c>
      <c r="J145" s="1085"/>
      <c r="K145" s="1085"/>
      <c r="L145" s="1086"/>
      <c r="M145" s="1084">
        <f>SUMIF(H12:H134,"SB(P)",M12:M134)</f>
        <v>2411.1999999999998</v>
      </c>
      <c r="N145" s="1085"/>
      <c r="O145" s="1085"/>
      <c r="P145" s="1086"/>
      <c r="Q145" s="1084">
        <f t="shared" ref="Q145:Q153" si="29">M145-I145</f>
        <v>0</v>
      </c>
      <c r="R145" s="1085"/>
      <c r="S145" s="1085"/>
      <c r="T145" s="1086"/>
    </row>
    <row r="146" spans="1:20" ht="14.25" customHeight="1">
      <c r="A146" s="1064" t="s">
        <v>224</v>
      </c>
      <c r="B146" s="1065"/>
      <c r="C146" s="1065"/>
      <c r="D146" s="1065"/>
      <c r="E146" s="1065"/>
      <c r="F146" s="1065"/>
      <c r="G146" s="1065"/>
      <c r="H146" s="1066"/>
      <c r="I146" s="1067">
        <f>SUMIF(H12:H134,"sb(l)",I12:I134)</f>
        <v>1742.8</v>
      </c>
      <c r="J146" s="1068"/>
      <c r="K146" s="1068"/>
      <c r="L146" s="1069"/>
      <c r="M146" s="1067">
        <f>SUMIF(H12:H134,"SB(L)",M12:M134)</f>
        <v>1742.8</v>
      </c>
      <c r="N146" s="1068"/>
      <c r="O146" s="1068"/>
      <c r="P146" s="1069"/>
      <c r="Q146" s="1084">
        <f t="shared" si="29"/>
        <v>0</v>
      </c>
      <c r="R146" s="1085"/>
      <c r="S146" s="1085"/>
      <c r="T146" s="1086"/>
    </row>
    <row r="147" spans="1:20" ht="14.25" customHeight="1">
      <c r="A147" s="1087" t="s">
        <v>20</v>
      </c>
      <c r="B147" s="1088"/>
      <c r="C147" s="1088"/>
      <c r="D147" s="1088"/>
      <c r="E147" s="1088"/>
      <c r="F147" s="1088"/>
      <c r="G147" s="1088"/>
      <c r="H147" s="1089"/>
      <c r="I147" s="1090">
        <f>SUM(I148:L152)</f>
        <v>45908.099999999991</v>
      </c>
      <c r="J147" s="1091"/>
      <c r="K147" s="1091"/>
      <c r="L147" s="1092"/>
      <c r="M147" s="1090">
        <f ca="1">SUM(M148:P152)</f>
        <v>42090.2</v>
      </c>
      <c r="N147" s="1091"/>
      <c r="O147" s="1091"/>
      <c r="P147" s="1092"/>
      <c r="Q147" s="1090">
        <f t="shared" ca="1" si="29"/>
        <v>-3817.8999999999942</v>
      </c>
      <c r="R147" s="1091"/>
      <c r="S147" s="1091"/>
      <c r="T147" s="1092"/>
    </row>
    <row r="148" spans="1:20" ht="14.25" customHeight="1">
      <c r="A148" s="1064" t="s">
        <v>40</v>
      </c>
      <c r="B148" s="1065"/>
      <c r="C148" s="1065"/>
      <c r="D148" s="1065"/>
      <c r="E148" s="1065"/>
      <c r="F148" s="1065"/>
      <c r="G148" s="1065"/>
      <c r="H148" s="1066"/>
      <c r="I148" s="1084">
        <f>SUMIF(H12:H138,"ES",I12:I138)</f>
        <v>24261.8</v>
      </c>
      <c r="J148" s="1085"/>
      <c r="K148" s="1085"/>
      <c r="L148" s="1086"/>
      <c r="M148" s="1084">
        <f>SUMIF(H12:H134,"ES",M12:M134)</f>
        <v>24261.8</v>
      </c>
      <c r="N148" s="1085"/>
      <c r="O148" s="1085"/>
      <c r="P148" s="1086"/>
      <c r="Q148" s="1084">
        <f t="shared" si="29"/>
        <v>0</v>
      </c>
      <c r="R148" s="1085"/>
      <c r="S148" s="1085"/>
      <c r="T148" s="1086"/>
    </row>
    <row r="149" spans="1:20" ht="14.25" customHeight="1">
      <c r="A149" s="1064" t="s">
        <v>41</v>
      </c>
      <c r="B149" s="1065"/>
      <c r="C149" s="1065"/>
      <c r="D149" s="1065"/>
      <c r="E149" s="1065"/>
      <c r="F149" s="1065"/>
      <c r="G149" s="1065"/>
      <c r="H149" s="1066"/>
      <c r="I149" s="1084">
        <f>SUMIF(H12:H138,"KPP",I12:I138)</f>
        <v>9279.4000000000015</v>
      </c>
      <c r="J149" s="1085"/>
      <c r="K149" s="1085"/>
      <c r="L149" s="1086"/>
      <c r="M149" s="1084">
        <f>SUMIF(H12:H134,"KPP",M12:M134)</f>
        <v>7632.6</v>
      </c>
      <c r="N149" s="1085"/>
      <c r="O149" s="1085"/>
      <c r="P149" s="1086"/>
      <c r="Q149" s="1084">
        <f t="shared" si="29"/>
        <v>-1646.8000000000011</v>
      </c>
      <c r="R149" s="1085"/>
      <c r="S149" s="1085"/>
      <c r="T149" s="1086"/>
    </row>
    <row r="150" spans="1:20" ht="12.75" customHeight="1">
      <c r="A150" s="1064" t="s">
        <v>42</v>
      </c>
      <c r="B150" s="1065"/>
      <c r="C150" s="1065"/>
      <c r="D150" s="1065"/>
      <c r="E150" s="1065"/>
      <c r="F150" s="1065"/>
      <c r="G150" s="1065"/>
      <c r="H150" s="1066"/>
      <c r="I150" s="1084">
        <f>SUMIF(H12:H138,"KVJUD",I12:I138)</f>
        <v>7371.1</v>
      </c>
      <c r="J150" s="1085"/>
      <c r="K150" s="1085"/>
      <c r="L150" s="1086"/>
      <c r="M150" s="1084">
        <f>SUMIF(H12:H134,"KVJUD",M12:M134)</f>
        <v>5000</v>
      </c>
      <c r="N150" s="1085"/>
      <c r="O150" s="1085"/>
      <c r="P150" s="1086"/>
      <c r="Q150" s="1084">
        <f t="shared" si="29"/>
        <v>-2371.1000000000004</v>
      </c>
      <c r="R150" s="1085"/>
      <c r="S150" s="1085"/>
      <c r="T150" s="1086"/>
    </row>
    <row r="151" spans="1:20" ht="12.75" customHeight="1">
      <c r="A151" s="1099" t="s">
        <v>43</v>
      </c>
      <c r="B151" s="1100"/>
      <c r="C151" s="1100"/>
      <c r="D151" s="1100"/>
      <c r="E151" s="1100"/>
      <c r="F151" s="1100"/>
      <c r="G151" s="1100"/>
      <c r="H151" s="1101"/>
      <c r="I151" s="1084">
        <f>SUMIF(H12:H138,"LRVB",I12:I138)</f>
        <v>1153.2</v>
      </c>
      <c r="J151" s="1085"/>
      <c r="K151" s="1085"/>
      <c r="L151" s="1086"/>
      <c r="M151" s="1084">
        <f>SUMIF(H12:H134,"LRVB",M12:M134)</f>
        <v>1153.2</v>
      </c>
      <c r="N151" s="1085"/>
      <c r="O151" s="1085"/>
      <c r="P151" s="1086"/>
      <c r="Q151" s="1084">
        <f t="shared" si="29"/>
        <v>0</v>
      </c>
      <c r="R151" s="1085"/>
      <c r="S151" s="1085"/>
      <c r="T151" s="1086"/>
    </row>
    <row r="152" spans="1:20" ht="12.75" customHeight="1">
      <c r="A152" s="1099" t="s">
        <v>44</v>
      </c>
      <c r="B152" s="1100"/>
      <c r="C152" s="1100"/>
      <c r="D152" s="1100"/>
      <c r="E152" s="1100"/>
      <c r="F152" s="1100"/>
      <c r="G152" s="1100"/>
      <c r="H152" s="1101"/>
      <c r="I152" s="1084">
        <f>SUMIF(H12:H138,"Kt",I12:I138)</f>
        <v>3842.6</v>
      </c>
      <c r="J152" s="1085"/>
      <c r="K152" s="1085"/>
      <c r="L152" s="1086"/>
      <c r="M152" s="1084">
        <f ca="1">SUMIF(H12:I134,"Kt",M12:M134)</f>
        <v>4042.6</v>
      </c>
      <c r="N152" s="1085"/>
      <c r="O152" s="1085"/>
      <c r="P152" s="1086"/>
      <c r="Q152" s="1179">
        <f t="shared" ca="1" si="29"/>
        <v>200</v>
      </c>
      <c r="R152" s="1180"/>
      <c r="S152" s="1180"/>
      <c r="T152" s="1181"/>
    </row>
    <row r="153" spans="1:20" ht="13.5" customHeight="1" thickBot="1">
      <c r="A153" s="1166" t="s">
        <v>21</v>
      </c>
      <c r="B153" s="1167"/>
      <c r="C153" s="1167"/>
      <c r="D153" s="1167"/>
      <c r="E153" s="1167"/>
      <c r="F153" s="1167"/>
      <c r="G153" s="1167"/>
      <c r="H153" s="1168"/>
      <c r="I153" s="1169">
        <f>SUM(I143,I147)</f>
        <v>66483.409999999989</v>
      </c>
      <c r="J153" s="1170"/>
      <c r="K153" s="1170"/>
      <c r="L153" s="1171"/>
      <c r="M153" s="1169">
        <f ca="1">SUM(M143,M147)</f>
        <v>62665.5</v>
      </c>
      <c r="N153" s="1170"/>
      <c r="O153" s="1170"/>
      <c r="P153" s="1171"/>
      <c r="Q153" s="1176">
        <f t="shared" ca="1" si="29"/>
        <v>-3817.9099999999889</v>
      </c>
      <c r="R153" s="1177"/>
      <c r="S153" s="1177"/>
      <c r="T153" s="1178"/>
    </row>
    <row r="155" spans="1:20">
      <c r="H155" s="396"/>
      <c r="I155" s="392"/>
      <c r="J155" s="392"/>
      <c r="L155" s="392"/>
      <c r="M155" s="392"/>
      <c r="N155" s="392"/>
      <c r="P155" s="392"/>
      <c r="Q155" s="392"/>
      <c r="R155" s="392"/>
      <c r="T155" s="392"/>
    </row>
    <row r="156" spans="1:20">
      <c r="H156" s="396"/>
    </row>
  </sheetData>
  <mergeCells count="321">
    <mergeCell ref="R6:S6"/>
    <mergeCell ref="Q151:T151"/>
    <mergeCell ref="A1:T1"/>
    <mergeCell ref="A2:T2"/>
    <mergeCell ref="A3:T3"/>
    <mergeCell ref="Q152:T152"/>
    <mergeCell ref="M150:P150"/>
    <mergeCell ref="M151:P151"/>
    <mergeCell ref="M152:P152"/>
    <mergeCell ref="Q5:T5"/>
    <mergeCell ref="Q6:Q7"/>
    <mergeCell ref="M153:P153"/>
    <mergeCell ref="M147:P147"/>
    <mergeCell ref="M148:P148"/>
    <mergeCell ref="M149:P149"/>
    <mergeCell ref="Q153:T153"/>
    <mergeCell ref="Q144:T144"/>
    <mergeCell ref="Q145:T145"/>
    <mergeCell ref="Q146:T146"/>
    <mergeCell ref="Q147:T147"/>
    <mergeCell ref="Q148:T148"/>
    <mergeCell ref="Q116:Q118"/>
    <mergeCell ref="R116:R118"/>
    <mergeCell ref="T6:T7"/>
    <mergeCell ref="Q142:T142"/>
    <mergeCell ref="Q143:T143"/>
    <mergeCell ref="M144:P144"/>
    <mergeCell ref="S116:S118"/>
    <mergeCell ref="T116:T118"/>
    <mergeCell ref="N116:N117"/>
    <mergeCell ref="M8:T8"/>
    <mergeCell ref="A153:H153"/>
    <mergeCell ref="I153:L153"/>
    <mergeCell ref="M145:P145"/>
    <mergeCell ref="M146:P146"/>
    <mergeCell ref="M66:T66"/>
    <mergeCell ref="M56:T56"/>
    <mergeCell ref="M86:T86"/>
    <mergeCell ref="M113:T113"/>
    <mergeCell ref="O116:O118"/>
    <mergeCell ref="P116:P118"/>
    <mergeCell ref="M5:P5"/>
    <mergeCell ref="M6:M7"/>
    <mergeCell ref="N6:O6"/>
    <mergeCell ref="P6:P7"/>
    <mergeCell ref="A152:H152"/>
    <mergeCell ref="I152:L152"/>
    <mergeCell ref="M10:T10"/>
    <mergeCell ref="M11:T11"/>
    <mergeCell ref="Q149:T149"/>
    <mergeCell ref="Q150:T150"/>
    <mergeCell ref="M142:P142"/>
    <mergeCell ref="M143:P143"/>
    <mergeCell ref="A149:H149"/>
    <mergeCell ref="I149:L149"/>
    <mergeCell ref="A146:H146"/>
    <mergeCell ref="I146:L146"/>
    <mergeCell ref="A147:H147"/>
    <mergeCell ref="I147:L147"/>
    <mergeCell ref="A148:H148"/>
    <mergeCell ref="I148:L148"/>
    <mergeCell ref="A144:H144"/>
    <mergeCell ref="I144:L144"/>
    <mergeCell ref="A150:H150"/>
    <mergeCell ref="I150:L150"/>
    <mergeCell ref="A151:H151"/>
    <mergeCell ref="I151:L151"/>
    <mergeCell ref="A145:H145"/>
    <mergeCell ref="I145:L145"/>
    <mergeCell ref="B138:H138"/>
    <mergeCell ref="A139:L139"/>
    <mergeCell ref="A140:L140"/>
    <mergeCell ref="A141:L141"/>
    <mergeCell ref="A142:H142"/>
    <mergeCell ref="I142:L142"/>
    <mergeCell ref="A143:H143"/>
    <mergeCell ref="I143:L143"/>
    <mergeCell ref="B137:H137"/>
    <mergeCell ref="A133:A135"/>
    <mergeCell ref="B133:B135"/>
    <mergeCell ref="C133:C135"/>
    <mergeCell ref="D133:D135"/>
    <mergeCell ref="E133:E135"/>
    <mergeCell ref="F133:F135"/>
    <mergeCell ref="A130:A132"/>
    <mergeCell ref="B130:B132"/>
    <mergeCell ref="C130:C132"/>
    <mergeCell ref="D130:D132"/>
    <mergeCell ref="G133:G135"/>
    <mergeCell ref="C136:H136"/>
    <mergeCell ref="E130:E132"/>
    <mergeCell ref="F130:F132"/>
    <mergeCell ref="G130:G132"/>
    <mergeCell ref="A127:A129"/>
    <mergeCell ref="B127:B129"/>
    <mergeCell ref="C127:C129"/>
    <mergeCell ref="D127:D129"/>
    <mergeCell ref="E127:E129"/>
    <mergeCell ref="F127:F129"/>
    <mergeCell ref="G127:G129"/>
    <mergeCell ref="G119:G126"/>
    <mergeCell ref="C112:H112"/>
    <mergeCell ref="C113:L113"/>
    <mergeCell ref="D114:D116"/>
    <mergeCell ref="D121:D122"/>
    <mergeCell ref="D123:D124"/>
    <mergeCell ref="D125:D126"/>
    <mergeCell ref="E119:E126"/>
    <mergeCell ref="F119:F126"/>
    <mergeCell ref="D117:D118"/>
    <mergeCell ref="B114:B117"/>
    <mergeCell ref="A114:A118"/>
    <mergeCell ref="E114:E118"/>
    <mergeCell ref="A119:A126"/>
    <mergeCell ref="B119:B126"/>
    <mergeCell ref="C119:C126"/>
    <mergeCell ref="D119:D120"/>
    <mergeCell ref="G110:G111"/>
    <mergeCell ref="F114:F118"/>
    <mergeCell ref="G114:G118"/>
    <mergeCell ref="H116:H118"/>
    <mergeCell ref="I116:I118"/>
    <mergeCell ref="C114:C118"/>
    <mergeCell ref="C107:C109"/>
    <mergeCell ref="D107:D109"/>
    <mergeCell ref="J116:J118"/>
    <mergeCell ref="K116:K118"/>
    <mergeCell ref="A110:A111"/>
    <mergeCell ref="B110:B111"/>
    <mergeCell ref="C110:C111"/>
    <mergeCell ref="D110:D111"/>
    <mergeCell ref="E110:E111"/>
    <mergeCell ref="F110:F111"/>
    <mergeCell ref="E107:E109"/>
    <mergeCell ref="F107:F109"/>
    <mergeCell ref="A104:A106"/>
    <mergeCell ref="B104:B106"/>
    <mergeCell ref="C104:C106"/>
    <mergeCell ref="D104:D106"/>
    <mergeCell ref="E104:E106"/>
    <mergeCell ref="F104:F106"/>
    <mergeCell ref="A107:A109"/>
    <mergeCell ref="B107:B109"/>
    <mergeCell ref="G104:G106"/>
    <mergeCell ref="A102:A103"/>
    <mergeCell ref="B102:B103"/>
    <mergeCell ref="C102:C103"/>
    <mergeCell ref="D102:D103"/>
    <mergeCell ref="E102:E103"/>
    <mergeCell ref="F102:F103"/>
    <mergeCell ref="B93:B95"/>
    <mergeCell ref="A100:A101"/>
    <mergeCell ref="B100:B101"/>
    <mergeCell ref="C100:C101"/>
    <mergeCell ref="F93:F95"/>
    <mergeCell ref="C93:C95"/>
    <mergeCell ref="D93:D95"/>
    <mergeCell ref="E93:E95"/>
    <mergeCell ref="D90:D92"/>
    <mergeCell ref="G93:G95"/>
    <mergeCell ref="A97:A98"/>
    <mergeCell ref="B97:B98"/>
    <mergeCell ref="C97:C98"/>
    <mergeCell ref="D97:D98"/>
    <mergeCell ref="E97:E101"/>
    <mergeCell ref="F97:F101"/>
    <mergeCell ref="G97:G101"/>
    <mergeCell ref="A93:A95"/>
    <mergeCell ref="F82:F84"/>
    <mergeCell ref="E90:E92"/>
    <mergeCell ref="A87:A89"/>
    <mergeCell ref="B87:B89"/>
    <mergeCell ref="C87:C89"/>
    <mergeCell ref="D87:D89"/>
    <mergeCell ref="E87:E89"/>
    <mergeCell ref="A90:A92"/>
    <mergeCell ref="B90:B92"/>
    <mergeCell ref="C90:C92"/>
    <mergeCell ref="A79:A81"/>
    <mergeCell ref="B79:B81"/>
    <mergeCell ref="C79:C81"/>
    <mergeCell ref="D79:D81"/>
    <mergeCell ref="F87:F89"/>
    <mergeCell ref="A82:A84"/>
    <mergeCell ref="B82:B84"/>
    <mergeCell ref="C82:C84"/>
    <mergeCell ref="D82:D84"/>
    <mergeCell ref="E82:E84"/>
    <mergeCell ref="E79:E81"/>
    <mergeCell ref="F79:F81"/>
    <mergeCell ref="G79:G81"/>
    <mergeCell ref="F74:F75"/>
    <mergeCell ref="G74:G75"/>
    <mergeCell ref="E76:E78"/>
    <mergeCell ref="F76:F78"/>
    <mergeCell ref="G76:G78"/>
    <mergeCell ref="E74:E75"/>
    <mergeCell ref="A74:A75"/>
    <mergeCell ref="B74:B75"/>
    <mergeCell ref="C74:C75"/>
    <mergeCell ref="D74:D75"/>
    <mergeCell ref="A76:A78"/>
    <mergeCell ref="B76:B78"/>
    <mergeCell ref="C76:C78"/>
    <mergeCell ref="D76:D78"/>
    <mergeCell ref="F61:F64"/>
    <mergeCell ref="A72:A73"/>
    <mergeCell ref="B72:B73"/>
    <mergeCell ref="C72:C73"/>
    <mergeCell ref="D72:D73"/>
    <mergeCell ref="E72:E73"/>
    <mergeCell ref="A50:A54"/>
    <mergeCell ref="B50:B54"/>
    <mergeCell ref="C50:C54"/>
    <mergeCell ref="D50:D51"/>
    <mergeCell ref="D52:D54"/>
    <mergeCell ref="E61:E64"/>
    <mergeCell ref="E57:E60"/>
    <mergeCell ref="A61:A64"/>
    <mergeCell ref="B61:B64"/>
    <mergeCell ref="C61:C64"/>
    <mergeCell ref="D61:D64"/>
    <mergeCell ref="A57:A60"/>
    <mergeCell ref="B57:B60"/>
    <mergeCell ref="C57:C60"/>
    <mergeCell ref="D57:D60"/>
    <mergeCell ref="F43:F45"/>
    <mergeCell ref="G43:G45"/>
    <mergeCell ref="A47:A49"/>
    <mergeCell ref="B47:B49"/>
    <mergeCell ref="C47:C49"/>
    <mergeCell ref="D47:D49"/>
    <mergeCell ref="E47:E54"/>
    <mergeCell ref="F47:F54"/>
    <mergeCell ref="G47:G54"/>
    <mergeCell ref="A43:A45"/>
    <mergeCell ref="B20:B22"/>
    <mergeCell ref="C20:C22"/>
    <mergeCell ref="A24:A26"/>
    <mergeCell ref="C43:C45"/>
    <mergeCell ref="D43:D45"/>
    <mergeCell ref="E43:E45"/>
    <mergeCell ref="B43:B45"/>
    <mergeCell ref="E39:E42"/>
    <mergeCell ref="F39:F42"/>
    <mergeCell ref="G39:G42"/>
    <mergeCell ref="A20:A22"/>
    <mergeCell ref="A39:A42"/>
    <mergeCell ref="B39:B42"/>
    <mergeCell ref="C39:C42"/>
    <mergeCell ref="A36:A38"/>
    <mergeCell ref="B36:B38"/>
    <mergeCell ref="C36:C38"/>
    <mergeCell ref="A27:A28"/>
    <mergeCell ref="B27:B28"/>
    <mergeCell ref="C27:C28"/>
    <mergeCell ref="E36:E38"/>
    <mergeCell ref="F36:F38"/>
    <mergeCell ref="A34:A35"/>
    <mergeCell ref="B34:B35"/>
    <mergeCell ref="C34:C35"/>
    <mergeCell ref="E34:E35"/>
    <mergeCell ref="F34:F35"/>
    <mergeCell ref="A31:A32"/>
    <mergeCell ref="B31:B32"/>
    <mergeCell ref="C31:C32"/>
    <mergeCell ref="D31:D32"/>
    <mergeCell ref="G34:G35"/>
    <mergeCell ref="A29:A30"/>
    <mergeCell ref="B29:B30"/>
    <mergeCell ref="C29:C30"/>
    <mergeCell ref="D29:D30"/>
    <mergeCell ref="F24:F32"/>
    <mergeCell ref="B24:B26"/>
    <mergeCell ref="C24:C26"/>
    <mergeCell ref="A8:L8"/>
    <mergeCell ref="G5:G7"/>
    <mergeCell ref="H5:H7"/>
    <mergeCell ref="I5:L5"/>
    <mergeCell ref="I6:I7"/>
    <mergeCell ref="J6:K6"/>
    <mergeCell ref="L6:L7"/>
    <mergeCell ref="A5:A7"/>
    <mergeCell ref="F5:F7"/>
    <mergeCell ref="A9:L9"/>
    <mergeCell ref="B10:L10"/>
    <mergeCell ref="C11:L11"/>
    <mergeCell ref="B5:B7"/>
    <mergeCell ref="C5:C7"/>
    <mergeCell ref="D5:D7"/>
    <mergeCell ref="E5:E7"/>
    <mergeCell ref="A12:A17"/>
    <mergeCell ref="B12:B17"/>
    <mergeCell ref="C12:C17"/>
    <mergeCell ref="L116:L118"/>
    <mergeCell ref="C85:H85"/>
    <mergeCell ref="C86:L86"/>
    <mergeCell ref="G90:G92"/>
    <mergeCell ref="F90:F92"/>
    <mergeCell ref="D99:D101"/>
    <mergeCell ref="G102:G103"/>
    <mergeCell ref="M116:M118"/>
    <mergeCell ref="E13:E18"/>
    <mergeCell ref="G36:G38"/>
    <mergeCell ref="C55:H55"/>
    <mergeCell ref="C56:L56"/>
    <mergeCell ref="C66:L66"/>
    <mergeCell ref="G72:G73"/>
    <mergeCell ref="F72:F73"/>
    <mergeCell ref="G87:G89"/>
    <mergeCell ref="G82:G84"/>
    <mergeCell ref="G107:G109"/>
    <mergeCell ref="F12:F18"/>
    <mergeCell ref="G12:G18"/>
    <mergeCell ref="F57:F60"/>
    <mergeCell ref="G57:G60"/>
    <mergeCell ref="G61:G64"/>
    <mergeCell ref="C65:H65"/>
    <mergeCell ref="D27:D28"/>
    <mergeCell ref="G24:G32"/>
    <mergeCell ref="D39:D42"/>
  </mergeCells>
  <phoneticPr fontId="0" type="noConversion"/>
  <printOptions horizontalCentered="1"/>
  <pageMargins left="0" right="0" top="0" bottom="0" header="0" footer="0"/>
  <pageSetup paperSize="9" scale="84" orientation="landscape" r:id="rId1"/>
  <rowBreaks count="5" manualBreakCount="5">
    <brk id="22" max="19" man="1"/>
    <brk id="45" max="19" man="1"/>
    <brk id="65" max="19" man="1"/>
    <brk id="89" max="19" man="1"/>
    <brk id="118" max="19" man="1"/>
  </rowBreaks>
</worksheet>
</file>

<file path=xl/worksheets/sheet3.xml><?xml version="1.0" encoding="utf-8"?>
<worksheet xmlns="http://schemas.openxmlformats.org/spreadsheetml/2006/main" xmlns:r="http://schemas.openxmlformats.org/officeDocument/2006/relationships">
  <sheetPr>
    <pageSetUpPr fitToPage="1"/>
  </sheetPr>
  <dimension ref="A1:AW229"/>
  <sheetViews>
    <sheetView topLeftCell="A178" zoomScaleNormal="100" zoomScaleSheetLayoutView="80" workbookViewId="0">
      <selection activeCell="E194" sqref="E194"/>
    </sheetView>
  </sheetViews>
  <sheetFormatPr defaultRowHeight="12.75"/>
  <cols>
    <col min="1" max="4" width="2.7109375" style="11" customWidth="1"/>
    <col min="5" max="5" width="30.140625" style="11" customWidth="1"/>
    <col min="6" max="6" width="2.7109375" style="139" customWidth="1"/>
    <col min="7" max="7" width="2.7109375" style="11" customWidth="1"/>
    <col min="8" max="8" width="2.7109375" style="303" customWidth="1"/>
    <col min="9" max="9" width="7.7109375" style="12" customWidth="1"/>
    <col min="10" max="10" width="8.140625" style="11" customWidth="1"/>
    <col min="11" max="11" width="8.85546875" style="11" customWidth="1"/>
    <col min="12" max="12" width="5.85546875" style="11" customWidth="1"/>
    <col min="13" max="13" width="9" style="11" customWidth="1"/>
    <col min="14" max="14" width="8.42578125" style="11" customWidth="1"/>
    <col min="15" max="15" width="9.140625" style="11"/>
    <col min="16" max="16" width="6.42578125" style="11" customWidth="1"/>
    <col min="17" max="17" width="8.42578125" style="11" customWidth="1"/>
    <col min="18" max="18" width="9.140625" style="11"/>
    <col min="19" max="19" width="8.5703125" style="11" customWidth="1"/>
    <col min="20" max="20" width="6.42578125" style="11" customWidth="1"/>
    <col min="21" max="22" width="8.28515625" style="11" customWidth="1"/>
    <col min="23" max="23" width="9" style="11" customWidth="1"/>
    <col min="24" max="24" width="15.85546875" style="11" customWidth="1"/>
    <col min="25" max="25" width="4.42578125" style="11" customWidth="1"/>
    <col min="26" max="26" width="4.7109375" style="11" customWidth="1"/>
    <col min="27" max="27" width="5.7109375" style="11" customWidth="1"/>
    <col min="28" max="16384" width="9.140625" style="6"/>
  </cols>
  <sheetData>
    <row r="1" spans="1:31" ht="18" customHeight="1">
      <c r="A1" s="879" t="s">
        <v>139</v>
      </c>
      <c r="B1" s="879"/>
      <c r="C1" s="879"/>
      <c r="D1" s="879"/>
      <c r="E1" s="879"/>
      <c r="F1" s="879"/>
      <c r="G1" s="879"/>
      <c r="H1" s="879"/>
      <c r="I1" s="879"/>
      <c r="J1" s="879"/>
      <c r="K1" s="879"/>
      <c r="L1" s="879"/>
      <c r="M1" s="879"/>
      <c r="N1" s="879"/>
      <c r="O1" s="879"/>
      <c r="P1" s="879"/>
      <c r="Q1" s="879"/>
      <c r="R1" s="879"/>
      <c r="S1" s="879"/>
      <c r="T1" s="879"/>
      <c r="U1" s="879"/>
      <c r="V1" s="879"/>
      <c r="W1" s="879"/>
      <c r="X1" s="879"/>
      <c r="Y1" s="879"/>
      <c r="Z1" s="879"/>
      <c r="AA1" s="879"/>
    </row>
    <row r="2" spans="1:31" ht="18" customHeight="1">
      <c r="A2" s="880" t="s">
        <v>57</v>
      </c>
      <c r="B2" s="880"/>
      <c r="C2" s="880"/>
      <c r="D2" s="880"/>
      <c r="E2" s="880"/>
      <c r="F2" s="880"/>
      <c r="G2" s="880"/>
      <c r="H2" s="880"/>
      <c r="I2" s="880"/>
      <c r="J2" s="880"/>
      <c r="K2" s="880"/>
      <c r="L2" s="880"/>
      <c r="M2" s="880"/>
      <c r="N2" s="880"/>
      <c r="O2" s="880"/>
      <c r="P2" s="880"/>
      <c r="Q2" s="880"/>
      <c r="R2" s="880"/>
      <c r="S2" s="880"/>
      <c r="T2" s="880"/>
      <c r="U2" s="880"/>
      <c r="V2" s="880"/>
      <c r="W2" s="880"/>
      <c r="X2" s="880"/>
      <c r="Y2" s="880"/>
      <c r="Z2" s="880"/>
      <c r="AA2" s="880"/>
    </row>
    <row r="3" spans="1:31" ht="18" customHeight="1">
      <c r="A3" s="881" t="s">
        <v>31</v>
      </c>
      <c r="B3" s="881"/>
      <c r="C3" s="881"/>
      <c r="D3" s="881"/>
      <c r="E3" s="881"/>
      <c r="F3" s="881"/>
      <c r="G3" s="881"/>
      <c r="H3" s="881"/>
      <c r="I3" s="881"/>
      <c r="J3" s="881"/>
      <c r="K3" s="881"/>
      <c r="L3" s="881"/>
      <c r="M3" s="881"/>
      <c r="N3" s="881"/>
      <c r="O3" s="881"/>
      <c r="P3" s="881"/>
      <c r="Q3" s="881"/>
      <c r="R3" s="881"/>
      <c r="S3" s="881"/>
      <c r="T3" s="881"/>
      <c r="U3" s="881"/>
      <c r="V3" s="881"/>
      <c r="W3" s="881"/>
      <c r="X3" s="881"/>
      <c r="Y3" s="881"/>
      <c r="Z3" s="881"/>
      <c r="AA3" s="881"/>
      <c r="AB3" s="4"/>
      <c r="AC3" s="4"/>
      <c r="AD3" s="4"/>
      <c r="AE3" s="4"/>
    </row>
    <row r="4" spans="1:31" ht="15" customHeight="1" thickBot="1">
      <c r="Y4" s="882" t="s">
        <v>0</v>
      </c>
      <c r="Z4" s="882"/>
      <c r="AA4" s="882"/>
    </row>
    <row r="5" spans="1:31" ht="30" customHeight="1">
      <c r="A5" s="841" t="s">
        <v>32</v>
      </c>
      <c r="B5" s="844" t="s">
        <v>1</v>
      </c>
      <c r="C5" s="844" t="s">
        <v>2</v>
      </c>
      <c r="D5" s="844" t="s">
        <v>55</v>
      </c>
      <c r="E5" s="869" t="s">
        <v>16</v>
      </c>
      <c r="F5" s="836" t="s">
        <v>3</v>
      </c>
      <c r="G5" s="844" t="s">
        <v>47</v>
      </c>
      <c r="H5" s="883" t="s">
        <v>4</v>
      </c>
      <c r="I5" s="862" t="s">
        <v>5</v>
      </c>
      <c r="J5" s="859" t="s">
        <v>123</v>
      </c>
      <c r="K5" s="860"/>
      <c r="L5" s="860"/>
      <c r="M5" s="861"/>
      <c r="N5" s="859" t="s">
        <v>52</v>
      </c>
      <c r="O5" s="860"/>
      <c r="P5" s="860"/>
      <c r="Q5" s="861"/>
      <c r="R5" s="859" t="s">
        <v>35</v>
      </c>
      <c r="S5" s="860"/>
      <c r="T5" s="860"/>
      <c r="U5" s="861"/>
      <c r="V5" s="862" t="s">
        <v>45</v>
      </c>
      <c r="W5" s="862" t="s">
        <v>46</v>
      </c>
      <c r="X5" s="865" t="s">
        <v>15</v>
      </c>
      <c r="Y5" s="866"/>
      <c r="Z5" s="866"/>
      <c r="AA5" s="867"/>
    </row>
    <row r="6" spans="1:31" ht="14.25" customHeight="1">
      <c r="A6" s="842"/>
      <c r="B6" s="845"/>
      <c r="C6" s="845"/>
      <c r="D6" s="845"/>
      <c r="E6" s="870"/>
      <c r="F6" s="837"/>
      <c r="G6" s="845"/>
      <c r="H6" s="884"/>
      <c r="I6" s="863"/>
      <c r="J6" s="868" t="s">
        <v>6</v>
      </c>
      <c r="K6" s="847" t="s">
        <v>7</v>
      </c>
      <c r="L6" s="848"/>
      <c r="M6" s="849" t="s">
        <v>23</v>
      </c>
      <c r="N6" s="868" t="s">
        <v>6</v>
      </c>
      <c r="O6" s="847" t="s">
        <v>7</v>
      </c>
      <c r="P6" s="848"/>
      <c r="Q6" s="849" t="s">
        <v>23</v>
      </c>
      <c r="R6" s="868" t="s">
        <v>6</v>
      </c>
      <c r="S6" s="847" t="s">
        <v>7</v>
      </c>
      <c r="T6" s="848"/>
      <c r="U6" s="849" t="s">
        <v>23</v>
      </c>
      <c r="V6" s="863"/>
      <c r="W6" s="863"/>
      <c r="X6" s="839" t="s">
        <v>16</v>
      </c>
      <c r="Y6" s="847" t="s">
        <v>8</v>
      </c>
      <c r="Z6" s="851"/>
      <c r="AA6" s="852"/>
    </row>
    <row r="7" spans="1:31" ht="99" customHeight="1" thickBot="1">
      <c r="A7" s="843"/>
      <c r="B7" s="846"/>
      <c r="C7" s="846"/>
      <c r="D7" s="846"/>
      <c r="E7" s="871"/>
      <c r="F7" s="838"/>
      <c r="G7" s="846"/>
      <c r="H7" s="885"/>
      <c r="I7" s="864"/>
      <c r="J7" s="843"/>
      <c r="K7" s="8" t="s">
        <v>6</v>
      </c>
      <c r="L7" s="7" t="s">
        <v>17</v>
      </c>
      <c r="M7" s="850"/>
      <c r="N7" s="843"/>
      <c r="O7" s="8" t="s">
        <v>6</v>
      </c>
      <c r="P7" s="7" t="s">
        <v>17</v>
      </c>
      <c r="Q7" s="850"/>
      <c r="R7" s="843"/>
      <c r="S7" s="8" t="s">
        <v>6</v>
      </c>
      <c r="T7" s="7" t="s">
        <v>17</v>
      </c>
      <c r="U7" s="850"/>
      <c r="V7" s="864"/>
      <c r="W7" s="864"/>
      <c r="X7" s="840"/>
      <c r="Y7" s="9" t="s">
        <v>48</v>
      </c>
      <c r="Z7" s="9" t="s">
        <v>49</v>
      </c>
      <c r="AA7" s="10" t="s">
        <v>50</v>
      </c>
    </row>
    <row r="8" spans="1:31" s="276" customFormat="1" ht="14.25" customHeight="1">
      <c r="A8" s="1207" t="s">
        <v>54</v>
      </c>
      <c r="B8" s="1208"/>
      <c r="C8" s="1208"/>
      <c r="D8" s="1208"/>
      <c r="E8" s="1208"/>
      <c r="F8" s="1208"/>
      <c r="G8" s="1208"/>
      <c r="H8" s="1208"/>
      <c r="I8" s="1208"/>
      <c r="J8" s="1208"/>
      <c r="K8" s="1208"/>
      <c r="L8" s="1208"/>
      <c r="M8" s="1208"/>
      <c r="N8" s="1208"/>
      <c r="O8" s="1208"/>
      <c r="P8" s="1208"/>
      <c r="Q8" s="1208"/>
      <c r="R8" s="1208"/>
      <c r="S8" s="1208"/>
      <c r="T8" s="1208"/>
      <c r="U8" s="1208"/>
      <c r="V8" s="1208"/>
      <c r="W8" s="1208"/>
      <c r="X8" s="1208"/>
      <c r="Y8" s="1208"/>
      <c r="Z8" s="1208"/>
      <c r="AA8" s="1209"/>
    </row>
    <row r="9" spans="1:31" s="276" customFormat="1" ht="14.25" customHeight="1">
      <c r="A9" s="1210" t="s">
        <v>53</v>
      </c>
      <c r="B9" s="1211"/>
      <c r="C9" s="1211"/>
      <c r="D9" s="1211"/>
      <c r="E9" s="1211"/>
      <c r="F9" s="1211"/>
      <c r="G9" s="1211"/>
      <c r="H9" s="1211"/>
      <c r="I9" s="1211"/>
      <c r="J9" s="1211"/>
      <c r="K9" s="1211"/>
      <c r="L9" s="1211"/>
      <c r="M9" s="1211"/>
      <c r="N9" s="1211"/>
      <c r="O9" s="1211"/>
      <c r="P9" s="1211"/>
      <c r="Q9" s="1211"/>
      <c r="R9" s="1211"/>
      <c r="S9" s="1211"/>
      <c r="T9" s="1211"/>
      <c r="U9" s="1211"/>
      <c r="V9" s="1211"/>
      <c r="W9" s="1211"/>
      <c r="X9" s="1211"/>
      <c r="Y9" s="1211"/>
      <c r="Z9" s="1211"/>
      <c r="AA9" s="1212"/>
    </row>
    <row r="10" spans="1:31" ht="14.25" customHeight="1" thickBot="1">
      <c r="A10" s="30" t="s">
        <v>9</v>
      </c>
      <c r="B10" s="904" t="s">
        <v>58</v>
      </c>
      <c r="C10" s="905"/>
      <c r="D10" s="905"/>
      <c r="E10" s="905"/>
      <c r="F10" s="905"/>
      <c r="G10" s="905"/>
      <c r="H10" s="905"/>
      <c r="I10" s="905"/>
      <c r="J10" s="905"/>
      <c r="K10" s="905"/>
      <c r="L10" s="905"/>
      <c r="M10" s="905"/>
      <c r="N10" s="905"/>
      <c r="O10" s="905"/>
      <c r="P10" s="905"/>
      <c r="Q10" s="905"/>
      <c r="R10" s="905"/>
      <c r="S10" s="905"/>
      <c r="T10" s="905"/>
      <c r="U10" s="905"/>
      <c r="V10" s="905"/>
      <c r="W10" s="905"/>
      <c r="X10" s="905"/>
      <c r="Y10" s="905"/>
      <c r="Z10" s="905"/>
      <c r="AA10" s="906"/>
    </row>
    <row r="11" spans="1:31" ht="14.25" customHeight="1" thickBot="1">
      <c r="A11" s="13" t="s">
        <v>9</v>
      </c>
      <c r="B11" s="14" t="s">
        <v>9</v>
      </c>
      <c r="C11" s="888" t="s">
        <v>59</v>
      </c>
      <c r="D11" s="889"/>
      <c r="E11" s="889"/>
      <c r="F11" s="889"/>
      <c r="G11" s="889"/>
      <c r="H11" s="889"/>
      <c r="I11" s="889"/>
      <c r="J11" s="889"/>
      <c r="K11" s="889"/>
      <c r="L11" s="889"/>
      <c r="M11" s="889"/>
      <c r="N11" s="889"/>
      <c r="O11" s="889"/>
      <c r="P11" s="889"/>
      <c r="Q11" s="889"/>
      <c r="R11" s="889"/>
      <c r="S11" s="889"/>
      <c r="T11" s="889"/>
      <c r="U11" s="889"/>
      <c r="V11" s="889"/>
      <c r="W11" s="889"/>
      <c r="X11" s="889"/>
      <c r="Y11" s="889"/>
      <c r="Z11" s="889"/>
      <c r="AA11" s="890"/>
    </row>
    <row r="12" spans="1:31" ht="28.5" customHeight="1">
      <c r="A12" s="872" t="s">
        <v>9</v>
      </c>
      <c r="B12" s="874" t="s">
        <v>9</v>
      </c>
      <c r="C12" s="876" t="s">
        <v>9</v>
      </c>
      <c r="D12" s="164"/>
      <c r="E12" s="127" t="s">
        <v>113</v>
      </c>
      <c r="F12" s="262"/>
      <c r="G12" s="919" t="s">
        <v>62</v>
      </c>
      <c r="H12" s="922" t="s">
        <v>93</v>
      </c>
      <c r="I12" s="16"/>
      <c r="J12" s="222"/>
      <c r="K12" s="47"/>
      <c r="L12" s="47"/>
      <c r="M12" s="224"/>
      <c r="N12" s="222"/>
      <c r="O12" s="47"/>
      <c r="P12" s="47"/>
      <c r="Q12" s="232"/>
      <c r="R12" s="289"/>
      <c r="S12" s="245"/>
      <c r="T12" s="245"/>
      <c r="U12" s="290"/>
      <c r="V12" s="53"/>
      <c r="W12" s="53"/>
      <c r="X12" s="204"/>
      <c r="Y12" s="205"/>
      <c r="Z12" s="79"/>
      <c r="AA12" s="80"/>
    </row>
    <row r="13" spans="1:31" ht="28.5" customHeight="1">
      <c r="A13" s="873"/>
      <c r="B13" s="875"/>
      <c r="C13" s="877"/>
      <c r="D13" s="1186" t="s">
        <v>9</v>
      </c>
      <c r="E13" s="1003" t="s">
        <v>114</v>
      </c>
      <c r="F13" s="1205" t="s">
        <v>101</v>
      </c>
      <c r="G13" s="920"/>
      <c r="H13" s="909"/>
      <c r="I13" s="162" t="s">
        <v>99</v>
      </c>
      <c r="J13" s="46">
        <f>K13+M13</f>
        <v>513.5</v>
      </c>
      <c r="K13" s="101"/>
      <c r="L13" s="101"/>
      <c r="M13" s="48">
        <v>513.5</v>
      </c>
      <c r="N13" s="46">
        <f>O13+Q13</f>
        <v>977.8</v>
      </c>
      <c r="O13" s="101"/>
      <c r="P13" s="101"/>
      <c r="Q13" s="361">
        <v>977.8</v>
      </c>
      <c r="R13" s="50">
        <f>S13+U13</f>
        <v>977.8</v>
      </c>
      <c r="S13" s="102"/>
      <c r="T13" s="102"/>
      <c r="U13" s="360">
        <v>977.8</v>
      </c>
      <c r="V13" s="104"/>
      <c r="W13" s="104"/>
      <c r="X13" s="291" t="s">
        <v>152</v>
      </c>
      <c r="Y13" s="292">
        <v>100</v>
      </c>
      <c r="Z13" s="125"/>
      <c r="AA13" s="126"/>
      <c r="AB13" s="116"/>
    </row>
    <row r="14" spans="1:31" ht="15" customHeight="1">
      <c r="A14" s="873"/>
      <c r="B14" s="875"/>
      <c r="C14" s="877"/>
      <c r="D14" s="1187"/>
      <c r="E14" s="992"/>
      <c r="F14" s="924"/>
      <c r="G14" s="920"/>
      <c r="H14" s="909"/>
      <c r="I14" s="18" t="s">
        <v>95</v>
      </c>
      <c r="J14" s="54">
        <f>K14+M14</f>
        <v>1385.4</v>
      </c>
      <c r="K14" s="55"/>
      <c r="L14" s="55"/>
      <c r="M14" s="48">
        <v>1385.4</v>
      </c>
      <c r="N14" s="54">
        <f>O14+Q14</f>
        <v>1674.5</v>
      </c>
      <c r="O14" s="55"/>
      <c r="P14" s="55"/>
      <c r="Q14" s="362">
        <v>1674.5</v>
      </c>
      <c r="R14" s="100">
        <f>S14+U14</f>
        <v>1674.5</v>
      </c>
      <c r="S14" s="58"/>
      <c r="T14" s="58"/>
      <c r="U14" s="348">
        <v>1674.5</v>
      </c>
      <c r="V14" s="60"/>
      <c r="W14" s="60"/>
      <c r="X14" s="17"/>
      <c r="Y14" s="81"/>
      <c r="Z14" s="81"/>
      <c r="AA14" s="82"/>
    </row>
    <row r="15" spans="1:31" ht="14.25" customHeight="1">
      <c r="A15" s="873"/>
      <c r="B15" s="875"/>
      <c r="C15" s="877"/>
      <c r="D15" s="165"/>
      <c r="E15" s="992"/>
      <c r="F15" s="924"/>
      <c r="G15" s="920"/>
      <c r="H15" s="909"/>
      <c r="I15" s="18" t="s">
        <v>100</v>
      </c>
      <c r="J15" s="54">
        <f>K15+M15</f>
        <v>171.1</v>
      </c>
      <c r="K15" s="55"/>
      <c r="L15" s="55"/>
      <c r="M15" s="48">
        <v>171.1</v>
      </c>
      <c r="N15" s="54">
        <f>O15+Q15</f>
        <v>206.8</v>
      </c>
      <c r="O15" s="55"/>
      <c r="P15" s="55"/>
      <c r="Q15" s="362">
        <v>206.8</v>
      </c>
      <c r="R15" s="100">
        <f>S15+U15</f>
        <v>206.8</v>
      </c>
      <c r="S15" s="58"/>
      <c r="T15" s="58"/>
      <c r="U15" s="348">
        <v>206.8</v>
      </c>
      <c r="V15" s="60"/>
      <c r="W15" s="60"/>
      <c r="X15" s="17"/>
      <c r="Y15" s="81"/>
      <c r="Z15" s="81"/>
      <c r="AA15" s="82"/>
    </row>
    <row r="16" spans="1:31" ht="14.25" customHeight="1" thickBot="1">
      <c r="A16" s="873"/>
      <c r="B16" s="875"/>
      <c r="C16" s="877"/>
      <c r="D16" s="260"/>
      <c r="E16" s="993"/>
      <c r="F16" s="1206"/>
      <c r="G16" s="920"/>
      <c r="H16" s="909"/>
      <c r="I16" s="20" t="s">
        <v>10</v>
      </c>
      <c r="J16" s="61">
        <f t="shared" ref="J16:W16" si="0">SUM(J12:J15)</f>
        <v>2070</v>
      </c>
      <c r="K16" s="62">
        <f t="shared" si="0"/>
        <v>0</v>
      </c>
      <c r="L16" s="62">
        <f t="shared" si="0"/>
        <v>0</v>
      </c>
      <c r="M16" s="63">
        <f t="shared" si="0"/>
        <v>2070</v>
      </c>
      <c r="N16" s="61">
        <f t="shared" si="0"/>
        <v>2859.1000000000004</v>
      </c>
      <c r="O16" s="62">
        <f t="shared" si="0"/>
        <v>0</v>
      </c>
      <c r="P16" s="62">
        <f t="shared" si="0"/>
        <v>0</v>
      </c>
      <c r="Q16" s="228">
        <f>SUM(Q12:Q15)</f>
        <v>2859.1000000000004</v>
      </c>
      <c r="R16" s="202">
        <f>SUM(R13:R15)</f>
        <v>2859.1000000000004</v>
      </c>
      <c r="S16" s="62">
        <f t="shared" si="0"/>
        <v>0</v>
      </c>
      <c r="T16" s="62">
        <f t="shared" si="0"/>
        <v>0</v>
      </c>
      <c r="U16" s="63">
        <f t="shared" si="0"/>
        <v>2859.1000000000004</v>
      </c>
      <c r="V16" s="142">
        <f t="shared" si="0"/>
        <v>0</v>
      </c>
      <c r="W16" s="142">
        <f t="shared" si="0"/>
        <v>0</v>
      </c>
      <c r="X16" s="159"/>
      <c r="Y16" s="160"/>
      <c r="Z16" s="160"/>
      <c r="AA16" s="161"/>
      <c r="AD16" s="19"/>
    </row>
    <row r="17" spans="1:30" ht="12.75" customHeight="1">
      <c r="A17" s="873"/>
      <c r="B17" s="875"/>
      <c r="C17" s="877"/>
      <c r="D17" s="1186" t="s">
        <v>11</v>
      </c>
      <c r="E17" s="1003" t="s">
        <v>103</v>
      </c>
      <c r="F17" s="432" t="s">
        <v>101</v>
      </c>
      <c r="G17" s="1195" t="s">
        <v>62</v>
      </c>
      <c r="H17" s="1035" t="s">
        <v>93</v>
      </c>
      <c r="I17" s="163" t="s">
        <v>99</v>
      </c>
      <c r="J17" s="99">
        <f>K17+M17</f>
        <v>451.4</v>
      </c>
      <c r="K17" s="95"/>
      <c r="L17" s="95"/>
      <c r="M17" s="91">
        <v>451.4</v>
      </c>
      <c r="N17" s="99">
        <f>O17+Q17</f>
        <v>1427</v>
      </c>
      <c r="O17" s="95"/>
      <c r="P17" s="95"/>
      <c r="Q17" s="641">
        <v>1427</v>
      </c>
      <c r="R17" s="100">
        <f>S17+U17</f>
        <v>1427</v>
      </c>
      <c r="S17" s="96"/>
      <c r="T17" s="96"/>
      <c r="U17" s="97">
        <v>1427</v>
      </c>
      <c r="V17" s="104"/>
      <c r="W17" s="104"/>
      <c r="X17" s="1194" t="s">
        <v>160</v>
      </c>
      <c r="Y17" s="294">
        <v>100</v>
      </c>
      <c r="Z17" s="157"/>
      <c r="AA17" s="158"/>
    </row>
    <row r="18" spans="1:30" ht="12.75" customHeight="1">
      <c r="A18" s="873"/>
      <c r="B18" s="875"/>
      <c r="C18" s="877"/>
      <c r="D18" s="1187"/>
      <c r="E18" s="992"/>
      <c r="F18" s="1197"/>
      <c r="G18" s="907"/>
      <c r="H18" s="909"/>
      <c r="I18" s="18" t="s">
        <v>95</v>
      </c>
      <c r="J18" s="99">
        <f>K18+M18</f>
        <v>3743.2</v>
      </c>
      <c r="K18" s="47"/>
      <c r="L18" s="47"/>
      <c r="M18" s="91">
        <v>3743.2</v>
      </c>
      <c r="N18" s="99">
        <f>O18+Q18</f>
        <v>6884.8</v>
      </c>
      <c r="O18" s="47"/>
      <c r="P18" s="47"/>
      <c r="Q18" s="361">
        <v>6884.8</v>
      </c>
      <c r="R18" s="50">
        <f>S18+U18</f>
        <v>6884.8</v>
      </c>
      <c r="S18" s="102"/>
      <c r="T18" s="102"/>
      <c r="U18" s="103">
        <v>6884.8</v>
      </c>
      <c r="V18" s="104"/>
      <c r="W18" s="104"/>
      <c r="X18" s="891"/>
      <c r="Y18" s="86"/>
      <c r="Z18" s="86"/>
      <c r="AA18" s="87"/>
    </row>
    <row r="19" spans="1:30" ht="12.75" customHeight="1">
      <c r="A19" s="873"/>
      <c r="B19" s="875"/>
      <c r="C19" s="877"/>
      <c r="D19" s="1187"/>
      <c r="E19" s="992"/>
      <c r="F19" s="1197"/>
      <c r="G19" s="907"/>
      <c r="H19" s="909"/>
      <c r="I19" s="18" t="s">
        <v>100</v>
      </c>
      <c r="J19" s="54">
        <f>K19+M19</f>
        <v>462.4</v>
      </c>
      <c r="K19" s="55"/>
      <c r="L19" s="55"/>
      <c r="M19" s="48">
        <v>462.4</v>
      </c>
      <c r="N19" s="54">
        <f>O19+Q19</f>
        <v>850.5</v>
      </c>
      <c r="O19" s="55"/>
      <c r="P19" s="55"/>
      <c r="Q19" s="363">
        <v>850.5</v>
      </c>
      <c r="R19" s="100">
        <f>S19+U19</f>
        <v>850.5</v>
      </c>
      <c r="S19" s="51"/>
      <c r="T19" s="51"/>
      <c r="U19" s="52">
        <v>850.5</v>
      </c>
      <c r="V19" s="53"/>
      <c r="W19" s="53"/>
      <c r="X19" s="891"/>
      <c r="Y19" s="86"/>
      <c r="Z19" s="86"/>
      <c r="AA19" s="87"/>
    </row>
    <row r="20" spans="1:30" ht="12.75" customHeight="1" thickBot="1">
      <c r="A20" s="873"/>
      <c r="B20" s="875"/>
      <c r="C20" s="877"/>
      <c r="D20" s="1187"/>
      <c r="E20" s="992"/>
      <c r="F20" s="1197"/>
      <c r="G20" s="907"/>
      <c r="H20" s="909"/>
      <c r="I20" s="20" t="s">
        <v>10</v>
      </c>
      <c r="J20" s="61">
        <f t="shared" ref="J20:W20" si="1">SUM(J17:J19)</f>
        <v>4656.9999999999991</v>
      </c>
      <c r="K20" s="62">
        <f t="shared" si="1"/>
        <v>0</v>
      </c>
      <c r="L20" s="62">
        <f t="shared" si="1"/>
        <v>0</v>
      </c>
      <c r="M20" s="63">
        <f t="shared" si="1"/>
        <v>4656.9999999999991</v>
      </c>
      <c r="N20" s="61">
        <f t="shared" si="1"/>
        <v>9162.2999999999993</v>
      </c>
      <c r="O20" s="62">
        <f t="shared" si="1"/>
        <v>0</v>
      </c>
      <c r="P20" s="62">
        <f t="shared" si="1"/>
        <v>0</v>
      </c>
      <c r="Q20" s="228">
        <f>SUM(Q17:Q19)</f>
        <v>9162.2999999999993</v>
      </c>
      <c r="R20" s="202">
        <f>SUM(R17:R19)</f>
        <v>9162.2999999999993</v>
      </c>
      <c r="S20" s="62">
        <f t="shared" si="1"/>
        <v>0</v>
      </c>
      <c r="T20" s="62">
        <f t="shared" si="1"/>
        <v>0</v>
      </c>
      <c r="U20" s="63">
        <f t="shared" si="1"/>
        <v>9162.2999999999993</v>
      </c>
      <c r="V20" s="142">
        <f t="shared" si="1"/>
        <v>0</v>
      </c>
      <c r="W20" s="142">
        <f t="shared" si="1"/>
        <v>0</v>
      </c>
      <c r="X20" s="891"/>
      <c r="Y20" s="86"/>
      <c r="Z20" s="86"/>
      <c r="AA20" s="87"/>
    </row>
    <row r="21" spans="1:30" ht="14.25" customHeight="1">
      <c r="A21" s="873"/>
      <c r="B21" s="875"/>
      <c r="C21" s="877"/>
      <c r="D21" s="1186" t="s">
        <v>56</v>
      </c>
      <c r="E21" s="1157" t="s">
        <v>153</v>
      </c>
      <c r="F21" s="1205"/>
      <c r="G21" s="1195" t="s">
        <v>62</v>
      </c>
      <c r="H21" s="1035" t="s">
        <v>93</v>
      </c>
      <c r="I21" s="24" t="s">
        <v>96</v>
      </c>
      <c r="J21" s="54">
        <f>K21+M21</f>
        <v>200</v>
      </c>
      <c r="K21" s="90"/>
      <c r="L21" s="90"/>
      <c r="M21" s="91">
        <v>200</v>
      </c>
      <c r="N21" s="54">
        <f>O21+Q21</f>
        <v>188</v>
      </c>
      <c r="O21" s="90"/>
      <c r="P21" s="90"/>
      <c r="Q21" s="232">
        <v>188</v>
      </c>
      <c r="R21" s="100">
        <f>S21+U21</f>
        <v>188</v>
      </c>
      <c r="S21" s="51"/>
      <c r="T21" s="51"/>
      <c r="U21" s="190">
        <v>188</v>
      </c>
      <c r="V21" s="104"/>
      <c r="W21" s="104"/>
      <c r="X21" s="1194" t="s">
        <v>154</v>
      </c>
      <c r="Y21" s="157">
        <v>1</v>
      </c>
      <c r="Z21" s="157"/>
      <c r="AA21" s="158"/>
    </row>
    <row r="22" spans="1:30" ht="14.25" customHeight="1">
      <c r="A22" s="873"/>
      <c r="B22" s="875"/>
      <c r="C22" s="877"/>
      <c r="D22" s="1187"/>
      <c r="E22" s="1192"/>
      <c r="F22" s="924"/>
      <c r="G22" s="907"/>
      <c r="H22" s="909"/>
      <c r="I22" s="693" t="s">
        <v>70</v>
      </c>
      <c r="J22" s="122"/>
      <c r="K22" s="55"/>
      <c r="L22" s="55"/>
      <c r="M22" s="48"/>
      <c r="N22" s="122"/>
      <c r="O22" s="55"/>
      <c r="P22" s="55"/>
      <c r="Q22" s="274"/>
      <c r="R22" s="692">
        <f>S22+U22</f>
        <v>100</v>
      </c>
      <c r="S22" s="58"/>
      <c r="T22" s="58"/>
      <c r="U22" s="691">
        <v>100</v>
      </c>
      <c r="V22" s="104"/>
      <c r="W22" s="104"/>
      <c r="X22" s="891"/>
      <c r="Y22" s="86"/>
      <c r="Z22" s="86"/>
      <c r="AA22" s="87"/>
    </row>
    <row r="23" spans="1:30" ht="14.25" customHeight="1">
      <c r="A23" s="873"/>
      <c r="B23" s="875"/>
      <c r="C23" s="877"/>
      <c r="D23" s="1187"/>
      <c r="E23" s="1192"/>
      <c r="F23" s="924"/>
      <c r="G23" s="907"/>
      <c r="H23" s="909"/>
      <c r="I23" s="67" t="s">
        <v>99</v>
      </c>
      <c r="J23" s="46">
        <f>K23+M23</f>
        <v>0</v>
      </c>
      <c r="K23" s="101"/>
      <c r="L23" s="101"/>
      <c r="M23" s="48"/>
      <c r="N23" s="46">
        <f>O23+Q23</f>
        <v>0</v>
      </c>
      <c r="O23" s="101"/>
      <c r="P23" s="101"/>
      <c r="Q23" s="131"/>
      <c r="R23" s="50">
        <f>S23+U23</f>
        <v>0</v>
      </c>
      <c r="S23" s="102"/>
      <c r="T23" s="102"/>
      <c r="U23" s="189">
        <v>0</v>
      </c>
      <c r="V23" s="104"/>
      <c r="W23" s="104"/>
      <c r="X23" s="891"/>
      <c r="Y23" s="86"/>
      <c r="Z23" s="86"/>
      <c r="AA23" s="87"/>
    </row>
    <row r="24" spans="1:30" ht="14.25" customHeight="1" thickBot="1">
      <c r="A24" s="873"/>
      <c r="B24" s="875"/>
      <c r="C24" s="877"/>
      <c r="D24" s="1188"/>
      <c r="E24" s="1158"/>
      <c r="F24" s="1206"/>
      <c r="G24" s="1196"/>
      <c r="H24" s="1199"/>
      <c r="I24" s="20" t="s">
        <v>10</v>
      </c>
      <c r="J24" s="61">
        <f t="shared" ref="J24:W24" si="2">SUM(J21:J23)</f>
        <v>200</v>
      </c>
      <c r="K24" s="62">
        <f t="shared" si="2"/>
        <v>0</v>
      </c>
      <c r="L24" s="62">
        <f t="shared" si="2"/>
        <v>0</v>
      </c>
      <c r="M24" s="63">
        <f t="shared" si="2"/>
        <v>200</v>
      </c>
      <c r="N24" s="61">
        <f t="shared" si="2"/>
        <v>188</v>
      </c>
      <c r="O24" s="62">
        <f t="shared" si="2"/>
        <v>0</v>
      </c>
      <c r="P24" s="62">
        <f t="shared" si="2"/>
        <v>0</v>
      </c>
      <c r="Q24" s="228">
        <f t="shared" si="2"/>
        <v>188</v>
      </c>
      <c r="R24" s="202">
        <f>SUM(R21:R23)</f>
        <v>288</v>
      </c>
      <c r="S24" s="62">
        <f t="shared" si="2"/>
        <v>0</v>
      </c>
      <c r="T24" s="62">
        <f t="shared" si="2"/>
        <v>0</v>
      </c>
      <c r="U24" s="63">
        <f t="shared" si="2"/>
        <v>288</v>
      </c>
      <c r="V24" s="132">
        <f t="shared" si="2"/>
        <v>0</v>
      </c>
      <c r="W24" s="132">
        <f t="shared" si="2"/>
        <v>0</v>
      </c>
      <c r="X24" s="133"/>
      <c r="Y24" s="134"/>
      <c r="Z24" s="134"/>
      <c r="AA24" s="135"/>
    </row>
    <row r="25" spans="1:30" ht="15" customHeight="1">
      <c r="A25" s="873"/>
      <c r="B25" s="875"/>
      <c r="C25" s="877"/>
      <c r="D25" s="1186" t="s">
        <v>62</v>
      </c>
      <c r="E25" s="1003" t="s">
        <v>208</v>
      </c>
      <c r="F25" s="1205" t="s">
        <v>101</v>
      </c>
      <c r="G25" s="1195" t="s">
        <v>62</v>
      </c>
      <c r="H25" s="1035" t="s">
        <v>93</v>
      </c>
      <c r="I25" s="73" t="s">
        <v>99</v>
      </c>
      <c r="J25" s="293"/>
      <c r="K25" s="90"/>
      <c r="L25" s="90"/>
      <c r="M25" s="49"/>
      <c r="N25" s="293">
        <f>O25+Q25</f>
        <v>27.6</v>
      </c>
      <c r="O25" s="90"/>
      <c r="P25" s="90"/>
      <c r="Q25" s="275">
        <v>27.6</v>
      </c>
      <c r="R25" s="382">
        <f>S25+U25</f>
        <v>6.4</v>
      </c>
      <c r="S25" s="51"/>
      <c r="T25" s="51"/>
      <c r="U25" s="190">
        <v>6.4</v>
      </c>
      <c r="V25" s="93">
        <v>55.2</v>
      </c>
      <c r="W25" s="269">
        <v>9.1999999999999993</v>
      </c>
      <c r="X25" s="1194" t="s">
        <v>204</v>
      </c>
      <c r="Y25" s="430">
        <v>30</v>
      </c>
      <c r="Z25" s="430">
        <v>90</v>
      </c>
      <c r="AA25" s="431">
        <v>100</v>
      </c>
      <c r="AB25" s="434"/>
    </row>
    <row r="26" spans="1:30" ht="25.5" customHeight="1">
      <c r="A26" s="873"/>
      <c r="B26" s="875"/>
      <c r="C26" s="877"/>
      <c r="D26" s="1187"/>
      <c r="E26" s="992"/>
      <c r="F26" s="924"/>
      <c r="G26" s="907"/>
      <c r="H26" s="909"/>
      <c r="I26" s="67" t="s">
        <v>95</v>
      </c>
      <c r="J26" s="226"/>
      <c r="K26" s="55"/>
      <c r="L26" s="55"/>
      <c r="M26" s="224"/>
      <c r="N26" s="226">
        <f>O26+Q26</f>
        <v>522</v>
      </c>
      <c r="O26" s="55"/>
      <c r="P26" s="55"/>
      <c r="Q26" s="273">
        <v>522</v>
      </c>
      <c r="R26" s="261">
        <f>S26+U26</f>
        <v>522</v>
      </c>
      <c r="S26" s="58"/>
      <c r="T26" s="58"/>
      <c r="U26" s="191">
        <v>522</v>
      </c>
      <c r="V26" s="60">
        <v>1042</v>
      </c>
      <c r="W26" s="258">
        <v>173.4</v>
      </c>
      <c r="X26" s="891"/>
      <c r="Y26" s="86"/>
      <c r="Z26" s="86"/>
      <c r="AA26" s="87"/>
      <c r="AB26" s="434"/>
    </row>
    <row r="27" spans="1:30" ht="15" customHeight="1">
      <c r="A27" s="873"/>
      <c r="B27" s="875"/>
      <c r="C27" s="877"/>
      <c r="D27" s="1187"/>
      <c r="E27" s="992"/>
      <c r="F27" s="924"/>
      <c r="G27" s="907"/>
      <c r="H27" s="909"/>
      <c r="I27" s="18" t="s">
        <v>100</v>
      </c>
      <c r="J27" s="226"/>
      <c r="K27" s="55"/>
      <c r="L27" s="55"/>
      <c r="M27" s="224"/>
      <c r="N27" s="226">
        <f>O27+Q27</f>
        <v>64.5</v>
      </c>
      <c r="O27" s="55"/>
      <c r="P27" s="55"/>
      <c r="Q27" s="273">
        <v>64.5</v>
      </c>
      <c r="R27" s="261">
        <f>S27+U27</f>
        <v>64.5</v>
      </c>
      <c r="S27" s="58"/>
      <c r="T27" s="58"/>
      <c r="U27" s="191">
        <v>64.5</v>
      </c>
      <c r="V27" s="60">
        <v>128.69999999999999</v>
      </c>
      <c r="W27" s="258">
        <v>21.4</v>
      </c>
      <c r="X27" s="25"/>
      <c r="Y27" s="86"/>
      <c r="Z27" s="86"/>
      <c r="AA27" s="87"/>
      <c r="AB27" s="434"/>
    </row>
    <row r="28" spans="1:30" ht="14.25" customHeight="1" thickBot="1">
      <c r="A28" s="873"/>
      <c r="B28" s="875"/>
      <c r="C28" s="877"/>
      <c r="D28" s="1187"/>
      <c r="E28" s="992"/>
      <c r="F28" s="924"/>
      <c r="G28" s="907"/>
      <c r="H28" s="909"/>
      <c r="I28" s="20" t="s">
        <v>10</v>
      </c>
      <c r="J28" s="61">
        <f>SUM(J25:J25)</f>
        <v>0</v>
      </c>
      <c r="K28" s="62">
        <f>SUM(K25:K25)</f>
        <v>0</v>
      </c>
      <c r="L28" s="62">
        <f>SUM(L25:L25)</f>
        <v>0</v>
      </c>
      <c r="M28" s="63">
        <f>SUM(M25:M25)</f>
        <v>0</v>
      </c>
      <c r="N28" s="61">
        <f t="shared" ref="N28:W28" si="3">SUM(N25:N27)</f>
        <v>614.1</v>
      </c>
      <c r="O28" s="61">
        <f t="shared" si="3"/>
        <v>0</v>
      </c>
      <c r="P28" s="61">
        <f t="shared" si="3"/>
        <v>0</v>
      </c>
      <c r="Q28" s="61">
        <f t="shared" si="3"/>
        <v>614.1</v>
      </c>
      <c r="R28" s="238">
        <f>SUM(R25:R27)</f>
        <v>592.9</v>
      </c>
      <c r="S28" s="62">
        <f t="shared" si="3"/>
        <v>0</v>
      </c>
      <c r="T28" s="62">
        <f t="shared" si="3"/>
        <v>0</v>
      </c>
      <c r="U28" s="302">
        <f t="shared" si="3"/>
        <v>592.9</v>
      </c>
      <c r="V28" s="142">
        <f t="shared" si="3"/>
        <v>1225.9000000000001</v>
      </c>
      <c r="W28" s="142">
        <f t="shared" si="3"/>
        <v>204</v>
      </c>
      <c r="X28" s="133"/>
      <c r="Y28" s="86"/>
      <c r="Z28" s="86"/>
      <c r="AA28" s="87"/>
    </row>
    <row r="29" spans="1:30" ht="13.5" customHeight="1">
      <c r="A29" s="873"/>
      <c r="B29" s="875"/>
      <c r="C29" s="877"/>
      <c r="D29" s="1186" t="s">
        <v>64</v>
      </c>
      <c r="E29" s="1003" t="s">
        <v>205</v>
      </c>
      <c r="F29" s="432" t="s">
        <v>101</v>
      </c>
      <c r="G29" s="1190" t="s">
        <v>62</v>
      </c>
      <c r="H29" s="1035" t="s">
        <v>93</v>
      </c>
      <c r="I29" s="163" t="s">
        <v>51</v>
      </c>
      <c r="J29" s="99">
        <f>K29+M29</f>
        <v>0</v>
      </c>
      <c r="K29" s="95"/>
      <c r="L29" s="95"/>
      <c r="M29" s="119"/>
      <c r="N29" s="99">
        <f>O29+Q29</f>
        <v>100</v>
      </c>
      <c r="O29" s="95">
        <v>100</v>
      </c>
      <c r="P29" s="95"/>
      <c r="Q29" s="119"/>
      <c r="R29" s="100">
        <f>S29+U29</f>
        <v>0</v>
      </c>
      <c r="S29" s="96"/>
      <c r="T29" s="96"/>
      <c r="U29" s="203"/>
      <c r="V29" s="104"/>
      <c r="W29" s="104"/>
      <c r="X29" s="1240" t="s">
        <v>248</v>
      </c>
      <c r="Y29" s="125">
        <v>1</v>
      </c>
      <c r="Z29" s="125"/>
      <c r="AA29" s="126"/>
    </row>
    <row r="30" spans="1:30" ht="13.5" customHeight="1">
      <c r="A30" s="873"/>
      <c r="B30" s="875"/>
      <c r="C30" s="877"/>
      <c r="D30" s="1187"/>
      <c r="E30" s="992"/>
      <c r="F30" s="1153"/>
      <c r="G30" s="920"/>
      <c r="H30" s="909"/>
      <c r="I30" s="16" t="s">
        <v>99</v>
      </c>
      <c r="J30" s="46">
        <f>K30+M30</f>
        <v>0</v>
      </c>
      <c r="K30" s="47"/>
      <c r="L30" s="47"/>
      <c r="M30" s="48"/>
      <c r="N30" s="46"/>
      <c r="O30" s="47"/>
      <c r="P30" s="47"/>
      <c r="Q30" s="232"/>
      <c r="R30" s="50">
        <f>S30+U30</f>
        <v>0</v>
      </c>
      <c r="S30" s="51"/>
      <c r="T30" s="51"/>
      <c r="U30" s="190"/>
      <c r="W30" s="53">
        <v>38.5</v>
      </c>
      <c r="X30" s="892"/>
      <c r="Y30" s="81"/>
      <c r="Z30" s="81"/>
      <c r="AA30" s="82"/>
    </row>
    <row r="31" spans="1:30" ht="13.5" customHeight="1">
      <c r="A31" s="873"/>
      <c r="B31" s="875"/>
      <c r="C31" s="877"/>
      <c r="D31" s="1187"/>
      <c r="E31" s="992"/>
      <c r="F31" s="1153"/>
      <c r="G31" s="920"/>
      <c r="H31" s="909"/>
      <c r="I31" s="18" t="s">
        <v>95</v>
      </c>
      <c r="J31" s="54">
        <f>K31+M31</f>
        <v>932.3</v>
      </c>
      <c r="K31" s="55"/>
      <c r="L31" s="55"/>
      <c r="M31" s="48">
        <v>932.3</v>
      </c>
      <c r="N31" s="54"/>
      <c r="O31" s="55"/>
      <c r="P31" s="55"/>
      <c r="Q31" s="274"/>
      <c r="R31" s="100"/>
      <c r="S31" s="58"/>
      <c r="T31" s="58"/>
      <c r="U31" s="191"/>
      <c r="V31" s="312"/>
      <c r="W31" s="258">
        <v>727.3</v>
      </c>
      <c r="X31" s="892"/>
      <c r="Y31" s="83"/>
      <c r="Z31" s="83"/>
      <c r="AA31" s="84"/>
      <c r="AD31" s="19"/>
    </row>
    <row r="32" spans="1:30" ht="13.5" customHeight="1">
      <c r="A32" s="873"/>
      <c r="B32" s="875"/>
      <c r="C32" s="877"/>
      <c r="D32" s="1187"/>
      <c r="E32" s="992"/>
      <c r="F32" s="1153"/>
      <c r="G32" s="920"/>
      <c r="H32" s="909"/>
      <c r="I32" s="18" t="s">
        <v>100</v>
      </c>
      <c r="J32" s="54">
        <f>K32+M32</f>
        <v>0</v>
      </c>
      <c r="K32" s="55"/>
      <c r="L32" s="55"/>
      <c r="M32" s="48"/>
      <c r="N32" s="54"/>
      <c r="O32" s="55"/>
      <c r="P32" s="55"/>
      <c r="Q32" s="274"/>
      <c r="R32" s="100"/>
      <c r="S32" s="58"/>
      <c r="T32" s="58"/>
      <c r="U32" s="191"/>
      <c r="W32" s="258">
        <v>89.8</v>
      </c>
      <c r="X32" s="892"/>
      <c r="Y32" s="83"/>
      <c r="Z32" s="461"/>
      <c r="AA32" s="462"/>
      <c r="AD32" s="19"/>
    </row>
    <row r="33" spans="1:30" ht="13.5" customHeight="1" thickBot="1">
      <c r="A33" s="873"/>
      <c r="B33" s="875"/>
      <c r="C33" s="877"/>
      <c r="D33" s="1188"/>
      <c r="E33" s="993"/>
      <c r="F33" s="1198"/>
      <c r="G33" s="1191"/>
      <c r="H33" s="1199"/>
      <c r="I33" s="20" t="s">
        <v>10</v>
      </c>
      <c r="J33" s="61">
        <f>SUM(J29:J32)</f>
        <v>932.3</v>
      </c>
      <c r="K33" s="62">
        <f t="shared" ref="K33:V33" si="4">SUM(K29:K32)</f>
        <v>0</v>
      </c>
      <c r="L33" s="62">
        <f t="shared" si="4"/>
        <v>0</v>
      </c>
      <c r="M33" s="63">
        <f t="shared" si="4"/>
        <v>932.3</v>
      </c>
      <c r="N33" s="61">
        <f t="shared" si="4"/>
        <v>100</v>
      </c>
      <c r="O33" s="62">
        <f t="shared" si="4"/>
        <v>100</v>
      </c>
      <c r="P33" s="62">
        <f t="shared" si="4"/>
        <v>0</v>
      </c>
      <c r="Q33" s="228">
        <f>SUM(Q29:Q32)</f>
        <v>0</v>
      </c>
      <c r="R33" s="202">
        <f>SUM(R29:R32)</f>
        <v>0</v>
      </c>
      <c r="S33" s="62">
        <f t="shared" si="4"/>
        <v>0</v>
      </c>
      <c r="T33" s="62">
        <f t="shared" si="4"/>
        <v>0</v>
      </c>
      <c r="U33" s="63">
        <f t="shared" si="4"/>
        <v>0</v>
      </c>
      <c r="V33" s="132">
        <f t="shared" si="4"/>
        <v>0</v>
      </c>
      <c r="W33" s="132">
        <f>SUM(W29:W32)</f>
        <v>855.59999999999991</v>
      </c>
      <c r="X33" s="159" t="s">
        <v>206</v>
      </c>
      <c r="Y33" s="160"/>
      <c r="Z33" s="463"/>
      <c r="AA33" s="464">
        <v>60</v>
      </c>
      <c r="AB33" s="22"/>
      <c r="AD33" s="19"/>
    </row>
    <row r="34" spans="1:30" ht="14.25" customHeight="1" thickBot="1">
      <c r="A34" s="402"/>
      <c r="B34" s="403"/>
      <c r="C34" s="404"/>
      <c r="D34" s="488"/>
      <c r="E34" s="1200"/>
      <c r="F34" s="1200"/>
      <c r="G34" s="1200"/>
      <c r="H34" s="1200"/>
      <c r="I34" s="704" t="s">
        <v>10</v>
      </c>
      <c r="J34" s="705">
        <f>K34+M34</f>
        <v>7859.2999999999993</v>
      </c>
      <c r="K34" s="718">
        <f>K28+K24+K33+K20+K16</f>
        <v>0</v>
      </c>
      <c r="L34" s="718">
        <f>L28+L24+L33+L20+L16</f>
        <v>0</v>
      </c>
      <c r="M34" s="708">
        <f>M28+M24+M33+M20+M16</f>
        <v>7859.2999999999993</v>
      </c>
      <c r="N34" s="705">
        <f>O34+Q34</f>
        <v>12923.5</v>
      </c>
      <c r="O34" s="718">
        <f>O28+O24+O33+O20+O16</f>
        <v>100</v>
      </c>
      <c r="P34" s="718">
        <f>P28+P24+P33+P20+P16</f>
        <v>0</v>
      </c>
      <c r="Q34" s="706">
        <f>Q28+Q24+Q33+Q20+Q16</f>
        <v>12823.5</v>
      </c>
      <c r="R34" s="707">
        <f>S34+U34</f>
        <v>12902.3</v>
      </c>
      <c r="S34" s="718">
        <f>S28+S24+S33+S20+S16</f>
        <v>0</v>
      </c>
      <c r="T34" s="718">
        <f>T28+T24+T33+T20+T16</f>
        <v>0</v>
      </c>
      <c r="U34" s="708">
        <f>U28+U24+U33+U20+U16</f>
        <v>12902.3</v>
      </c>
      <c r="V34" s="166">
        <f>V28+V24+V33+V20+V16</f>
        <v>1225.9000000000001</v>
      </c>
      <c r="W34" s="166">
        <f>W28+W24+W33+W20+W16</f>
        <v>1059.5999999999999</v>
      </c>
      <c r="X34" s="167"/>
      <c r="Y34" s="168"/>
      <c r="Z34" s="668"/>
      <c r="AA34" s="667"/>
    </row>
    <row r="35" spans="1:30" ht="31.5" customHeight="1">
      <c r="A35" s="410" t="s">
        <v>9</v>
      </c>
      <c r="B35" s="411" t="s">
        <v>9</v>
      </c>
      <c r="C35" s="412" t="s">
        <v>11</v>
      </c>
      <c r="D35" s="169"/>
      <c r="E35" s="460" t="s">
        <v>115</v>
      </c>
      <c r="F35" s="257"/>
      <c r="G35" s="481"/>
      <c r="H35" s="414"/>
      <c r="I35" s="151"/>
      <c r="J35" s="152"/>
      <c r="K35" s="137"/>
      <c r="L35" s="137"/>
      <c r="M35" s="138"/>
      <c r="N35" s="152"/>
      <c r="O35" s="137"/>
      <c r="P35" s="137"/>
      <c r="Q35" s="138"/>
      <c r="R35" s="153"/>
      <c r="S35" s="154"/>
      <c r="T35" s="154"/>
      <c r="U35" s="155"/>
      <c r="V35" s="156"/>
      <c r="W35" s="156"/>
      <c r="X35" s="15"/>
      <c r="Y35" s="88"/>
      <c r="Z35" s="465"/>
      <c r="AA35" s="466"/>
      <c r="AB35" s="22"/>
      <c r="AD35" s="19"/>
    </row>
    <row r="36" spans="1:30" ht="20.25" customHeight="1">
      <c r="A36" s="912"/>
      <c r="B36" s="875"/>
      <c r="C36" s="877"/>
      <c r="D36" s="1186" t="s">
        <v>9</v>
      </c>
      <c r="E36" s="1213" t="s">
        <v>209</v>
      </c>
      <c r="F36" s="433" t="s">
        <v>101</v>
      </c>
      <c r="G36" s="1195" t="s">
        <v>62</v>
      </c>
      <c r="H36" s="1035" t="s">
        <v>93</v>
      </c>
      <c r="I36" s="67" t="s">
        <v>51</v>
      </c>
      <c r="J36" s="46">
        <f>K36+M36</f>
        <v>0</v>
      </c>
      <c r="K36" s="101"/>
      <c r="L36" s="101"/>
      <c r="M36" s="131"/>
      <c r="N36" s="46">
        <f>O36+Q36</f>
        <v>0</v>
      </c>
      <c r="O36" s="101"/>
      <c r="P36" s="101"/>
      <c r="Q36" s="48"/>
      <c r="R36" s="50">
        <f>S36+U36</f>
        <v>0</v>
      </c>
      <c r="S36" s="102"/>
      <c r="T36" s="102"/>
      <c r="U36" s="103"/>
      <c r="V36" s="104"/>
      <c r="W36" s="104"/>
      <c r="X36" s="1194" t="s">
        <v>157</v>
      </c>
      <c r="Y36" s="294">
        <v>1</v>
      </c>
      <c r="Z36" s="294"/>
      <c r="AA36" s="298"/>
    </row>
    <row r="37" spans="1:30" ht="20.25" customHeight="1">
      <c r="A37" s="912"/>
      <c r="B37" s="875"/>
      <c r="C37" s="877"/>
      <c r="D37" s="1187"/>
      <c r="E37" s="886"/>
      <c r="F37" s="1153"/>
      <c r="G37" s="907"/>
      <c r="H37" s="909"/>
      <c r="I37" s="67" t="s">
        <v>99</v>
      </c>
      <c r="J37" s="46">
        <f>K37+M37</f>
        <v>0</v>
      </c>
      <c r="K37" s="101"/>
      <c r="L37" s="101"/>
      <c r="M37" s="48"/>
      <c r="N37" s="46">
        <f>O37+Q37</f>
        <v>0</v>
      </c>
      <c r="O37" s="101"/>
      <c r="P37" s="101"/>
      <c r="Q37" s="48"/>
      <c r="R37" s="50">
        <f>S37+U37</f>
        <v>0</v>
      </c>
      <c r="S37" s="102"/>
      <c r="T37" s="102"/>
      <c r="U37" s="103"/>
      <c r="V37" s="104"/>
      <c r="W37" s="104"/>
      <c r="X37" s="891"/>
      <c r="Y37" s="295"/>
      <c r="Z37" s="295"/>
      <c r="AA37" s="299"/>
    </row>
    <row r="38" spans="1:30" ht="20.25" customHeight="1">
      <c r="A38" s="912"/>
      <c r="B38" s="875"/>
      <c r="C38" s="877"/>
      <c r="D38" s="1187"/>
      <c r="E38" s="886"/>
      <c r="F38" s="1153"/>
      <c r="G38" s="907"/>
      <c r="H38" s="909"/>
      <c r="I38" s="73" t="s">
        <v>70</v>
      </c>
      <c r="J38" s="99">
        <f>K38+M38</f>
        <v>100</v>
      </c>
      <c r="K38" s="47"/>
      <c r="L38" s="47"/>
      <c r="M38" s="91">
        <v>100</v>
      </c>
      <c r="N38" s="99">
        <f>O38+Q38</f>
        <v>100</v>
      </c>
      <c r="O38" s="47"/>
      <c r="P38" s="47"/>
      <c r="Q38" s="117">
        <v>100</v>
      </c>
      <c r="R38" s="100">
        <f>S38+U38</f>
        <v>100</v>
      </c>
      <c r="S38" s="51"/>
      <c r="T38" s="51"/>
      <c r="U38" s="52">
        <v>100</v>
      </c>
      <c r="V38" s="53">
        <v>1000</v>
      </c>
      <c r="W38" s="53">
        <v>3222</v>
      </c>
      <c r="X38" s="891"/>
      <c r="Y38" s="295"/>
      <c r="Z38" s="295"/>
      <c r="AA38" s="299"/>
    </row>
    <row r="39" spans="1:30" ht="20.25" customHeight="1" thickBot="1">
      <c r="A39" s="912"/>
      <c r="B39" s="875"/>
      <c r="C39" s="877"/>
      <c r="D39" s="1188"/>
      <c r="E39" s="1227"/>
      <c r="F39" s="1198"/>
      <c r="G39" s="1196"/>
      <c r="H39" s="1199"/>
      <c r="I39" s="20" t="s">
        <v>10</v>
      </c>
      <c r="J39" s="61">
        <f t="shared" ref="J39:W39" si="5">SUM(J36:J38)</f>
        <v>100</v>
      </c>
      <c r="K39" s="62">
        <f t="shared" si="5"/>
        <v>0</v>
      </c>
      <c r="L39" s="62">
        <f t="shared" si="5"/>
        <v>0</v>
      </c>
      <c r="M39" s="63">
        <f t="shared" si="5"/>
        <v>100</v>
      </c>
      <c r="N39" s="61">
        <f t="shared" si="5"/>
        <v>100</v>
      </c>
      <c r="O39" s="62">
        <f t="shared" si="5"/>
        <v>0</v>
      </c>
      <c r="P39" s="62">
        <f t="shared" si="5"/>
        <v>0</v>
      </c>
      <c r="Q39" s="63">
        <f t="shared" si="5"/>
        <v>100</v>
      </c>
      <c r="R39" s="61">
        <f>SUM(R36:R38)</f>
        <v>100</v>
      </c>
      <c r="S39" s="62">
        <f t="shared" si="5"/>
        <v>0</v>
      </c>
      <c r="T39" s="62">
        <f t="shared" si="5"/>
        <v>0</v>
      </c>
      <c r="U39" s="63">
        <f t="shared" si="5"/>
        <v>100</v>
      </c>
      <c r="V39" s="132">
        <f t="shared" si="5"/>
        <v>1000</v>
      </c>
      <c r="W39" s="132">
        <f t="shared" si="5"/>
        <v>3222</v>
      </c>
      <c r="X39" s="1237"/>
      <c r="Y39" s="296"/>
      <c r="Z39" s="296">
        <v>25</v>
      </c>
      <c r="AA39" s="309">
        <v>100</v>
      </c>
    </row>
    <row r="40" spans="1:30" ht="14.25" customHeight="1">
      <c r="A40" s="873"/>
      <c r="B40" s="875"/>
      <c r="C40" s="877"/>
      <c r="D40" s="1186" t="s">
        <v>11</v>
      </c>
      <c r="E40" s="1213" t="s">
        <v>210</v>
      </c>
      <c r="F40" s="1205" t="s">
        <v>101</v>
      </c>
      <c r="G40" s="1190" t="s">
        <v>62</v>
      </c>
      <c r="H40" s="1035" t="s">
        <v>93</v>
      </c>
      <c r="I40" s="24" t="s">
        <v>70</v>
      </c>
      <c r="J40" s="54">
        <f>K40+M40</f>
        <v>0</v>
      </c>
      <c r="K40" s="90"/>
      <c r="L40" s="90"/>
      <c r="M40" s="91"/>
      <c r="N40" s="54">
        <f>O40+Q40</f>
        <v>0</v>
      </c>
      <c r="O40" s="90"/>
      <c r="P40" s="90"/>
      <c r="Q40" s="92"/>
      <c r="R40" s="57">
        <f>S40+U40</f>
        <v>0</v>
      </c>
      <c r="S40" s="51"/>
      <c r="T40" s="51"/>
      <c r="U40" s="52"/>
      <c r="V40" s="60"/>
      <c r="W40" s="60">
        <v>50</v>
      </c>
      <c r="X40" s="1240" t="s">
        <v>167</v>
      </c>
      <c r="Y40" s="125"/>
      <c r="Z40" s="292"/>
      <c r="AA40" s="467">
        <v>1</v>
      </c>
    </row>
    <row r="41" spans="1:30" ht="14.25" customHeight="1" thickBot="1">
      <c r="A41" s="902"/>
      <c r="B41" s="903"/>
      <c r="C41" s="911"/>
      <c r="D41" s="1214"/>
      <c r="E41" s="887"/>
      <c r="F41" s="938"/>
      <c r="G41" s="921"/>
      <c r="H41" s="910"/>
      <c r="I41" s="20" t="s">
        <v>10</v>
      </c>
      <c r="J41" s="61">
        <f t="shared" ref="J41:W41" si="6">SUM(J40:J40)</f>
        <v>0</v>
      </c>
      <c r="K41" s="62">
        <f t="shared" si="6"/>
        <v>0</v>
      </c>
      <c r="L41" s="62">
        <f t="shared" si="6"/>
        <v>0</v>
      </c>
      <c r="M41" s="63">
        <f t="shared" si="6"/>
        <v>0</v>
      </c>
      <c r="N41" s="61">
        <f t="shared" si="6"/>
        <v>0</v>
      </c>
      <c r="O41" s="62">
        <f t="shared" si="6"/>
        <v>0</v>
      </c>
      <c r="P41" s="62">
        <f t="shared" si="6"/>
        <v>0</v>
      </c>
      <c r="Q41" s="63">
        <f t="shared" si="6"/>
        <v>0</v>
      </c>
      <c r="R41" s="61">
        <f>SUM(R40)</f>
        <v>0</v>
      </c>
      <c r="S41" s="62">
        <f t="shared" si="6"/>
        <v>0</v>
      </c>
      <c r="T41" s="62">
        <f t="shared" si="6"/>
        <v>0</v>
      </c>
      <c r="U41" s="62">
        <f t="shared" si="6"/>
        <v>0</v>
      </c>
      <c r="V41" s="64">
        <f t="shared" si="6"/>
        <v>0</v>
      </c>
      <c r="W41" s="64">
        <f t="shared" si="6"/>
        <v>50</v>
      </c>
      <c r="X41" s="893"/>
      <c r="Y41" s="85"/>
      <c r="Z41" s="85"/>
      <c r="AA41" s="491"/>
      <c r="AB41" s="22"/>
      <c r="AD41" s="19"/>
    </row>
    <row r="42" spans="1:30" ht="37.5" customHeight="1">
      <c r="A42" s="873"/>
      <c r="B42" s="875"/>
      <c r="C42" s="877"/>
      <c r="D42" s="1187" t="s">
        <v>56</v>
      </c>
      <c r="E42" s="886" t="s">
        <v>211</v>
      </c>
      <c r="F42" s="954" t="s">
        <v>101</v>
      </c>
      <c r="G42" s="920" t="s">
        <v>62</v>
      </c>
      <c r="H42" s="909" t="s">
        <v>93</v>
      </c>
      <c r="I42" s="24" t="s">
        <v>102</v>
      </c>
      <c r="J42" s="54">
        <f>K42+M42</f>
        <v>0</v>
      </c>
      <c r="K42" s="90"/>
      <c r="L42" s="90"/>
      <c r="M42" s="91"/>
      <c r="N42" s="54">
        <f>O42+Q42</f>
        <v>0</v>
      </c>
      <c r="O42" s="90"/>
      <c r="P42" s="90"/>
      <c r="Q42" s="92"/>
      <c r="R42" s="57">
        <f>S42+U42</f>
        <v>0</v>
      </c>
      <c r="S42" s="51"/>
      <c r="T42" s="51"/>
      <c r="U42" s="52"/>
      <c r="V42" s="269">
        <v>1000</v>
      </c>
      <c r="W42" s="269">
        <v>1000</v>
      </c>
      <c r="X42" s="892" t="s">
        <v>169</v>
      </c>
      <c r="Y42" s="81"/>
      <c r="Z42" s="81"/>
      <c r="AA42" s="82"/>
    </row>
    <row r="43" spans="1:30" ht="17.25" customHeight="1" thickBot="1">
      <c r="A43" s="873"/>
      <c r="B43" s="875"/>
      <c r="C43" s="877"/>
      <c r="D43" s="1187"/>
      <c r="E43" s="886"/>
      <c r="F43" s="954"/>
      <c r="G43" s="920"/>
      <c r="H43" s="909"/>
      <c r="I43" s="20" t="s">
        <v>10</v>
      </c>
      <c r="J43" s="61">
        <f t="shared" ref="J43:W43" si="7">SUM(J42:J42)</f>
        <v>0</v>
      </c>
      <c r="K43" s="62">
        <f t="shared" si="7"/>
        <v>0</v>
      </c>
      <c r="L43" s="62">
        <f t="shared" si="7"/>
        <v>0</v>
      </c>
      <c r="M43" s="63">
        <f t="shared" si="7"/>
        <v>0</v>
      </c>
      <c r="N43" s="61">
        <f t="shared" si="7"/>
        <v>0</v>
      </c>
      <c r="O43" s="62">
        <f t="shared" si="7"/>
        <v>0</v>
      </c>
      <c r="P43" s="62">
        <f t="shared" si="7"/>
        <v>0</v>
      </c>
      <c r="Q43" s="63">
        <f t="shared" si="7"/>
        <v>0</v>
      </c>
      <c r="R43" s="61">
        <f>SUM(R42)</f>
        <v>0</v>
      </c>
      <c r="S43" s="62">
        <f t="shared" si="7"/>
        <v>0</v>
      </c>
      <c r="T43" s="62">
        <f t="shared" si="7"/>
        <v>0</v>
      </c>
      <c r="U43" s="63">
        <f t="shared" si="7"/>
        <v>0</v>
      </c>
      <c r="V43" s="142">
        <f t="shared" si="7"/>
        <v>1000</v>
      </c>
      <c r="W43" s="142">
        <f t="shared" si="7"/>
        <v>1000</v>
      </c>
      <c r="X43" s="892"/>
      <c r="Y43" s="83"/>
      <c r="Z43" s="83">
        <v>21</v>
      </c>
      <c r="AA43" s="84">
        <v>43</v>
      </c>
      <c r="AB43" s="22"/>
      <c r="AD43" s="19"/>
    </row>
    <row r="44" spans="1:30" ht="14.25" customHeight="1">
      <c r="A44" s="912"/>
      <c r="B44" s="875"/>
      <c r="C44" s="877"/>
      <c r="D44" s="1186" t="s">
        <v>62</v>
      </c>
      <c r="E44" s="1213" t="s">
        <v>212</v>
      </c>
      <c r="F44" s="1216"/>
      <c r="G44" s="1195" t="s">
        <v>62</v>
      </c>
      <c r="H44" s="1035" t="s">
        <v>93</v>
      </c>
      <c r="I44" s="73" t="s">
        <v>70</v>
      </c>
      <c r="J44" s="54">
        <f>K44+M44</f>
        <v>20</v>
      </c>
      <c r="K44" s="90"/>
      <c r="L44" s="90"/>
      <c r="M44" s="49">
        <v>20</v>
      </c>
      <c r="N44" s="293">
        <f>O44+Q44</f>
        <v>0</v>
      </c>
      <c r="O44" s="90"/>
      <c r="P44" s="90"/>
      <c r="Q44" s="117"/>
      <c r="R44" s="234">
        <f>S44+U44</f>
        <v>0</v>
      </c>
      <c r="S44" s="51"/>
      <c r="T44" s="51"/>
      <c r="U44" s="52"/>
      <c r="V44" s="60">
        <v>100</v>
      </c>
      <c r="W44" s="60">
        <v>100</v>
      </c>
      <c r="X44" s="1194" t="s">
        <v>156</v>
      </c>
      <c r="Y44" s="157"/>
      <c r="Z44" s="157">
        <v>1</v>
      </c>
      <c r="AA44" s="158">
        <v>1</v>
      </c>
    </row>
    <row r="45" spans="1:30" ht="14.25" customHeight="1">
      <c r="A45" s="912"/>
      <c r="B45" s="875"/>
      <c r="C45" s="877"/>
      <c r="D45" s="1187"/>
      <c r="E45" s="886"/>
      <c r="F45" s="1153"/>
      <c r="G45" s="907"/>
      <c r="H45" s="909"/>
      <c r="I45" s="67" t="s">
        <v>99</v>
      </c>
      <c r="J45" s="46">
        <f>K45+M45</f>
        <v>0</v>
      </c>
      <c r="K45" s="101"/>
      <c r="L45" s="101"/>
      <c r="M45" s="48"/>
      <c r="N45" s="46">
        <f>O45+Q45</f>
        <v>0</v>
      </c>
      <c r="O45" s="101"/>
      <c r="P45" s="101"/>
      <c r="Q45" s="268"/>
      <c r="R45" s="50">
        <f>S45+U45</f>
        <v>0</v>
      </c>
      <c r="S45" s="102"/>
      <c r="T45" s="102"/>
      <c r="U45" s="103"/>
      <c r="V45" s="104"/>
      <c r="W45" s="104"/>
      <c r="X45" s="891"/>
      <c r="Y45" s="86"/>
      <c r="Z45" s="86"/>
      <c r="AA45" s="87"/>
    </row>
    <row r="46" spans="1:30" ht="14.25" customHeight="1" thickBot="1">
      <c r="A46" s="912"/>
      <c r="B46" s="875"/>
      <c r="C46" s="877"/>
      <c r="D46" s="1188"/>
      <c r="E46" s="1227"/>
      <c r="F46" s="1198"/>
      <c r="G46" s="1196"/>
      <c r="H46" s="1199"/>
      <c r="I46" s="20" t="s">
        <v>10</v>
      </c>
      <c r="J46" s="61">
        <f t="shared" ref="J46:W46" si="8">SUM(J44:J45)</f>
        <v>20</v>
      </c>
      <c r="K46" s="62">
        <f t="shared" si="8"/>
        <v>0</v>
      </c>
      <c r="L46" s="62">
        <f t="shared" si="8"/>
        <v>0</v>
      </c>
      <c r="M46" s="63">
        <f t="shared" si="8"/>
        <v>20</v>
      </c>
      <c r="N46" s="61">
        <f t="shared" si="8"/>
        <v>0</v>
      </c>
      <c r="O46" s="62">
        <f t="shared" si="8"/>
        <v>0</v>
      </c>
      <c r="P46" s="62">
        <f t="shared" si="8"/>
        <v>0</v>
      </c>
      <c r="Q46" s="63">
        <f t="shared" si="8"/>
        <v>0</v>
      </c>
      <c r="R46" s="61">
        <f>SUM(R44:R45)</f>
        <v>0</v>
      </c>
      <c r="S46" s="62">
        <f t="shared" si="8"/>
        <v>0</v>
      </c>
      <c r="T46" s="62">
        <f t="shared" si="8"/>
        <v>0</v>
      </c>
      <c r="U46" s="63">
        <f t="shared" si="8"/>
        <v>0</v>
      </c>
      <c r="V46" s="132">
        <f t="shared" si="8"/>
        <v>100</v>
      </c>
      <c r="W46" s="132">
        <f t="shared" si="8"/>
        <v>100</v>
      </c>
      <c r="X46" s="133"/>
      <c r="Y46" s="134"/>
      <c r="Z46" s="134"/>
      <c r="AA46" s="135"/>
    </row>
    <row r="47" spans="1:30" ht="14.25" customHeight="1">
      <c r="A47" s="873"/>
      <c r="B47" s="875"/>
      <c r="C47" s="877"/>
      <c r="D47" s="1187" t="s">
        <v>64</v>
      </c>
      <c r="E47" s="992" t="s">
        <v>143</v>
      </c>
      <c r="F47" s="1234"/>
      <c r="G47" s="907" t="s">
        <v>62</v>
      </c>
      <c r="H47" s="909" t="s">
        <v>93</v>
      </c>
      <c r="I47" s="73" t="s">
        <v>51</v>
      </c>
      <c r="J47" s="99">
        <f>K47+M47</f>
        <v>0</v>
      </c>
      <c r="K47" s="95"/>
      <c r="L47" s="95"/>
      <c r="M47" s="119"/>
      <c r="N47" s="99">
        <f>O47+Q47</f>
        <v>0</v>
      </c>
      <c r="O47" s="95"/>
      <c r="P47" s="95"/>
      <c r="Q47" s="91"/>
      <c r="R47" s="100">
        <f>S47+U47</f>
        <v>0</v>
      </c>
      <c r="S47" s="96"/>
      <c r="T47" s="96"/>
      <c r="U47" s="97"/>
      <c r="V47" s="98"/>
      <c r="W47" s="98"/>
      <c r="X47" s="393"/>
      <c r="Y47" s="295"/>
      <c r="Z47" s="295"/>
      <c r="AA47" s="87"/>
    </row>
    <row r="48" spans="1:30" ht="14.25" customHeight="1">
      <c r="A48" s="873"/>
      <c r="B48" s="875"/>
      <c r="C48" s="877"/>
      <c r="D48" s="1187"/>
      <c r="E48" s="992"/>
      <c r="F48" s="1234"/>
      <c r="G48" s="907"/>
      <c r="H48" s="909"/>
      <c r="I48" s="67" t="s">
        <v>99</v>
      </c>
      <c r="J48" s="46">
        <f>K48+M48</f>
        <v>0</v>
      </c>
      <c r="K48" s="101"/>
      <c r="L48" s="101"/>
      <c r="M48" s="48"/>
      <c r="N48" s="46">
        <f>O48+Q48</f>
        <v>0</v>
      </c>
      <c r="O48" s="101"/>
      <c r="P48" s="101"/>
      <c r="Q48" s="48"/>
      <c r="R48" s="50">
        <f>S48+U48</f>
        <v>0</v>
      </c>
      <c r="S48" s="102"/>
      <c r="T48" s="102"/>
      <c r="U48" s="103"/>
      <c r="V48" s="104"/>
      <c r="W48" s="104"/>
      <c r="X48" s="892"/>
      <c r="Y48" s="295"/>
      <c r="Z48" s="295"/>
      <c r="AA48" s="87"/>
    </row>
    <row r="49" spans="1:30" ht="14.25" customHeight="1">
      <c r="A49" s="873"/>
      <c r="B49" s="875"/>
      <c r="C49" s="877"/>
      <c r="D49" s="1187"/>
      <c r="E49" s="992"/>
      <c r="F49" s="1234"/>
      <c r="G49" s="907"/>
      <c r="H49" s="909"/>
      <c r="I49" s="73" t="s">
        <v>70</v>
      </c>
      <c r="J49" s="99">
        <f>K49+M49</f>
        <v>350</v>
      </c>
      <c r="K49" s="47"/>
      <c r="L49" s="47"/>
      <c r="M49" s="91">
        <v>350</v>
      </c>
      <c r="N49" s="99">
        <f>O49+Q49</f>
        <v>0</v>
      </c>
      <c r="O49" s="47"/>
      <c r="P49" s="47"/>
      <c r="Q49" s="49"/>
      <c r="R49" s="100">
        <f>S49+U49</f>
        <v>0</v>
      </c>
      <c r="S49" s="51"/>
      <c r="T49" s="51"/>
      <c r="U49" s="52"/>
      <c r="V49" s="53"/>
      <c r="W49" s="53"/>
      <c r="X49" s="892"/>
      <c r="Y49" s="295"/>
      <c r="Z49" s="295"/>
      <c r="AA49" s="87"/>
    </row>
    <row r="50" spans="1:30" ht="14.25" customHeight="1" thickBot="1">
      <c r="A50" s="873"/>
      <c r="B50" s="875"/>
      <c r="C50" s="877"/>
      <c r="D50" s="1187"/>
      <c r="E50" s="993"/>
      <c r="F50" s="1235"/>
      <c r="G50" s="1196"/>
      <c r="H50" s="1199"/>
      <c r="I50" s="20" t="s">
        <v>10</v>
      </c>
      <c r="J50" s="61">
        <f t="shared" ref="J50:W50" si="9">SUM(J47:J49)</f>
        <v>350</v>
      </c>
      <c r="K50" s="62">
        <f t="shared" si="9"/>
        <v>0</v>
      </c>
      <c r="L50" s="62">
        <f t="shared" si="9"/>
        <v>0</v>
      </c>
      <c r="M50" s="63">
        <f t="shared" si="9"/>
        <v>350</v>
      </c>
      <c r="N50" s="61">
        <f t="shared" si="9"/>
        <v>0</v>
      </c>
      <c r="O50" s="62">
        <f t="shared" si="9"/>
        <v>0</v>
      </c>
      <c r="P50" s="62">
        <f t="shared" si="9"/>
        <v>0</v>
      </c>
      <c r="Q50" s="63">
        <f t="shared" si="9"/>
        <v>0</v>
      </c>
      <c r="R50" s="61">
        <f>SUM(R47:R49)</f>
        <v>0</v>
      </c>
      <c r="S50" s="62">
        <f t="shared" si="9"/>
        <v>0</v>
      </c>
      <c r="T50" s="62">
        <f t="shared" si="9"/>
        <v>0</v>
      </c>
      <c r="U50" s="63">
        <f t="shared" si="9"/>
        <v>0</v>
      </c>
      <c r="V50" s="132">
        <f t="shared" si="9"/>
        <v>0</v>
      </c>
      <c r="W50" s="132">
        <f t="shared" si="9"/>
        <v>0</v>
      </c>
      <c r="X50" s="297"/>
      <c r="Y50" s="296"/>
      <c r="Z50" s="296"/>
      <c r="AA50" s="135"/>
    </row>
    <row r="51" spans="1:30" ht="14.25" customHeight="1" thickBot="1">
      <c r="A51" s="480"/>
      <c r="B51" s="403"/>
      <c r="C51" s="404"/>
      <c r="D51" s="488"/>
      <c r="E51" s="1200"/>
      <c r="F51" s="1200"/>
      <c r="G51" s="1200"/>
      <c r="H51" s="1201"/>
      <c r="I51" s="724" t="s">
        <v>10</v>
      </c>
      <c r="J51" s="707">
        <f>K51+M51</f>
        <v>470</v>
      </c>
      <c r="K51" s="718">
        <f>K46+K43+K41+K50+K39</f>
        <v>0</v>
      </c>
      <c r="L51" s="718">
        <f>L46+L43+L41+L50+L39</f>
        <v>0</v>
      </c>
      <c r="M51" s="708">
        <f>M46+M43+M41+M50+M39</f>
        <v>470</v>
      </c>
      <c r="N51" s="725">
        <f>O51+Q51</f>
        <v>100</v>
      </c>
      <c r="O51" s="726">
        <f>O46+O43+O41+O50+O39</f>
        <v>0</v>
      </c>
      <c r="P51" s="726">
        <f>P46+P43+P41+P50+P39</f>
        <v>0</v>
      </c>
      <c r="Q51" s="727">
        <f>Q46+Q43+Q41+Q50+Q39</f>
        <v>100</v>
      </c>
      <c r="R51" s="725">
        <f>S51+U51</f>
        <v>100</v>
      </c>
      <c r="S51" s="726">
        <f>S46+S43+S41+S50+S39</f>
        <v>0</v>
      </c>
      <c r="T51" s="726">
        <f>T46+T43+T41+T50+T39</f>
        <v>0</v>
      </c>
      <c r="U51" s="728">
        <f>U46+U43+U41+U50+U39</f>
        <v>100</v>
      </c>
      <c r="V51" s="170">
        <f>V46+V43+V41+V50+V39</f>
        <v>2100</v>
      </c>
      <c r="W51" s="170">
        <f>W46+W43+W41+W50+W39</f>
        <v>4372</v>
      </c>
      <c r="X51" s="171"/>
      <c r="Y51" s="172"/>
      <c r="Z51" s="172"/>
      <c r="AA51" s="173"/>
    </row>
    <row r="52" spans="1:30" ht="29.25" customHeight="1">
      <c r="A52" s="410" t="s">
        <v>9</v>
      </c>
      <c r="B52" s="411" t="s">
        <v>9</v>
      </c>
      <c r="C52" s="412" t="s">
        <v>56</v>
      </c>
      <c r="D52" s="391"/>
      <c r="E52" s="554" t="s">
        <v>116</v>
      </c>
      <c r="F52" s="175"/>
      <c r="G52" s="176"/>
      <c r="H52" s="304"/>
      <c r="I52" s="151"/>
      <c r="J52" s="152"/>
      <c r="K52" s="137"/>
      <c r="L52" s="137"/>
      <c r="M52" s="177"/>
      <c r="N52" s="136"/>
      <c r="O52" s="137"/>
      <c r="P52" s="137"/>
      <c r="Q52" s="177"/>
      <c r="R52" s="187"/>
      <c r="S52" s="154"/>
      <c r="T52" s="154"/>
      <c r="U52" s="188"/>
      <c r="V52" s="156"/>
      <c r="W52" s="156"/>
      <c r="X52" s="23"/>
      <c r="Y52" s="178"/>
      <c r="Z52" s="178"/>
      <c r="AA52" s="179"/>
    </row>
    <row r="53" spans="1:30" ht="51.75" customHeight="1">
      <c r="A53" s="873"/>
      <c r="B53" s="875"/>
      <c r="C53" s="877"/>
      <c r="D53" s="1186" t="s">
        <v>9</v>
      </c>
      <c r="E53" s="1202" t="s">
        <v>189</v>
      </c>
      <c r="F53" s="1205" t="s">
        <v>101</v>
      </c>
      <c r="G53" s="1195" t="s">
        <v>62</v>
      </c>
      <c r="H53" s="1035" t="s">
        <v>93</v>
      </c>
      <c r="I53" s="67" t="s">
        <v>51</v>
      </c>
      <c r="J53" s="46">
        <f>K53+M53</f>
        <v>0</v>
      </c>
      <c r="K53" s="101"/>
      <c r="L53" s="101"/>
      <c r="M53" s="131"/>
      <c r="N53" s="46">
        <f>O53+Q53</f>
        <v>0</v>
      </c>
      <c r="O53" s="101"/>
      <c r="P53" s="101"/>
      <c r="Q53" s="131"/>
      <c r="R53" s="50">
        <f>S53+U53</f>
        <v>0</v>
      </c>
      <c r="S53" s="102"/>
      <c r="T53" s="102"/>
      <c r="U53" s="189"/>
      <c r="V53" s="104"/>
      <c r="W53" s="104"/>
      <c r="X53" s="1194" t="s">
        <v>191</v>
      </c>
      <c r="Y53" s="294"/>
      <c r="Z53" s="294"/>
      <c r="AA53" s="298"/>
    </row>
    <row r="54" spans="1:30" ht="51.75" customHeight="1">
      <c r="A54" s="873"/>
      <c r="B54" s="875"/>
      <c r="C54" s="877"/>
      <c r="D54" s="1187"/>
      <c r="E54" s="1203"/>
      <c r="F54" s="924"/>
      <c r="G54" s="907"/>
      <c r="H54" s="909"/>
      <c r="I54" s="73" t="s">
        <v>70</v>
      </c>
      <c r="J54" s="99">
        <f>K54+M54</f>
        <v>0</v>
      </c>
      <c r="K54" s="47"/>
      <c r="L54" s="47"/>
      <c r="M54" s="91"/>
      <c r="N54" s="99">
        <f>O54+Q54</f>
        <v>492.7</v>
      </c>
      <c r="O54" s="47"/>
      <c r="P54" s="47"/>
      <c r="Q54" s="232">
        <v>492.7</v>
      </c>
      <c r="R54" s="695">
        <f>S54+U54</f>
        <v>0</v>
      </c>
      <c r="S54" s="51"/>
      <c r="T54" s="51"/>
      <c r="U54" s="694">
        <v>0</v>
      </c>
      <c r="V54" s="53">
        <v>752.2</v>
      </c>
      <c r="W54" s="53">
        <v>684.4</v>
      </c>
      <c r="X54" s="891"/>
      <c r="Y54" s="295"/>
      <c r="Z54" s="295"/>
      <c r="AA54" s="299"/>
    </row>
    <row r="55" spans="1:30" ht="14.25" customHeight="1" thickBot="1">
      <c r="A55" s="873"/>
      <c r="B55" s="875"/>
      <c r="C55" s="877"/>
      <c r="D55" s="1188"/>
      <c r="E55" s="1204"/>
      <c r="F55" s="1206"/>
      <c r="G55" s="1196"/>
      <c r="H55" s="1199"/>
      <c r="I55" s="20" t="s">
        <v>10</v>
      </c>
      <c r="J55" s="61">
        <f t="shared" ref="J55:W55" si="10">SUM(J53:J54)</f>
        <v>0</v>
      </c>
      <c r="K55" s="62">
        <f t="shared" si="10"/>
        <v>0</v>
      </c>
      <c r="L55" s="62">
        <f t="shared" si="10"/>
        <v>0</v>
      </c>
      <c r="M55" s="63">
        <f t="shared" si="10"/>
        <v>0</v>
      </c>
      <c r="N55" s="61">
        <f t="shared" si="10"/>
        <v>492.7</v>
      </c>
      <c r="O55" s="62">
        <f t="shared" si="10"/>
        <v>0</v>
      </c>
      <c r="P55" s="62">
        <f t="shared" si="10"/>
        <v>0</v>
      </c>
      <c r="Q55" s="228">
        <f t="shared" si="10"/>
        <v>492.7</v>
      </c>
      <c r="R55" s="202">
        <f>SUM(R53:R54)</f>
        <v>0</v>
      </c>
      <c r="S55" s="62">
        <f t="shared" si="10"/>
        <v>0</v>
      </c>
      <c r="T55" s="62">
        <f t="shared" si="10"/>
        <v>0</v>
      </c>
      <c r="U55" s="63">
        <f t="shared" si="10"/>
        <v>0</v>
      </c>
      <c r="V55" s="132">
        <f t="shared" si="10"/>
        <v>752.2</v>
      </c>
      <c r="W55" s="132">
        <f t="shared" si="10"/>
        <v>684.4</v>
      </c>
      <c r="X55" s="1237"/>
      <c r="Y55" s="296">
        <v>43</v>
      </c>
      <c r="Z55" s="296">
        <v>73</v>
      </c>
      <c r="AA55" s="309">
        <v>100</v>
      </c>
    </row>
    <row r="56" spans="1:30" ht="14.25" customHeight="1">
      <c r="A56" s="873"/>
      <c r="B56" s="875"/>
      <c r="C56" s="877"/>
      <c r="D56" s="1187" t="s">
        <v>11</v>
      </c>
      <c r="E56" s="1203" t="s">
        <v>158</v>
      </c>
      <c r="F56" s="1205" t="s">
        <v>101</v>
      </c>
      <c r="G56" s="907" t="s">
        <v>62</v>
      </c>
      <c r="H56" s="909" t="s">
        <v>93</v>
      </c>
      <c r="I56" s="73" t="s">
        <v>70</v>
      </c>
      <c r="J56" s="99">
        <f>K56+M56</f>
        <v>3963</v>
      </c>
      <c r="K56" s="47"/>
      <c r="L56" s="47"/>
      <c r="M56" s="91">
        <v>3963</v>
      </c>
      <c r="N56" s="99">
        <f>O56+Q56</f>
        <v>0</v>
      </c>
      <c r="O56" s="47"/>
      <c r="P56" s="47"/>
      <c r="Q56" s="271"/>
      <c r="R56" s="100">
        <f>S56+U56</f>
        <v>0</v>
      </c>
      <c r="S56" s="51"/>
      <c r="T56" s="51"/>
      <c r="U56" s="190"/>
      <c r="V56" s="98"/>
      <c r="W56" s="98"/>
      <c r="X56" s="1194" t="s">
        <v>159</v>
      </c>
      <c r="Y56" s="295">
        <v>100</v>
      </c>
      <c r="Z56" s="295"/>
      <c r="AA56" s="299"/>
    </row>
    <row r="57" spans="1:30" ht="14.25" customHeight="1">
      <c r="A57" s="873"/>
      <c r="B57" s="875"/>
      <c r="C57" s="877"/>
      <c r="D57" s="1187"/>
      <c r="E57" s="1203"/>
      <c r="F57" s="924"/>
      <c r="G57" s="907"/>
      <c r="H57" s="909"/>
      <c r="I57" s="24" t="s">
        <v>102</v>
      </c>
      <c r="J57" s="54">
        <f>K57+M57</f>
        <v>7000</v>
      </c>
      <c r="K57" s="55"/>
      <c r="L57" s="55"/>
      <c r="M57" s="48">
        <v>7000</v>
      </c>
      <c r="N57" s="54">
        <f>O57+Q57</f>
        <v>6371.1</v>
      </c>
      <c r="O57" s="55"/>
      <c r="P57" s="55"/>
      <c r="Q57" s="272">
        <v>6371.1</v>
      </c>
      <c r="R57" s="695">
        <f>U57+S57</f>
        <v>4000</v>
      </c>
      <c r="S57" s="58"/>
      <c r="T57" s="58"/>
      <c r="U57" s="691">
        <v>4000</v>
      </c>
      <c r="V57" s="53"/>
      <c r="W57" s="53"/>
      <c r="X57" s="891"/>
      <c r="Y57" s="86"/>
      <c r="Z57" s="86"/>
      <c r="AA57" s="87"/>
    </row>
    <row r="58" spans="1:30" ht="14.25" customHeight="1" thickBot="1">
      <c r="A58" s="873"/>
      <c r="B58" s="875"/>
      <c r="C58" s="877"/>
      <c r="D58" s="1187"/>
      <c r="E58" s="1203"/>
      <c r="F58" s="1206"/>
      <c r="G58" s="907"/>
      <c r="H58" s="909"/>
      <c r="I58" s="20" t="s">
        <v>10</v>
      </c>
      <c r="J58" s="61">
        <f t="shared" ref="J58:W58" si="11">SUM(J56:J57)</f>
        <v>10963</v>
      </c>
      <c r="K58" s="61">
        <f t="shared" si="11"/>
        <v>0</v>
      </c>
      <c r="L58" s="61">
        <f t="shared" si="11"/>
        <v>0</v>
      </c>
      <c r="M58" s="63">
        <f t="shared" si="11"/>
        <v>10963</v>
      </c>
      <c r="N58" s="61">
        <f t="shared" si="11"/>
        <v>6371.1</v>
      </c>
      <c r="O58" s="61">
        <f t="shared" si="11"/>
        <v>0</v>
      </c>
      <c r="P58" s="61">
        <f t="shared" si="11"/>
        <v>0</v>
      </c>
      <c r="Q58" s="228">
        <f t="shared" si="11"/>
        <v>6371.1</v>
      </c>
      <c r="R58" s="202">
        <f t="shared" si="11"/>
        <v>4000</v>
      </c>
      <c r="S58" s="61">
        <f t="shared" si="11"/>
        <v>0</v>
      </c>
      <c r="T58" s="61">
        <f t="shared" si="11"/>
        <v>0</v>
      </c>
      <c r="U58" s="63">
        <f t="shared" si="11"/>
        <v>4000</v>
      </c>
      <c r="V58" s="141">
        <f t="shared" si="11"/>
        <v>0</v>
      </c>
      <c r="W58" s="144">
        <f t="shared" si="11"/>
        <v>0</v>
      </c>
      <c r="X58" s="1237"/>
      <c r="Y58" s="86"/>
      <c r="Z58" s="86"/>
      <c r="AA58" s="87"/>
    </row>
    <row r="59" spans="1:30" ht="21.75" customHeight="1">
      <c r="A59" s="873"/>
      <c r="B59" s="875"/>
      <c r="C59" s="877"/>
      <c r="D59" s="1186" t="s">
        <v>56</v>
      </c>
      <c r="E59" s="1261" t="s">
        <v>213</v>
      </c>
      <c r="F59" s="1226" t="s">
        <v>101</v>
      </c>
      <c r="G59" s="1255" t="s">
        <v>62</v>
      </c>
      <c r="H59" s="1231" t="s">
        <v>93</v>
      </c>
      <c r="I59" s="163" t="s">
        <v>51</v>
      </c>
      <c r="J59" s="99">
        <f>K59+M59</f>
        <v>0</v>
      </c>
      <c r="K59" s="95"/>
      <c r="L59" s="95"/>
      <c r="M59" s="119"/>
      <c r="N59" s="99">
        <f>O59+Q59</f>
        <v>0</v>
      </c>
      <c r="O59" s="95"/>
      <c r="P59" s="95"/>
      <c r="Q59" s="119"/>
      <c r="R59" s="100">
        <f>S59+U59</f>
        <v>0</v>
      </c>
      <c r="S59" s="96"/>
      <c r="T59" s="96"/>
      <c r="U59" s="203"/>
      <c r="V59" s="104"/>
      <c r="W59" s="104"/>
      <c r="X59" s="1240" t="s">
        <v>166</v>
      </c>
      <c r="Y59" s="125"/>
      <c r="Z59" s="125">
        <v>1</v>
      </c>
      <c r="AA59" s="126"/>
    </row>
    <row r="60" spans="1:30" ht="21.75" customHeight="1">
      <c r="A60" s="873"/>
      <c r="B60" s="875"/>
      <c r="C60" s="877"/>
      <c r="D60" s="1187"/>
      <c r="E60" s="1262"/>
      <c r="F60" s="1193"/>
      <c r="G60" s="1256"/>
      <c r="H60" s="1228"/>
      <c r="I60" s="16" t="s">
        <v>99</v>
      </c>
      <c r="J60" s="46">
        <f>K60+M60</f>
        <v>0</v>
      </c>
      <c r="K60" s="47"/>
      <c r="L60" s="47"/>
      <c r="M60" s="48"/>
      <c r="N60" s="46">
        <f>O60+Q60</f>
        <v>0</v>
      </c>
      <c r="O60" s="47"/>
      <c r="P60" s="47"/>
      <c r="Q60" s="271"/>
      <c r="R60" s="50">
        <f>S60+U60</f>
        <v>0</v>
      </c>
      <c r="S60" s="51"/>
      <c r="T60" s="51"/>
      <c r="U60" s="190"/>
      <c r="V60" s="53"/>
      <c r="W60" s="53"/>
      <c r="X60" s="892"/>
      <c r="Y60" s="81"/>
      <c r="Z60" s="81"/>
      <c r="AA60" s="82"/>
    </row>
    <row r="61" spans="1:30" ht="21.75" customHeight="1">
      <c r="A61" s="873"/>
      <c r="B61" s="875"/>
      <c r="C61" s="877"/>
      <c r="D61" s="1187"/>
      <c r="E61" s="1262"/>
      <c r="F61" s="1193"/>
      <c r="G61" s="1256"/>
      <c r="H61" s="1228"/>
      <c r="I61" s="18" t="s">
        <v>70</v>
      </c>
      <c r="J61" s="54">
        <f>K61+M61</f>
        <v>0</v>
      </c>
      <c r="K61" s="55"/>
      <c r="L61" s="55"/>
      <c r="M61" s="48"/>
      <c r="N61" s="54">
        <f>O61+Q61</f>
        <v>100</v>
      </c>
      <c r="O61" s="55"/>
      <c r="P61" s="55"/>
      <c r="Q61" s="274">
        <v>100</v>
      </c>
      <c r="R61" s="695">
        <f>S61+U61</f>
        <v>50</v>
      </c>
      <c r="S61" s="58"/>
      <c r="T61" s="58"/>
      <c r="U61" s="691">
        <v>50</v>
      </c>
      <c r="V61" s="258">
        <v>361</v>
      </c>
      <c r="W61" s="258">
        <v>1000</v>
      </c>
      <c r="X61" s="892"/>
      <c r="Y61" s="83"/>
      <c r="Z61" s="83"/>
      <c r="AA61" s="84"/>
      <c r="AD61" s="19"/>
    </row>
    <row r="62" spans="1:30" ht="14.25" customHeight="1" thickBot="1">
      <c r="A62" s="873"/>
      <c r="B62" s="875"/>
      <c r="C62" s="877"/>
      <c r="D62" s="1188"/>
      <c r="E62" s="1263"/>
      <c r="F62" s="1232"/>
      <c r="G62" s="1257"/>
      <c r="H62" s="1258"/>
      <c r="I62" s="20" t="s">
        <v>10</v>
      </c>
      <c r="J62" s="61">
        <f t="shared" ref="J62:W62" si="12">SUM(J59:J61)</f>
        <v>0</v>
      </c>
      <c r="K62" s="62">
        <f t="shared" si="12"/>
        <v>0</v>
      </c>
      <c r="L62" s="62">
        <f t="shared" si="12"/>
        <v>0</v>
      </c>
      <c r="M62" s="63">
        <f t="shared" si="12"/>
        <v>0</v>
      </c>
      <c r="N62" s="61">
        <f t="shared" si="12"/>
        <v>100</v>
      </c>
      <c r="O62" s="62">
        <f t="shared" si="12"/>
        <v>0</v>
      </c>
      <c r="P62" s="62">
        <f t="shared" si="12"/>
        <v>0</v>
      </c>
      <c r="Q62" s="228">
        <f t="shared" si="12"/>
        <v>100</v>
      </c>
      <c r="R62" s="202">
        <f t="shared" si="12"/>
        <v>50</v>
      </c>
      <c r="S62" s="62">
        <f t="shared" si="12"/>
        <v>0</v>
      </c>
      <c r="T62" s="62">
        <f t="shared" si="12"/>
        <v>0</v>
      </c>
      <c r="U62" s="63">
        <f t="shared" si="12"/>
        <v>50</v>
      </c>
      <c r="V62" s="132">
        <f t="shared" si="12"/>
        <v>361</v>
      </c>
      <c r="W62" s="132">
        <f t="shared" si="12"/>
        <v>1000</v>
      </c>
      <c r="X62" s="1259"/>
      <c r="Y62" s="160"/>
      <c r="Z62" s="160"/>
      <c r="AA62" s="161">
        <v>10</v>
      </c>
      <c r="AB62" s="22"/>
      <c r="AD62" s="19"/>
    </row>
    <row r="63" spans="1:30" ht="27" customHeight="1">
      <c r="A63" s="873"/>
      <c r="B63" s="875"/>
      <c r="C63" s="877"/>
      <c r="D63" s="1187" t="s">
        <v>62</v>
      </c>
      <c r="E63" s="1233" t="s">
        <v>107</v>
      </c>
      <c r="F63" s="1193" t="s">
        <v>101</v>
      </c>
      <c r="G63" s="1256" t="s">
        <v>62</v>
      </c>
      <c r="H63" s="1228" t="s">
        <v>93</v>
      </c>
      <c r="I63" s="24" t="s">
        <v>96</v>
      </c>
      <c r="J63" s="54">
        <f>K63+M63</f>
        <v>0</v>
      </c>
      <c r="K63" s="90"/>
      <c r="L63" s="90"/>
      <c r="M63" s="91"/>
      <c r="N63" s="54">
        <f>O63+Q63</f>
        <v>0</v>
      </c>
      <c r="O63" s="90"/>
      <c r="P63" s="90"/>
      <c r="Q63" s="275"/>
      <c r="R63" s="100">
        <f>S63+U63</f>
        <v>0</v>
      </c>
      <c r="S63" s="51"/>
      <c r="T63" s="51"/>
      <c r="U63" s="190"/>
      <c r="V63" s="269">
        <v>6000</v>
      </c>
      <c r="W63" s="269">
        <v>6737.1</v>
      </c>
      <c r="X63" s="1240" t="s">
        <v>168</v>
      </c>
      <c r="Y63" s="81"/>
      <c r="Z63" s="81"/>
      <c r="AA63" s="82"/>
    </row>
    <row r="64" spans="1:30" ht="14.25" customHeight="1" thickBot="1">
      <c r="A64" s="873"/>
      <c r="B64" s="875"/>
      <c r="C64" s="877"/>
      <c r="D64" s="1187"/>
      <c r="E64" s="1233"/>
      <c r="F64" s="1193"/>
      <c r="G64" s="1256"/>
      <c r="H64" s="1228"/>
      <c r="I64" s="20" t="s">
        <v>10</v>
      </c>
      <c r="J64" s="61">
        <f t="shared" ref="J64:W64" si="13">SUM(J63:J63)</f>
        <v>0</v>
      </c>
      <c r="K64" s="62">
        <f t="shared" si="13"/>
        <v>0</v>
      </c>
      <c r="L64" s="62">
        <f t="shared" si="13"/>
        <v>0</v>
      </c>
      <c r="M64" s="63">
        <f t="shared" si="13"/>
        <v>0</v>
      </c>
      <c r="N64" s="61">
        <f t="shared" si="13"/>
        <v>0</v>
      </c>
      <c r="O64" s="62">
        <f t="shared" si="13"/>
        <v>0</v>
      </c>
      <c r="P64" s="62">
        <f t="shared" si="13"/>
        <v>0</v>
      </c>
      <c r="Q64" s="228">
        <f t="shared" si="13"/>
        <v>0</v>
      </c>
      <c r="R64" s="202">
        <f>SUM(R63)</f>
        <v>0</v>
      </c>
      <c r="S64" s="62">
        <f t="shared" si="13"/>
        <v>0</v>
      </c>
      <c r="T64" s="62">
        <f t="shared" si="13"/>
        <v>0</v>
      </c>
      <c r="U64" s="63">
        <f t="shared" si="13"/>
        <v>0</v>
      </c>
      <c r="V64" s="142">
        <f t="shared" si="13"/>
        <v>6000</v>
      </c>
      <c r="W64" s="142">
        <f t="shared" si="13"/>
        <v>6737.1</v>
      </c>
      <c r="X64" s="1259"/>
      <c r="Y64" s="83"/>
      <c r="Z64" s="83">
        <v>47</v>
      </c>
      <c r="AA64" s="84">
        <v>100</v>
      </c>
      <c r="AB64" s="22"/>
      <c r="AD64" s="19"/>
    </row>
    <row r="65" spans="1:30" ht="14.25" customHeight="1">
      <c r="A65" s="873"/>
      <c r="B65" s="875"/>
      <c r="C65" s="877"/>
      <c r="D65" s="1186" t="s">
        <v>64</v>
      </c>
      <c r="E65" s="1238" t="s">
        <v>214</v>
      </c>
      <c r="F65" s="1226" t="s">
        <v>101</v>
      </c>
      <c r="G65" s="1255" t="s">
        <v>62</v>
      </c>
      <c r="H65" s="1231" t="s">
        <v>93</v>
      </c>
      <c r="I65" s="24" t="s">
        <v>70</v>
      </c>
      <c r="J65" s="54">
        <f>K65+M65</f>
        <v>0</v>
      </c>
      <c r="K65" s="90"/>
      <c r="L65" s="90"/>
      <c r="M65" s="91"/>
      <c r="N65" s="54">
        <f>O65+Q65</f>
        <v>0</v>
      </c>
      <c r="O65" s="90"/>
      <c r="P65" s="90"/>
      <c r="Q65" s="275"/>
      <c r="R65" s="100">
        <f>S65+U65</f>
        <v>0</v>
      </c>
      <c r="S65" s="51"/>
      <c r="T65" s="51"/>
      <c r="U65" s="190"/>
      <c r="V65" s="60"/>
      <c r="W65" s="258">
        <v>200</v>
      </c>
      <c r="X65" s="1240" t="s">
        <v>98</v>
      </c>
      <c r="Y65" s="125"/>
      <c r="Z65" s="125"/>
      <c r="AA65" s="126">
        <v>1</v>
      </c>
    </row>
    <row r="66" spans="1:30" ht="14.25" customHeight="1">
      <c r="A66" s="873"/>
      <c r="B66" s="875"/>
      <c r="C66" s="877"/>
      <c r="D66" s="1187"/>
      <c r="E66" s="1233"/>
      <c r="F66" s="1193"/>
      <c r="G66" s="1256"/>
      <c r="H66" s="1228"/>
      <c r="I66" s="18" t="s">
        <v>96</v>
      </c>
      <c r="J66" s="54">
        <f>K66+M66</f>
        <v>0</v>
      </c>
      <c r="K66" s="55"/>
      <c r="L66" s="55"/>
      <c r="M66" s="48"/>
      <c r="N66" s="54">
        <f>O66+Q66</f>
        <v>0</v>
      </c>
      <c r="O66" s="55"/>
      <c r="P66" s="55"/>
      <c r="Q66" s="273"/>
      <c r="R66" s="100">
        <f>S66+U66</f>
        <v>0</v>
      </c>
      <c r="S66" s="58"/>
      <c r="T66" s="58"/>
      <c r="U66" s="191"/>
      <c r="V66" s="60"/>
      <c r="W66" s="258">
        <v>110</v>
      </c>
      <c r="X66" s="892"/>
      <c r="Y66" s="83"/>
      <c r="Z66" s="83"/>
      <c r="AA66" s="84"/>
      <c r="AD66" s="19"/>
    </row>
    <row r="67" spans="1:30" ht="14.25" customHeight="1" thickBot="1">
      <c r="A67" s="873"/>
      <c r="B67" s="875"/>
      <c r="C67" s="877"/>
      <c r="D67" s="1188"/>
      <c r="E67" s="1239"/>
      <c r="F67" s="1232"/>
      <c r="G67" s="1257"/>
      <c r="H67" s="1258"/>
      <c r="I67" s="20" t="s">
        <v>10</v>
      </c>
      <c r="J67" s="61">
        <f t="shared" ref="J67:W67" si="14">SUM(J65:J66)</f>
        <v>0</v>
      </c>
      <c r="K67" s="62">
        <f t="shared" si="14"/>
        <v>0</v>
      </c>
      <c r="L67" s="62">
        <f t="shared" si="14"/>
        <v>0</v>
      </c>
      <c r="M67" s="63">
        <f t="shared" si="14"/>
        <v>0</v>
      </c>
      <c r="N67" s="61">
        <f t="shared" si="14"/>
        <v>0</v>
      </c>
      <c r="O67" s="62">
        <f t="shared" si="14"/>
        <v>0</v>
      </c>
      <c r="P67" s="62">
        <f t="shared" si="14"/>
        <v>0</v>
      </c>
      <c r="Q67" s="228">
        <f t="shared" si="14"/>
        <v>0</v>
      </c>
      <c r="R67" s="202">
        <f>SUM(R65:R66)</f>
        <v>0</v>
      </c>
      <c r="S67" s="62">
        <f t="shared" si="14"/>
        <v>0</v>
      </c>
      <c r="T67" s="62">
        <f t="shared" si="14"/>
        <v>0</v>
      </c>
      <c r="U67" s="63">
        <f t="shared" si="14"/>
        <v>0</v>
      </c>
      <c r="V67" s="132">
        <f t="shared" si="14"/>
        <v>0</v>
      </c>
      <c r="W67" s="132">
        <f t="shared" si="14"/>
        <v>310</v>
      </c>
      <c r="X67" s="159"/>
      <c r="Y67" s="160"/>
      <c r="Z67" s="160"/>
      <c r="AA67" s="161"/>
      <c r="AB67" s="22"/>
      <c r="AD67" s="19"/>
    </row>
    <row r="68" spans="1:30" ht="14.25" customHeight="1">
      <c r="A68" s="873"/>
      <c r="B68" s="875"/>
      <c r="C68" s="877"/>
      <c r="D68" s="1229" t="s">
        <v>66</v>
      </c>
      <c r="E68" s="1213" t="s">
        <v>215</v>
      </c>
      <c r="F68" s="572" t="s">
        <v>101</v>
      </c>
      <c r="G68" s="553" t="s">
        <v>62</v>
      </c>
      <c r="H68" s="549" t="s">
        <v>93</v>
      </c>
      <c r="I68" s="163" t="s">
        <v>51</v>
      </c>
      <c r="J68" s="99">
        <f>K68+M68</f>
        <v>0</v>
      </c>
      <c r="K68" s="95"/>
      <c r="L68" s="95"/>
      <c r="M68" s="119"/>
      <c r="N68" s="99">
        <f>O68+Q68</f>
        <v>0</v>
      </c>
      <c r="O68" s="95"/>
      <c r="P68" s="95"/>
      <c r="Q68" s="119"/>
      <c r="R68" s="100">
        <f>S68+U68</f>
        <v>0</v>
      </c>
      <c r="S68" s="96"/>
      <c r="T68" s="96"/>
      <c r="U68" s="203"/>
      <c r="V68" s="98"/>
      <c r="W68" s="98"/>
      <c r="X68" s="1240" t="s">
        <v>156</v>
      </c>
      <c r="Y68" s="81"/>
      <c r="Z68" s="81"/>
      <c r="AA68" s="82">
        <v>2</v>
      </c>
    </row>
    <row r="69" spans="1:30" ht="14.25" customHeight="1">
      <c r="A69" s="873"/>
      <c r="B69" s="875"/>
      <c r="C69" s="877"/>
      <c r="D69" s="1230"/>
      <c r="E69" s="886"/>
      <c r="F69" s="569"/>
      <c r="G69" s="570"/>
      <c r="H69" s="571"/>
      <c r="I69" s="18" t="s">
        <v>70</v>
      </c>
      <c r="J69" s="54">
        <f>K69+M69</f>
        <v>0</v>
      </c>
      <c r="K69" s="55"/>
      <c r="L69" s="55"/>
      <c r="M69" s="48"/>
      <c r="N69" s="54">
        <f>O69+Q69</f>
        <v>0</v>
      </c>
      <c r="O69" s="55"/>
      <c r="P69" s="55"/>
      <c r="Q69" s="273"/>
      <c r="R69" s="100">
        <f>S69+U69</f>
        <v>0</v>
      </c>
      <c r="S69" s="58"/>
      <c r="T69" s="58"/>
      <c r="U69" s="191"/>
      <c r="V69" s="60"/>
      <c r="W69" s="258">
        <f>100+300</f>
        <v>400</v>
      </c>
      <c r="X69" s="892"/>
      <c r="Y69" s="83"/>
      <c r="Z69" s="83"/>
      <c r="AA69" s="84"/>
      <c r="AD69" s="19"/>
    </row>
    <row r="70" spans="1:30" ht="14.25" customHeight="1" thickBot="1">
      <c r="A70" s="873"/>
      <c r="B70" s="875"/>
      <c r="C70" s="877"/>
      <c r="D70" s="1230"/>
      <c r="E70" s="886"/>
      <c r="F70" s="569"/>
      <c r="G70" s="570"/>
      <c r="H70" s="571"/>
      <c r="I70" s="20" t="s">
        <v>10</v>
      </c>
      <c r="J70" s="61">
        <f t="shared" ref="J70:W70" si="15">SUM(J68:J69)</f>
        <v>0</v>
      </c>
      <c r="K70" s="62">
        <f t="shared" si="15"/>
        <v>0</v>
      </c>
      <c r="L70" s="62">
        <f t="shared" si="15"/>
        <v>0</v>
      </c>
      <c r="M70" s="63">
        <f t="shared" si="15"/>
        <v>0</v>
      </c>
      <c r="N70" s="61">
        <f t="shared" si="15"/>
        <v>0</v>
      </c>
      <c r="O70" s="62">
        <f t="shared" si="15"/>
        <v>0</v>
      </c>
      <c r="P70" s="62">
        <f t="shared" si="15"/>
        <v>0</v>
      </c>
      <c r="Q70" s="228">
        <f t="shared" si="15"/>
        <v>0</v>
      </c>
      <c r="R70" s="202">
        <f>SUM(R68:R69)</f>
        <v>0</v>
      </c>
      <c r="S70" s="62">
        <f t="shared" si="15"/>
        <v>0</v>
      </c>
      <c r="T70" s="62">
        <f t="shared" si="15"/>
        <v>0</v>
      </c>
      <c r="U70" s="63">
        <f t="shared" si="15"/>
        <v>0</v>
      </c>
      <c r="V70" s="142">
        <f t="shared" si="15"/>
        <v>0</v>
      </c>
      <c r="W70" s="142">
        <f t="shared" si="15"/>
        <v>400</v>
      </c>
      <c r="X70" s="17"/>
      <c r="Y70" s="83"/>
      <c r="Z70" s="83"/>
      <c r="AA70" s="84"/>
      <c r="AB70" s="22"/>
      <c r="AD70" s="19"/>
    </row>
    <row r="71" spans="1:30" ht="14.25" customHeight="1" thickBot="1">
      <c r="A71" s="406"/>
      <c r="B71" s="407"/>
      <c r="C71" s="408"/>
      <c r="D71" s="488"/>
      <c r="E71" s="1200"/>
      <c r="F71" s="1200"/>
      <c r="G71" s="1200"/>
      <c r="H71" s="1201"/>
      <c r="I71" s="704" t="s">
        <v>10</v>
      </c>
      <c r="J71" s="705">
        <f>K71+M71</f>
        <v>10963</v>
      </c>
      <c r="K71" s="718">
        <f>K70+K67+K64+K62+K58+K55</f>
        <v>0</v>
      </c>
      <c r="L71" s="718">
        <f>L70+L67+L64+L62+L58+L55</f>
        <v>0</v>
      </c>
      <c r="M71" s="708">
        <f>M70+M67+M64+M62+M58+M55</f>
        <v>10963</v>
      </c>
      <c r="N71" s="705">
        <f>O71+Q71</f>
        <v>6963.8</v>
      </c>
      <c r="O71" s="718">
        <f>O70+O67+O64+O62+O58+O55</f>
        <v>0</v>
      </c>
      <c r="P71" s="718">
        <f>P70+P67+P64+P62+P58+P55</f>
        <v>0</v>
      </c>
      <c r="Q71" s="706">
        <f>Q70+Q67+Q64+Q62+Q58+Q55</f>
        <v>6963.8</v>
      </c>
      <c r="R71" s="707">
        <f>S71+U71</f>
        <v>4050</v>
      </c>
      <c r="S71" s="718">
        <f>S70+S67+S64+S62+S58+S55</f>
        <v>0</v>
      </c>
      <c r="T71" s="718">
        <f>T70+T67+T64+T62+T58+T55</f>
        <v>0</v>
      </c>
      <c r="U71" s="708">
        <f>U70+U67+U64+U62+U58+U55</f>
        <v>4050</v>
      </c>
      <c r="V71" s="166">
        <f>V70+V67+V64+V62+V58+V55</f>
        <v>7113.2</v>
      </c>
      <c r="W71" s="166">
        <f>W70+W67+W64+W62+W58+W55</f>
        <v>9131.5</v>
      </c>
      <c r="X71" s="167"/>
      <c r="Y71" s="181"/>
      <c r="Z71" s="181"/>
      <c r="AA71" s="182"/>
      <c r="AB71" s="22"/>
      <c r="AD71" s="19"/>
    </row>
    <row r="72" spans="1:30" ht="31.5" customHeight="1">
      <c r="A72" s="410" t="s">
        <v>9</v>
      </c>
      <c r="B72" s="411" t="s">
        <v>9</v>
      </c>
      <c r="C72" s="412" t="s">
        <v>62</v>
      </c>
      <c r="D72" s="169"/>
      <c r="E72" s="460" t="s">
        <v>117</v>
      </c>
      <c r="F72" s="468"/>
      <c r="G72" s="469"/>
      <c r="H72" s="470"/>
      <c r="I72" s="151"/>
      <c r="J72" s="136"/>
      <c r="K72" s="137"/>
      <c r="L72" s="137"/>
      <c r="M72" s="138"/>
      <c r="N72" s="121"/>
      <c r="O72" s="130"/>
      <c r="P72" s="130"/>
      <c r="Q72" s="150"/>
      <c r="R72" s="120"/>
      <c r="S72" s="128"/>
      <c r="T72" s="128"/>
      <c r="U72" s="129"/>
      <c r="V72" s="174"/>
      <c r="W72" s="174"/>
      <c r="X72" s="17"/>
      <c r="Y72" s="83"/>
      <c r="Z72" s="83"/>
      <c r="AA72" s="84"/>
      <c r="AB72" s="22"/>
      <c r="AD72" s="19"/>
    </row>
    <row r="73" spans="1:30" ht="40.5" customHeight="1">
      <c r="A73" s="873"/>
      <c r="B73" s="875"/>
      <c r="C73" s="877"/>
      <c r="D73" s="1186" t="s">
        <v>9</v>
      </c>
      <c r="E73" s="1224" t="s">
        <v>222</v>
      </c>
      <c r="F73" s="1226" t="s">
        <v>101</v>
      </c>
      <c r="G73" s="1255" t="s">
        <v>62</v>
      </c>
      <c r="H73" s="1231" t="s">
        <v>93</v>
      </c>
      <c r="I73" s="18" t="s">
        <v>70</v>
      </c>
      <c r="J73" s="46">
        <f>K73+M73</f>
        <v>0</v>
      </c>
      <c r="K73" s="55"/>
      <c r="L73" s="55"/>
      <c r="M73" s="48"/>
      <c r="N73" s="122">
        <f>O73+Q73</f>
        <v>100</v>
      </c>
      <c r="O73" s="55"/>
      <c r="P73" s="55"/>
      <c r="Q73" s="118">
        <v>100</v>
      </c>
      <c r="R73" s="697">
        <f>S73+U73</f>
        <v>0</v>
      </c>
      <c r="S73" s="58"/>
      <c r="T73" s="58"/>
      <c r="U73" s="696">
        <v>0</v>
      </c>
      <c r="V73" s="258">
        <v>586</v>
      </c>
      <c r="W73" s="258">
        <v>2000</v>
      </c>
      <c r="X73" s="1240" t="s">
        <v>197</v>
      </c>
      <c r="Y73" s="125"/>
      <c r="Z73" s="125">
        <v>1</v>
      </c>
      <c r="AA73" s="126"/>
    </row>
    <row r="74" spans="1:30" ht="14.25" customHeight="1" thickBot="1">
      <c r="A74" s="873"/>
      <c r="B74" s="875"/>
      <c r="C74" s="877"/>
      <c r="D74" s="1188"/>
      <c r="E74" s="1225"/>
      <c r="F74" s="1193"/>
      <c r="G74" s="1256"/>
      <c r="H74" s="1228"/>
      <c r="I74" s="719" t="s">
        <v>10</v>
      </c>
      <c r="J74" s="720">
        <f t="shared" ref="J74:W74" si="16">SUM(J73:J73)</f>
        <v>0</v>
      </c>
      <c r="K74" s="721">
        <f t="shared" si="16"/>
        <v>0</v>
      </c>
      <c r="L74" s="721">
        <f t="shared" si="16"/>
        <v>0</v>
      </c>
      <c r="M74" s="722">
        <f t="shared" si="16"/>
        <v>0</v>
      </c>
      <c r="N74" s="723">
        <f t="shared" si="16"/>
        <v>100</v>
      </c>
      <c r="O74" s="721">
        <f t="shared" si="16"/>
        <v>0</v>
      </c>
      <c r="P74" s="721">
        <f t="shared" si="16"/>
        <v>0</v>
      </c>
      <c r="Q74" s="722">
        <f t="shared" si="16"/>
        <v>100</v>
      </c>
      <c r="R74" s="723">
        <f>SUM(R73)</f>
        <v>0</v>
      </c>
      <c r="S74" s="721">
        <f t="shared" si="16"/>
        <v>0</v>
      </c>
      <c r="T74" s="721">
        <f t="shared" si="16"/>
        <v>0</v>
      </c>
      <c r="U74" s="722">
        <f t="shared" si="16"/>
        <v>0</v>
      </c>
      <c r="V74" s="142">
        <f t="shared" si="16"/>
        <v>586</v>
      </c>
      <c r="W74" s="142">
        <f t="shared" si="16"/>
        <v>2000</v>
      </c>
      <c r="X74" s="1259"/>
      <c r="Y74" s="83"/>
      <c r="Z74" s="83"/>
      <c r="AA74" s="84">
        <v>15</v>
      </c>
      <c r="AB74" s="22"/>
      <c r="AD74" s="19"/>
    </row>
    <row r="75" spans="1:30" ht="24" customHeight="1">
      <c r="A75" s="873"/>
      <c r="B75" s="875"/>
      <c r="C75" s="877"/>
      <c r="D75" s="1186" t="s">
        <v>11</v>
      </c>
      <c r="E75" s="1003" t="s">
        <v>134</v>
      </c>
      <c r="F75" s="1215"/>
      <c r="G75" s="1190" t="s">
        <v>62</v>
      </c>
      <c r="H75" s="1035" t="s">
        <v>93</v>
      </c>
      <c r="I75" s="24" t="s">
        <v>70</v>
      </c>
      <c r="J75" s="99">
        <f>K75+M75</f>
        <v>0</v>
      </c>
      <c r="K75" s="90"/>
      <c r="L75" s="90"/>
      <c r="M75" s="91"/>
      <c r="N75" s="54">
        <f>O75+Q75</f>
        <v>0</v>
      </c>
      <c r="O75" s="90"/>
      <c r="P75" s="90"/>
      <c r="Q75" s="92"/>
      <c r="R75" s="57">
        <f>S75+U75</f>
        <v>0</v>
      </c>
      <c r="S75" s="51"/>
      <c r="T75" s="51"/>
      <c r="U75" s="52"/>
      <c r="V75" s="60"/>
      <c r="W75" s="258">
        <v>300</v>
      </c>
      <c r="X75" s="124" t="s">
        <v>98</v>
      </c>
      <c r="Y75" s="125"/>
      <c r="Z75" s="125"/>
      <c r="AA75" s="126">
        <v>1</v>
      </c>
    </row>
    <row r="76" spans="1:30" ht="14.25" customHeight="1" thickBot="1">
      <c r="A76" s="873"/>
      <c r="B76" s="875"/>
      <c r="C76" s="877"/>
      <c r="D76" s="1187"/>
      <c r="E76" s="992"/>
      <c r="F76" s="954"/>
      <c r="G76" s="920"/>
      <c r="H76" s="909"/>
      <c r="I76" s="20" t="s">
        <v>10</v>
      </c>
      <c r="J76" s="202">
        <f t="shared" ref="J76:W76" si="17">SUM(J75:J75)</f>
        <v>0</v>
      </c>
      <c r="K76" s="62">
        <f t="shared" si="17"/>
        <v>0</v>
      </c>
      <c r="L76" s="62">
        <f t="shared" si="17"/>
        <v>0</v>
      </c>
      <c r="M76" s="63">
        <f t="shared" si="17"/>
        <v>0</v>
      </c>
      <c r="N76" s="61">
        <f t="shared" si="17"/>
        <v>0</v>
      </c>
      <c r="O76" s="62">
        <f t="shared" si="17"/>
        <v>0</v>
      </c>
      <c r="P76" s="62">
        <f t="shared" si="17"/>
        <v>0</v>
      </c>
      <c r="Q76" s="63">
        <f t="shared" si="17"/>
        <v>0</v>
      </c>
      <c r="R76" s="61">
        <f>SUM(R75)</f>
        <v>0</v>
      </c>
      <c r="S76" s="62">
        <f t="shared" si="17"/>
        <v>0</v>
      </c>
      <c r="T76" s="62">
        <f t="shared" si="17"/>
        <v>0</v>
      </c>
      <c r="U76" s="63">
        <f t="shared" si="17"/>
        <v>0</v>
      </c>
      <c r="V76" s="142">
        <f t="shared" si="17"/>
        <v>0</v>
      </c>
      <c r="W76" s="142">
        <f t="shared" si="17"/>
        <v>300</v>
      </c>
      <c r="X76" s="17"/>
      <c r="Y76" s="83"/>
      <c r="Z76" s="83"/>
      <c r="AA76" s="84"/>
      <c r="AB76" s="22"/>
      <c r="AC76" s="6" t="s">
        <v>259</v>
      </c>
      <c r="AD76" s="19"/>
    </row>
    <row r="77" spans="1:30" ht="14.25" customHeight="1" thickBot="1">
      <c r="A77" s="406"/>
      <c r="B77" s="407"/>
      <c r="C77" s="408"/>
      <c r="D77" s="1217"/>
      <c r="E77" s="1200"/>
      <c r="F77" s="1200"/>
      <c r="G77" s="1200"/>
      <c r="H77" s="1201"/>
      <c r="I77" s="704" t="s">
        <v>10</v>
      </c>
      <c r="J77" s="707">
        <f>K77+M77</f>
        <v>0</v>
      </c>
      <c r="K77" s="718">
        <f>K76+K74</f>
        <v>0</v>
      </c>
      <c r="L77" s="718">
        <f>L76+L74</f>
        <v>0</v>
      </c>
      <c r="M77" s="708">
        <f>M76+M74</f>
        <v>0</v>
      </c>
      <c r="N77" s="705">
        <f>O77+Q77</f>
        <v>100</v>
      </c>
      <c r="O77" s="718">
        <f>O76+O74</f>
        <v>0</v>
      </c>
      <c r="P77" s="718">
        <f>P76+P74</f>
        <v>0</v>
      </c>
      <c r="Q77" s="708">
        <f>Q76+Q74</f>
        <v>100</v>
      </c>
      <c r="R77" s="705">
        <f>S77+U77</f>
        <v>0</v>
      </c>
      <c r="S77" s="718">
        <f>S76+S74</f>
        <v>0</v>
      </c>
      <c r="T77" s="718">
        <f>T76+T74</f>
        <v>0</v>
      </c>
      <c r="U77" s="706">
        <f>U76+U74</f>
        <v>0</v>
      </c>
      <c r="V77" s="166">
        <f>V76+V74</f>
        <v>586</v>
      </c>
      <c r="W77" s="166">
        <f>W76+W74</f>
        <v>2300</v>
      </c>
      <c r="X77" s="167"/>
      <c r="Y77" s="181"/>
      <c r="Z77" s="181"/>
      <c r="AA77" s="182"/>
      <c r="AB77" s="22"/>
      <c r="AD77" s="19"/>
    </row>
    <row r="78" spans="1:30" ht="29.25" customHeight="1">
      <c r="A78" s="872" t="s">
        <v>9</v>
      </c>
      <c r="B78" s="874" t="s">
        <v>9</v>
      </c>
      <c r="C78" s="876" t="s">
        <v>64</v>
      </c>
      <c r="D78" s="876"/>
      <c r="E78" s="702" t="s">
        <v>203</v>
      </c>
      <c r="F78" s="987" t="s">
        <v>101</v>
      </c>
      <c r="G78" s="988" t="s">
        <v>62</v>
      </c>
      <c r="H78" s="922" t="s">
        <v>93</v>
      </c>
      <c r="I78" s="73" t="s">
        <v>70</v>
      </c>
      <c r="J78" s="54">
        <f>K78+M78</f>
        <v>370.4</v>
      </c>
      <c r="K78" s="55"/>
      <c r="L78" s="55"/>
      <c r="M78" s="224">
        <v>370.4</v>
      </c>
      <c r="N78" s="293">
        <f>O78+Q78</f>
        <v>4140</v>
      </c>
      <c r="O78" s="55"/>
      <c r="P78" s="55"/>
      <c r="Q78" s="118">
        <f>1540+2600</f>
        <v>4140</v>
      </c>
      <c r="R78" s="699">
        <f>U78+S78</f>
        <v>2440</v>
      </c>
      <c r="S78" s="654"/>
      <c r="T78" s="347"/>
      <c r="U78" s="698">
        <v>2440</v>
      </c>
      <c r="V78" s="258">
        <f>1140+3500</f>
        <v>4640</v>
      </c>
      <c r="W78" s="258">
        <f>380.1+2533.4</f>
        <v>2913.5</v>
      </c>
      <c r="X78" s="946" t="s">
        <v>196</v>
      </c>
      <c r="Y78" s="1218">
        <v>37</v>
      </c>
      <c r="Z78" s="1218">
        <v>75</v>
      </c>
      <c r="AA78" s="1221">
        <v>100</v>
      </c>
    </row>
    <row r="79" spans="1:30" ht="26.25" customHeight="1">
      <c r="A79" s="873"/>
      <c r="B79" s="875"/>
      <c r="C79" s="877"/>
      <c r="D79" s="877"/>
      <c r="E79" s="669" t="s">
        <v>257</v>
      </c>
      <c r="F79" s="924"/>
      <c r="G79" s="907"/>
      <c r="H79" s="909"/>
      <c r="I79" s="703" t="s">
        <v>70</v>
      </c>
      <c r="J79" s="46"/>
      <c r="K79" s="55"/>
      <c r="L79" s="55"/>
      <c r="M79" s="224"/>
      <c r="N79" s="46"/>
      <c r="O79" s="55"/>
      <c r="P79" s="55"/>
      <c r="Q79" s="118"/>
      <c r="R79" s="701">
        <f>U79+S79</f>
        <v>100</v>
      </c>
      <c r="S79" s="347"/>
      <c r="T79" s="347"/>
      <c r="U79" s="700">
        <v>100</v>
      </c>
      <c r="V79" s="258"/>
      <c r="W79" s="258"/>
      <c r="X79" s="891"/>
      <c r="Y79" s="1219"/>
      <c r="Z79" s="1219"/>
      <c r="AA79" s="1222"/>
    </row>
    <row r="80" spans="1:30" ht="15.75" customHeight="1" thickBot="1">
      <c r="A80" s="902"/>
      <c r="B80" s="903"/>
      <c r="C80" s="911"/>
      <c r="D80" s="911"/>
      <c r="E80" s="582"/>
      <c r="F80" s="938"/>
      <c r="G80" s="908"/>
      <c r="H80" s="910"/>
      <c r="I80" s="20" t="s">
        <v>10</v>
      </c>
      <c r="J80" s="61">
        <f t="shared" ref="J80:W80" si="18">SUM(J78:J78)</f>
        <v>370.4</v>
      </c>
      <c r="K80" s="62">
        <f t="shared" si="18"/>
        <v>0</v>
      </c>
      <c r="L80" s="62">
        <f t="shared" si="18"/>
        <v>0</v>
      </c>
      <c r="M80" s="63">
        <f t="shared" si="18"/>
        <v>370.4</v>
      </c>
      <c r="N80" s="61">
        <f t="shared" si="18"/>
        <v>4140</v>
      </c>
      <c r="O80" s="62">
        <f t="shared" si="18"/>
        <v>0</v>
      </c>
      <c r="P80" s="62">
        <f t="shared" si="18"/>
        <v>0</v>
      </c>
      <c r="Q80" s="63">
        <f t="shared" si="18"/>
        <v>4140</v>
      </c>
      <c r="R80" s="61">
        <f>SUM(R78:R79)</f>
        <v>2540</v>
      </c>
      <c r="S80" s="62">
        <f t="shared" si="18"/>
        <v>0</v>
      </c>
      <c r="T80" s="62">
        <f t="shared" si="18"/>
        <v>0</v>
      </c>
      <c r="U80" s="62">
        <f>SUM(U78:U79)</f>
        <v>2540</v>
      </c>
      <c r="V80" s="64">
        <f t="shared" si="18"/>
        <v>4640</v>
      </c>
      <c r="W80" s="64">
        <f t="shared" si="18"/>
        <v>2913.5</v>
      </c>
      <c r="X80" s="947"/>
      <c r="Y80" s="1220"/>
      <c r="Z80" s="1220"/>
      <c r="AA80" s="1223"/>
    </row>
    <row r="81" spans="1:30" ht="18" customHeight="1">
      <c r="A81" s="872" t="s">
        <v>9</v>
      </c>
      <c r="B81" s="874" t="s">
        <v>9</v>
      </c>
      <c r="C81" s="876" t="s">
        <v>66</v>
      </c>
      <c r="D81" s="876"/>
      <c r="E81" s="916" t="s">
        <v>132</v>
      </c>
      <c r="F81" s="975"/>
      <c r="G81" s="919" t="s">
        <v>62</v>
      </c>
      <c r="H81" s="922" t="s">
        <v>93</v>
      </c>
      <c r="I81" s="18" t="s">
        <v>95</v>
      </c>
      <c r="J81" s="54">
        <f>K81+M81</f>
        <v>0</v>
      </c>
      <c r="K81" s="55"/>
      <c r="L81" s="55"/>
      <c r="M81" s="48"/>
      <c r="N81" s="54">
        <f>O81+Q81</f>
        <v>149.4</v>
      </c>
      <c r="O81" s="55"/>
      <c r="P81" s="55"/>
      <c r="Q81" s="118">
        <v>149.4</v>
      </c>
      <c r="R81" s="57">
        <f>S81+U81</f>
        <v>149.4</v>
      </c>
      <c r="S81" s="58"/>
      <c r="T81" s="58"/>
      <c r="U81" s="59">
        <v>149.4</v>
      </c>
      <c r="V81" s="258">
        <v>348.6</v>
      </c>
      <c r="W81" s="45"/>
      <c r="X81" s="892" t="s">
        <v>98</v>
      </c>
      <c r="Y81" s="81"/>
      <c r="Z81" s="81">
        <v>1</v>
      </c>
      <c r="AA81" s="82"/>
    </row>
    <row r="82" spans="1:30" ht="18" customHeight="1">
      <c r="A82" s="873"/>
      <c r="B82" s="875"/>
      <c r="C82" s="877"/>
      <c r="D82" s="877"/>
      <c r="E82" s="917"/>
      <c r="F82" s="976"/>
      <c r="G82" s="920"/>
      <c r="H82" s="909"/>
      <c r="I82" s="18" t="s">
        <v>100</v>
      </c>
      <c r="J82" s="54">
        <f>K82+M82</f>
        <v>0</v>
      </c>
      <c r="K82" s="55"/>
      <c r="L82" s="55"/>
      <c r="M82" s="48"/>
      <c r="N82" s="54">
        <f>O82+Q82</f>
        <v>31.4</v>
      </c>
      <c r="O82" s="55"/>
      <c r="P82" s="55"/>
      <c r="Q82" s="118">
        <v>31.4</v>
      </c>
      <c r="R82" s="57">
        <f>S82+U82</f>
        <v>31.4</v>
      </c>
      <c r="S82" s="58"/>
      <c r="T82" s="58"/>
      <c r="U82" s="59">
        <v>31.4</v>
      </c>
      <c r="V82" s="258">
        <v>73.2</v>
      </c>
      <c r="W82" s="53"/>
      <c r="X82" s="892"/>
      <c r="Y82" s="81"/>
      <c r="Z82" s="81"/>
      <c r="AA82" s="82"/>
    </row>
    <row r="83" spans="1:30" ht="18" customHeight="1" thickBot="1">
      <c r="A83" s="902"/>
      <c r="B83" s="903"/>
      <c r="C83" s="911"/>
      <c r="D83" s="911"/>
      <c r="E83" s="918"/>
      <c r="F83" s="977"/>
      <c r="G83" s="921"/>
      <c r="H83" s="910"/>
      <c r="I83" s="20" t="s">
        <v>10</v>
      </c>
      <c r="J83" s="61">
        <f t="shared" ref="J83:W83" si="19">SUM(J81:J82)</f>
        <v>0</v>
      </c>
      <c r="K83" s="62">
        <f t="shared" si="19"/>
        <v>0</v>
      </c>
      <c r="L83" s="62">
        <f t="shared" si="19"/>
        <v>0</v>
      </c>
      <c r="M83" s="63">
        <f t="shared" si="19"/>
        <v>0</v>
      </c>
      <c r="N83" s="61">
        <f t="shared" si="19"/>
        <v>180.8</v>
      </c>
      <c r="O83" s="62">
        <f t="shared" si="19"/>
        <v>0</v>
      </c>
      <c r="P83" s="62">
        <f t="shared" si="19"/>
        <v>0</v>
      </c>
      <c r="Q83" s="63">
        <f t="shared" si="19"/>
        <v>180.8</v>
      </c>
      <c r="R83" s="61">
        <f>SUM(R81:R82)</f>
        <v>180.8</v>
      </c>
      <c r="S83" s="62">
        <f t="shared" si="19"/>
        <v>0</v>
      </c>
      <c r="T83" s="62">
        <f t="shared" si="19"/>
        <v>0</v>
      </c>
      <c r="U83" s="62">
        <f t="shared" si="19"/>
        <v>180.8</v>
      </c>
      <c r="V83" s="64">
        <f t="shared" si="19"/>
        <v>421.8</v>
      </c>
      <c r="W83" s="64">
        <f t="shared" si="19"/>
        <v>0</v>
      </c>
      <c r="X83" s="21"/>
      <c r="Y83" s="85"/>
      <c r="Z83" s="85"/>
      <c r="AA83" s="491"/>
      <c r="AB83" s="22"/>
      <c r="AD83" s="19"/>
    </row>
    <row r="84" spans="1:30" s="149" customFormat="1" ht="14.25" customHeight="1">
      <c r="A84" s="872" t="s">
        <v>9</v>
      </c>
      <c r="B84" s="874" t="s">
        <v>9</v>
      </c>
      <c r="C84" s="876" t="s">
        <v>67</v>
      </c>
      <c r="D84" s="876"/>
      <c r="E84" s="1011" t="s">
        <v>133</v>
      </c>
      <c r="F84" s="1006"/>
      <c r="G84" s="988" t="s">
        <v>62</v>
      </c>
      <c r="H84" s="922" t="s">
        <v>93</v>
      </c>
      <c r="I84" s="146" t="s">
        <v>51</v>
      </c>
      <c r="J84" s="199">
        <f>K84+M84</f>
        <v>41.4</v>
      </c>
      <c r="K84" s="200"/>
      <c r="L84" s="200"/>
      <c r="M84" s="201">
        <v>41.4</v>
      </c>
      <c r="N84" s="210">
        <f>Q84+O84</f>
        <v>20</v>
      </c>
      <c r="O84" s="211"/>
      <c r="P84" s="211"/>
      <c r="Q84" s="266">
        <v>20</v>
      </c>
      <c r="R84" s="277">
        <f>S84+U84</f>
        <v>20</v>
      </c>
      <c r="S84" s="278"/>
      <c r="T84" s="278"/>
      <c r="U84" s="279">
        <v>20</v>
      </c>
      <c r="V84" s="267">
        <v>20</v>
      </c>
      <c r="W84" s="267">
        <v>20</v>
      </c>
      <c r="X84" s="1009"/>
      <c r="Y84" s="147"/>
      <c r="Z84" s="147"/>
      <c r="AA84" s="148"/>
    </row>
    <row r="85" spans="1:30" ht="14.25" customHeight="1">
      <c r="A85" s="873"/>
      <c r="B85" s="875"/>
      <c r="C85" s="877"/>
      <c r="D85" s="877"/>
      <c r="E85" s="992"/>
      <c r="F85" s="1007"/>
      <c r="G85" s="907"/>
      <c r="H85" s="909"/>
      <c r="I85" s="67"/>
      <c r="J85" s="46">
        <f>K85+M85</f>
        <v>0</v>
      </c>
      <c r="K85" s="47"/>
      <c r="L85" s="47"/>
      <c r="M85" s="48"/>
      <c r="N85" s="46">
        <f>O85+Q85</f>
        <v>0</v>
      </c>
      <c r="O85" s="47"/>
      <c r="P85" s="47"/>
      <c r="Q85" s="49"/>
      <c r="R85" s="50">
        <f>S85+U85</f>
        <v>0</v>
      </c>
      <c r="S85" s="51"/>
      <c r="T85" s="51"/>
      <c r="U85" s="52"/>
      <c r="V85" s="53"/>
      <c r="W85" s="53"/>
      <c r="X85" s="1010"/>
      <c r="Y85" s="86"/>
      <c r="Z85" s="86"/>
      <c r="AA85" s="87"/>
      <c r="AB85" s="116"/>
    </row>
    <row r="86" spans="1:30" ht="14.25" customHeight="1">
      <c r="A86" s="873"/>
      <c r="B86" s="875"/>
      <c r="C86" s="877"/>
      <c r="D86" s="877"/>
      <c r="E86" s="992"/>
      <c r="F86" s="1007"/>
      <c r="G86" s="907"/>
      <c r="H86" s="909"/>
      <c r="I86" s="67"/>
      <c r="J86" s="54">
        <f>K86+M86</f>
        <v>0</v>
      </c>
      <c r="K86" s="55"/>
      <c r="L86" s="55"/>
      <c r="M86" s="48"/>
      <c r="N86" s="54">
        <f>O86+Q86</f>
        <v>0</v>
      </c>
      <c r="O86" s="55"/>
      <c r="P86" s="55"/>
      <c r="Q86" s="56"/>
      <c r="R86" s="57">
        <f>S86+U86</f>
        <v>0</v>
      </c>
      <c r="S86" s="58"/>
      <c r="T86" s="58"/>
      <c r="U86" s="59"/>
      <c r="V86" s="60"/>
      <c r="W86" s="60"/>
      <c r="X86" s="1010"/>
      <c r="Y86" s="86"/>
      <c r="Z86" s="86"/>
      <c r="AA86" s="87"/>
    </row>
    <row r="87" spans="1:30" ht="14.25" customHeight="1" thickBot="1">
      <c r="A87" s="902"/>
      <c r="B87" s="903"/>
      <c r="C87" s="911"/>
      <c r="D87" s="911"/>
      <c r="E87" s="1012"/>
      <c r="F87" s="1008"/>
      <c r="G87" s="908"/>
      <c r="H87" s="910"/>
      <c r="I87" s="20" t="s">
        <v>10</v>
      </c>
      <c r="J87" s="61">
        <f t="shared" ref="J87:W87" si="20">SUM(J84:J86)</f>
        <v>41.4</v>
      </c>
      <c r="K87" s="62">
        <f t="shared" si="20"/>
        <v>0</v>
      </c>
      <c r="L87" s="62">
        <f t="shared" si="20"/>
        <v>0</v>
      </c>
      <c r="M87" s="63">
        <f t="shared" si="20"/>
        <v>41.4</v>
      </c>
      <c r="N87" s="61">
        <f t="shared" si="20"/>
        <v>20</v>
      </c>
      <c r="O87" s="62">
        <f t="shared" si="20"/>
        <v>0</v>
      </c>
      <c r="P87" s="62">
        <f t="shared" si="20"/>
        <v>0</v>
      </c>
      <c r="Q87" s="63">
        <f t="shared" si="20"/>
        <v>20</v>
      </c>
      <c r="R87" s="61">
        <f>SUM(R84:R86)</f>
        <v>20</v>
      </c>
      <c r="S87" s="62">
        <f t="shared" si="20"/>
        <v>0</v>
      </c>
      <c r="T87" s="62">
        <f t="shared" si="20"/>
        <v>0</v>
      </c>
      <c r="U87" s="62">
        <f t="shared" si="20"/>
        <v>20</v>
      </c>
      <c r="V87" s="64">
        <f t="shared" si="20"/>
        <v>20</v>
      </c>
      <c r="W87" s="64">
        <f t="shared" si="20"/>
        <v>20</v>
      </c>
      <c r="X87" s="26"/>
      <c r="Y87" s="112"/>
      <c r="Z87" s="112"/>
      <c r="AA87" s="113"/>
    </row>
    <row r="88" spans="1:30" ht="14.25" customHeight="1">
      <c r="A88" s="410" t="s">
        <v>9</v>
      </c>
      <c r="B88" s="411" t="s">
        <v>9</v>
      </c>
      <c r="C88" s="412" t="s">
        <v>127</v>
      </c>
      <c r="D88" s="169"/>
      <c r="E88" s="140" t="s">
        <v>118</v>
      </c>
      <c r="F88" s="485"/>
      <c r="G88" s="483"/>
      <c r="H88" s="414"/>
      <c r="I88" s="151"/>
      <c r="J88" s="152"/>
      <c r="K88" s="137"/>
      <c r="L88" s="137"/>
      <c r="M88" s="177"/>
      <c r="N88" s="136"/>
      <c r="O88" s="137"/>
      <c r="P88" s="137"/>
      <c r="Q88" s="138"/>
      <c r="R88" s="187"/>
      <c r="S88" s="154"/>
      <c r="T88" s="154"/>
      <c r="U88" s="188"/>
      <c r="V88" s="259"/>
      <c r="W88" s="156"/>
      <c r="X88" s="23"/>
      <c r="Y88" s="178"/>
      <c r="Z88" s="178"/>
      <c r="AA88" s="179"/>
    </row>
    <row r="89" spans="1:30" ht="14.25" customHeight="1">
      <c r="A89" s="873"/>
      <c r="B89" s="875"/>
      <c r="C89" s="877"/>
      <c r="D89" s="1186" t="s">
        <v>9</v>
      </c>
      <c r="E89" s="1157" t="s">
        <v>104</v>
      </c>
      <c r="F89" s="183" t="s">
        <v>101</v>
      </c>
      <c r="G89" s="1195" t="s">
        <v>62</v>
      </c>
      <c r="H89" s="1035" t="s">
        <v>93</v>
      </c>
      <c r="I89" s="67" t="s">
        <v>51</v>
      </c>
      <c r="J89" s="46">
        <f>K89+M89</f>
        <v>0</v>
      </c>
      <c r="K89" s="101"/>
      <c r="L89" s="101"/>
      <c r="M89" s="131"/>
      <c r="N89" s="46">
        <f>O89+Q89</f>
        <v>50</v>
      </c>
      <c r="O89" s="101"/>
      <c r="P89" s="101"/>
      <c r="Q89" s="268">
        <v>50</v>
      </c>
      <c r="R89" s="50">
        <f>S89+U89</f>
        <v>0</v>
      </c>
      <c r="S89" s="102"/>
      <c r="T89" s="102"/>
      <c r="U89" s="189"/>
      <c r="V89" s="184"/>
      <c r="W89" s="104"/>
      <c r="X89" s="891" t="s">
        <v>163</v>
      </c>
      <c r="Y89" s="86">
        <v>2</v>
      </c>
      <c r="Z89" s="86"/>
      <c r="AA89" s="87"/>
      <c r="AB89" s="116"/>
    </row>
    <row r="90" spans="1:30" ht="14.25" customHeight="1">
      <c r="A90" s="873"/>
      <c r="B90" s="875"/>
      <c r="C90" s="877"/>
      <c r="D90" s="1187"/>
      <c r="E90" s="1192"/>
      <c r="F90" s="1252"/>
      <c r="G90" s="907"/>
      <c r="H90" s="909"/>
      <c r="I90" s="67" t="s">
        <v>99</v>
      </c>
      <c r="J90" s="46">
        <f>K90+M90</f>
        <v>0</v>
      </c>
      <c r="K90" s="47"/>
      <c r="L90" s="47"/>
      <c r="M90" s="131"/>
      <c r="N90" s="46">
        <f>O90+Q90</f>
        <v>0</v>
      </c>
      <c r="O90" s="47"/>
      <c r="P90" s="47"/>
      <c r="Q90" s="117"/>
      <c r="R90" s="50">
        <f>S90+U90</f>
        <v>0</v>
      </c>
      <c r="S90" s="51"/>
      <c r="T90" s="51"/>
      <c r="U90" s="190"/>
      <c r="V90" s="185"/>
      <c r="W90" s="53"/>
      <c r="X90" s="891"/>
      <c r="Y90" s="86"/>
      <c r="Z90" s="86"/>
      <c r="AA90" s="87"/>
    </row>
    <row r="91" spans="1:30" ht="14.25" customHeight="1">
      <c r="A91" s="873"/>
      <c r="B91" s="875"/>
      <c r="C91" s="877"/>
      <c r="D91" s="1187"/>
      <c r="E91" s="1192"/>
      <c r="F91" s="1253"/>
      <c r="G91" s="907"/>
      <c r="H91" s="909"/>
      <c r="I91" s="24" t="s">
        <v>96</v>
      </c>
      <c r="J91" s="54">
        <f>K91+M91</f>
        <v>0</v>
      </c>
      <c r="K91" s="55"/>
      <c r="L91" s="55"/>
      <c r="M91" s="131"/>
      <c r="N91" s="99">
        <f>O91+Q91</f>
        <v>150</v>
      </c>
      <c r="O91" s="55"/>
      <c r="P91" s="55"/>
      <c r="Q91" s="118">
        <v>150</v>
      </c>
      <c r="R91" s="695">
        <f>S91+U91</f>
        <v>350</v>
      </c>
      <c r="S91" s="58"/>
      <c r="T91" s="58"/>
      <c r="U91" s="691">
        <v>350</v>
      </c>
      <c r="V91" s="143"/>
      <c r="W91" s="60"/>
      <c r="X91" s="891"/>
      <c r="Y91" s="86"/>
      <c r="Z91" s="86"/>
      <c r="AA91" s="87"/>
    </row>
    <row r="92" spans="1:30" ht="14.25" customHeight="1" thickBot="1">
      <c r="A92" s="873"/>
      <c r="B92" s="875"/>
      <c r="C92" s="877"/>
      <c r="D92" s="1188"/>
      <c r="E92" s="1158"/>
      <c r="F92" s="1254"/>
      <c r="G92" s="1196"/>
      <c r="H92" s="1199"/>
      <c r="I92" s="20" t="s">
        <v>10</v>
      </c>
      <c r="J92" s="61">
        <f t="shared" ref="J92:W92" si="21">SUM(J89:J91)</f>
        <v>0</v>
      </c>
      <c r="K92" s="62">
        <f t="shared" si="21"/>
        <v>0</v>
      </c>
      <c r="L92" s="62">
        <f t="shared" si="21"/>
        <v>0</v>
      </c>
      <c r="M92" s="228">
        <f t="shared" si="21"/>
        <v>0</v>
      </c>
      <c r="N92" s="202">
        <f t="shared" si="21"/>
        <v>200</v>
      </c>
      <c r="O92" s="62">
        <f t="shared" si="21"/>
        <v>0</v>
      </c>
      <c r="P92" s="62">
        <f t="shared" si="21"/>
        <v>0</v>
      </c>
      <c r="Q92" s="63">
        <f t="shared" si="21"/>
        <v>200</v>
      </c>
      <c r="R92" s="202">
        <f>SUM(R89:R91)</f>
        <v>350</v>
      </c>
      <c r="S92" s="62">
        <f t="shared" si="21"/>
        <v>0</v>
      </c>
      <c r="T92" s="62">
        <f t="shared" si="21"/>
        <v>0</v>
      </c>
      <c r="U92" s="63">
        <f t="shared" si="21"/>
        <v>350</v>
      </c>
      <c r="V92" s="186">
        <f t="shared" si="21"/>
        <v>0</v>
      </c>
      <c r="W92" s="132">
        <f t="shared" si="21"/>
        <v>0</v>
      </c>
      <c r="X92" s="133"/>
      <c r="Y92" s="134"/>
      <c r="Z92" s="134"/>
      <c r="AA92" s="135"/>
    </row>
    <row r="93" spans="1:30" ht="14.25" customHeight="1">
      <c r="A93" s="873"/>
      <c r="B93" s="875"/>
      <c r="C93" s="877"/>
      <c r="D93" s="1186" t="s">
        <v>11</v>
      </c>
      <c r="E93" s="1136" t="s">
        <v>105</v>
      </c>
      <c r="F93" s="1260"/>
      <c r="G93" s="1195" t="s">
        <v>62</v>
      </c>
      <c r="H93" s="1035" t="s">
        <v>93</v>
      </c>
      <c r="I93" s="73" t="s">
        <v>51</v>
      </c>
      <c r="J93" s="99">
        <f>K93+M93</f>
        <v>0</v>
      </c>
      <c r="K93" s="95"/>
      <c r="L93" s="95"/>
      <c r="M93" s="119"/>
      <c r="N93" s="99">
        <f>O93+Q93</f>
        <v>0</v>
      </c>
      <c r="O93" s="95"/>
      <c r="P93" s="95"/>
      <c r="Q93" s="91"/>
      <c r="R93" s="100">
        <f>S93+U93</f>
        <v>0</v>
      </c>
      <c r="S93" s="96"/>
      <c r="T93" s="96"/>
      <c r="U93" s="203"/>
      <c r="V93" s="184"/>
      <c r="W93" s="104"/>
      <c r="X93" s="291"/>
      <c r="Y93" s="294"/>
      <c r="Z93" s="294"/>
      <c r="AA93" s="298"/>
    </row>
    <row r="94" spans="1:30" ht="14.25" customHeight="1">
      <c r="A94" s="873"/>
      <c r="B94" s="875"/>
      <c r="C94" s="877"/>
      <c r="D94" s="1187"/>
      <c r="E94" s="917"/>
      <c r="F94" s="1007"/>
      <c r="G94" s="907"/>
      <c r="H94" s="909"/>
      <c r="I94" s="67" t="s">
        <v>95</v>
      </c>
      <c r="J94" s="54">
        <f>K94+M94</f>
        <v>0</v>
      </c>
      <c r="K94" s="55"/>
      <c r="L94" s="55"/>
      <c r="M94" s="131"/>
      <c r="N94" s="99">
        <f>O94+Q94</f>
        <v>5000</v>
      </c>
      <c r="O94" s="55"/>
      <c r="P94" s="55"/>
      <c r="Q94" s="118">
        <v>5000</v>
      </c>
      <c r="R94" s="100">
        <f>S94+U94</f>
        <v>5000</v>
      </c>
      <c r="S94" s="58"/>
      <c r="T94" s="58"/>
      <c r="U94" s="191">
        <v>5000</v>
      </c>
      <c r="V94" s="270">
        <v>10000</v>
      </c>
      <c r="W94" s="60"/>
      <c r="X94" s="892" t="s">
        <v>165</v>
      </c>
      <c r="Y94" s="295">
        <v>30</v>
      </c>
      <c r="Z94" s="295">
        <v>100</v>
      </c>
      <c r="AA94" s="87"/>
    </row>
    <row r="95" spans="1:30" ht="15" customHeight="1">
      <c r="A95" s="873"/>
      <c r="B95" s="875"/>
      <c r="C95" s="877"/>
      <c r="D95" s="1187"/>
      <c r="E95" s="1157" t="s">
        <v>164</v>
      </c>
      <c r="F95" s="1007"/>
      <c r="G95" s="907"/>
      <c r="H95" s="909"/>
      <c r="I95" s="67" t="s">
        <v>102</v>
      </c>
      <c r="J95" s="54">
        <f>K95+M95</f>
        <v>0</v>
      </c>
      <c r="K95" s="55"/>
      <c r="L95" s="55"/>
      <c r="M95" s="131"/>
      <c r="N95" s="99">
        <f>O95+Q95</f>
        <v>1000</v>
      </c>
      <c r="O95" s="55"/>
      <c r="P95" s="55"/>
      <c r="Q95" s="118">
        <v>1000</v>
      </c>
      <c r="R95" s="695">
        <f>S95+U95</f>
        <v>1000</v>
      </c>
      <c r="S95" s="58"/>
      <c r="T95" s="58"/>
      <c r="U95" s="691">
        <v>1000</v>
      </c>
      <c r="V95" s="270">
        <v>3500</v>
      </c>
      <c r="W95" s="60"/>
      <c r="X95" s="892"/>
      <c r="Y95" s="86"/>
      <c r="Z95" s="86"/>
      <c r="AA95" s="87"/>
      <c r="AB95" s="116"/>
    </row>
    <row r="96" spans="1:30" ht="15" customHeight="1">
      <c r="A96" s="873"/>
      <c r="B96" s="875"/>
      <c r="C96" s="877"/>
      <c r="D96" s="1187"/>
      <c r="E96" s="1192"/>
      <c r="F96" s="1007"/>
      <c r="G96" s="907"/>
      <c r="H96" s="909"/>
      <c r="I96" s="18"/>
      <c r="J96" s="293"/>
      <c r="K96" s="663"/>
      <c r="L96" s="663"/>
      <c r="M96" s="227"/>
      <c r="N96" s="664"/>
      <c r="O96" s="663"/>
      <c r="P96" s="663"/>
      <c r="Q96" s="118"/>
      <c r="R96" s="665"/>
      <c r="S96" s="229"/>
      <c r="T96" s="229"/>
      <c r="U96" s="662"/>
      <c r="V96" s="270"/>
      <c r="W96" s="666"/>
      <c r="X96" s="655"/>
      <c r="Y96" s="86"/>
      <c r="Z96" s="86"/>
      <c r="AA96" s="87"/>
    </row>
    <row r="97" spans="1:30" ht="15" customHeight="1" thickBot="1">
      <c r="A97" s="873"/>
      <c r="B97" s="875"/>
      <c r="C97" s="877"/>
      <c r="D97" s="1187"/>
      <c r="E97" s="1158"/>
      <c r="F97" s="1007"/>
      <c r="G97" s="907"/>
      <c r="H97" s="909"/>
      <c r="I97" s="20" t="s">
        <v>10</v>
      </c>
      <c r="J97" s="61">
        <f t="shared" ref="J97:W97" si="22">SUM(J93:J95)</f>
        <v>0</v>
      </c>
      <c r="K97" s="61">
        <f t="shared" si="22"/>
        <v>0</v>
      </c>
      <c r="L97" s="61">
        <f t="shared" si="22"/>
        <v>0</v>
      </c>
      <c r="M97" s="228">
        <f t="shared" si="22"/>
        <v>0</v>
      </c>
      <c r="N97" s="202">
        <f t="shared" si="22"/>
        <v>6000</v>
      </c>
      <c r="O97" s="61">
        <f t="shared" si="22"/>
        <v>0</v>
      </c>
      <c r="P97" s="61">
        <f t="shared" si="22"/>
        <v>0</v>
      </c>
      <c r="Q97" s="63">
        <f t="shared" si="22"/>
        <v>6000</v>
      </c>
      <c r="R97" s="202">
        <f>SUM(R93:R96)</f>
        <v>6000</v>
      </c>
      <c r="S97" s="61">
        <f t="shared" si="22"/>
        <v>0</v>
      </c>
      <c r="T97" s="61">
        <f t="shared" si="22"/>
        <v>0</v>
      </c>
      <c r="U97" s="63">
        <f t="shared" si="22"/>
        <v>6000</v>
      </c>
      <c r="V97" s="145">
        <f t="shared" si="22"/>
        <v>13500</v>
      </c>
      <c r="W97" s="144">
        <f t="shared" si="22"/>
        <v>0</v>
      </c>
      <c r="X97" s="25"/>
      <c r="Y97" s="86"/>
      <c r="Z97" s="86"/>
      <c r="AA97" s="87"/>
    </row>
    <row r="98" spans="1:30" ht="14.25" customHeight="1" thickBot="1">
      <c r="A98" s="402"/>
      <c r="B98" s="403"/>
      <c r="C98" s="404"/>
      <c r="D98" s="1217"/>
      <c r="E98" s="1200"/>
      <c r="F98" s="1200"/>
      <c r="G98" s="1200"/>
      <c r="H98" s="1201"/>
      <c r="I98" s="704" t="s">
        <v>10</v>
      </c>
      <c r="J98" s="705">
        <f>K98+M98</f>
        <v>0</v>
      </c>
      <c r="K98" s="705">
        <f>K97+K92</f>
        <v>0</v>
      </c>
      <c r="L98" s="705">
        <f>L97+L92</f>
        <v>0</v>
      </c>
      <c r="M98" s="706">
        <f>M97+M92</f>
        <v>0</v>
      </c>
      <c r="N98" s="707">
        <f>O98+Q98</f>
        <v>6200</v>
      </c>
      <c r="O98" s="705">
        <f t="shared" ref="O98:W98" si="23">O97+O92</f>
        <v>0</v>
      </c>
      <c r="P98" s="705">
        <f t="shared" si="23"/>
        <v>0</v>
      </c>
      <c r="Q98" s="708">
        <f t="shared" si="23"/>
        <v>6200</v>
      </c>
      <c r="R98" s="707">
        <f t="shared" si="23"/>
        <v>6350</v>
      </c>
      <c r="S98" s="707">
        <f t="shared" si="23"/>
        <v>0</v>
      </c>
      <c r="T98" s="707">
        <f t="shared" si="23"/>
        <v>0</v>
      </c>
      <c r="U98" s="707">
        <f t="shared" si="23"/>
        <v>6350</v>
      </c>
      <c r="V98" s="180">
        <f t="shared" si="23"/>
        <v>13500</v>
      </c>
      <c r="W98" s="180">
        <f t="shared" si="23"/>
        <v>0</v>
      </c>
      <c r="X98" s="364"/>
      <c r="Y98" s="365"/>
      <c r="Z98" s="365"/>
      <c r="AA98" s="366"/>
    </row>
    <row r="99" spans="1:30" ht="17.25" customHeight="1">
      <c r="A99" s="872" t="s">
        <v>9</v>
      </c>
      <c r="B99" s="874" t="s">
        <v>9</v>
      </c>
      <c r="C99" s="876" t="s">
        <v>68</v>
      </c>
      <c r="D99" s="876"/>
      <c r="E99" s="916" t="s">
        <v>198</v>
      </c>
      <c r="F99" s="972"/>
      <c r="G99" s="919" t="s">
        <v>62</v>
      </c>
      <c r="H99" s="922" t="s">
        <v>93</v>
      </c>
      <c r="I99" s="27" t="s">
        <v>51</v>
      </c>
      <c r="J99" s="38">
        <f>K99+M99</f>
        <v>0</v>
      </c>
      <c r="K99" s="39"/>
      <c r="L99" s="39"/>
      <c r="M99" s="40"/>
      <c r="N99" s="38">
        <f>O99+Q99</f>
        <v>0</v>
      </c>
      <c r="O99" s="39"/>
      <c r="P99" s="39"/>
      <c r="Q99" s="41"/>
      <c r="R99" s="42">
        <f>S99+U99</f>
        <v>0</v>
      </c>
      <c r="S99" s="43"/>
      <c r="T99" s="43"/>
      <c r="U99" s="44"/>
      <c r="V99" s="45"/>
      <c r="W99" s="45"/>
      <c r="X99" s="23"/>
      <c r="Y99" s="88"/>
      <c r="Z99" s="88"/>
      <c r="AA99" s="89"/>
      <c r="AD99" s="19"/>
    </row>
    <row r="100" spans="1:30" ht="17.25" customHeight="1">
      <c r="A100" s="873"/>
      <c r="B100" s="875"/>
      <c r="C100" s="877"/>
      <c r="D100" s="877"/>
      <c r="E100" s="917"/>
      <c r="F100" s="973"/>
      <c r="G100" s="920"/>
      <c r="H100" s="909"/>
      <c r="I100" s="68" t="s">
        <v>99</v>
      </c>
      <c r="J100" s="46">
        <f>K100+M100</f>
        <v>0</v>
      </c>
      <c r="K100" s="47"/>
      <c r="L100" s="47"/>
      <c r="M100" s="48"/>
      <c r="N100" s="46">
        <f>O100+Q100</f>
        <v>0</v>
      </c>
      <c r="O100" s="47"/>
      <c r="P100" s="47"/>
      <c r="Q100" s="49"/>
      <c r="R100" s="50">
        <f>S100+U100</f>
        <v>0</v>
      </c>
      <c r="S100" s="51"/>
      <c r="T100" s="51"/>
      <c r="U100" s="52"/>
      <c r="V100" s="53"/>
      <c r="W100" s="53"/>
      <c r="X100" s="25"/>
      <c r="Y100" s="83"/>
      <c r="Z100" s="83"/>
      <c r="AA100" s="84"/>
      <c r="AD100" s="19"/>
    </row>
    <row r="101" spans="1:30" ht="17.25" customHeight="1">
      <c r="A101" s="873"/>
      <c r="B101" s="875"/>
      <c r="C101" s="877"/>
      <c r="D101" s="877"/>
      <c r="E101" s="917"/>
      <c r="F101" s="973"/>
      <c r="G101" s="920"/>
      <c r="H101" s="909"/>
      <c r="I101" s="68" t="s">
        <v>95</v>
      </c>
      <c r="J101" s="54">
        <f>K101+M101</f>
        <v>107.1</v>
      </c>
      <c r="K101" s="55"/>
      <c r="L101" s="55"/>
      <c r="M101" s="48">
        <v>107.1</v>
      </c>
      <c r="N101" s="54">
        <f>O101+Q101</f>
        <v>0</v>
      </c>
      <c r="O101" s="55"/>
      <c r="P101" s="55"/>
      <c r="Q101" s="56"/>
      <c r="R101" s="57">
        <f>S101+U101</f>
        <v>0</v>
      </c>
      <c r="S101" s="58"/>
      <c r="T101" s="58"/>
      <c r="U101" s="59"/>
      <c r="V101" s="60"/>
      <c r="W101" s="60"/>
      <c r="X101" s="25"/>
      <c r="Y101" s="83"/>
      <c r="Z101" s="83"/>
      <c r="AA101" s="84"/>
      <c r="AD101" s="19"/>
    </row>
    <row r="102" spans="1:30" ht="17.25" customHeight="1">
      <c r="A102" s="873"/>
      <c r="B102" s="875"/>
      <c r="C102" s="877"/>
      <c r="D102" s="877"/>
      <c r="E102" s="917"/>
      <c r="F102" s="973"/>
      <c r="G102" s="920"/>
      <c r="H102" s="909"/>
      <c r="I102" s="68" t="s">
        <v>100</v>
      </c>
      <c r="J102" s="54">
        <f>K102+M102</f>
        <v>13.2</v>
      </c>
      <c r="K102" s="55"/>
      <c r="L102" s="55"/>
      <c r="M102" s="48">
        <v>13.2</v>
      </c>
      <c r="N102" s="54">
        <f>O102+Q102</f>
        <v>0</v>
      </c>
      <c r="O102" s="55"/>
      <c r="P102" s="55"/>
      <c r="Q102" s="56"/>
      <c r="R102" s="57">
        <f>S102+U102</f>
        <v>0</v>
      </c>
      <c r="S102" s="58"/>
      <c r="T102" s="58"/>
      <c r="U102" s="59"/>
      <c r="V102" s="60"/>
      <c r="W102" s="60"/>
      <c r="X102" s="25"/>
      <c r="Y102" s="83"/>
      <c r="Z102" s="83"/>
      <c r="AA102" s="84"/>
      <c r="AD102" s="19"/>
    </row>
    <row r="103" spans="1:30" ht="14.25" customHeight="1" thickBot="1">
      <c r="A103" s="902"/>
      <c r="B103" s="903"/>
      <c r="C103" s="911"/>
      <c r="D103" s="911"/>
      <c r="E103" s="918"/>
      <c r="F103" s="974"/>
      <c r="G103" s="921"/>
      <c r="H103" s="910"/>
      <c r="I103" s="20" t="s">
        <v>10</v>
      </c>
      <c r="J103" s="61">
        <f t="shared" ref="J103:W103" si="24">SUM(J99:J102)</f>
        <v>120.3</v>
      </c>
      <c r="K103" s="62">
        <f t="shared" si="24"/>
        <v>0</v>
      </c>
      <c r="L103" s="62">
        <f t="shared" si="24"/>
        <v>0</v>
      </c>
      <c r="M103" s="63">
        <f t="shared" si="24"/>
        <v>120.3</v>
      </c>
      <c r="N103" s="61">
        <f t="shared" si="24"/>
        <v>0</v>
      </c>
      <c r="O103" s="62">
        <f t="shared" si="24"/>
        <v>0</v>
      </c>
      <c r="P103" s="62">
        <f t="shared" si="24"/>
        <v>0</v>
      </c>
      <c r="Q103" s="63">
        <f t="shared" si="24"/>
        <v>0</v>
      </c>
      <c r="R103" s="61">
        <f>SUM(R99:R102)</f>
        <v>0</v>
      </c>
      <c r="S103" s="62">
        <f t="shared" si="24"/>
        <v>0</v>
      </c>
      <c r="T103" s="62">
        <f t="shared" si="24"/>
        <v>0</v>
      </c>
      <c r="U103" s="62">
        <f t="shared" si="24"/>
        <v>0</v>
      </c>
      <c r="V103" s="64">
        <f t="shared" si="24"/>
        <v>0</v>
      </c>
      <c r="W103" s="64">
        <f t="shared" si="24"/>
        <v>0</v>
      </c>
      <c r="X103" s="26"/>
      <c r="Y103" s="85"/>
      <c r="Z103" s="85"/>
      <c r="AA103" s="491"/>
      <c r="AD103" s="19"/>
    </row>
    <row r="104" spans="1:30" ht="14.25" customHeight="1" thickBot="1">
      <c r="A104" s="13" t="s">
        <v>9</v>
      </c>
      <c r="B104" s="14" t="s">
        <v>9</v>
      </c>
      <c r="C104" s="914" t="s">
        <v>12</v>
      </c>
      <c r="D104" s="914"/>
      <c r="E104" s="914"/>
      <c r="F104" s="914"/>
      <c r="G104" s="914"/>
      <c r="H104" s="914"/>
      <c r="I104" s="915"/>
      <c r="J104" s="65">
        <f t="shared" ref="J104:W104" si="25">J103+J98+J87+J83+J80+J77+J71+J51+J34</f>
        <v>19824.400000000001</v>
      </c>
      <c r="K104" s="65">
        <f t="shared" si="25"/>
        <v>0</v>
      </c>
      <c r="L104" s="65">
        <f t="shared" si="25"/>
        <v>0</v>
      </c>
      <c r="M104" s="65">
        <f t="shared" si="25"/>
        <v>19824.400000000001</v>
      </c>
      <c r="N104" s="65">
        <f t="shared" si="25"/>
        <v>30628.1</v>
      </c>
      <c r="O104" s="65">
        <f t="shared" si="25"/>
        <v>100</v>
      </c>
      <c r="P104" s="65">
        <f t="shared" si="25"/>
        <v>0</v>
      </c>
      <c r="Q104" s="65">
        <f t="shared" si="25"/>
        <v>30528.1</v>
      </c>
      <c r="R104" s="65">
        <f t="shared" si="25"/>
        <v>26143.1</v>
      </c>
      <c r="S104" s="65">
        <f t="shared" si="25"/>
        <v>0</v>
      </c>
      <c r="T104" s="65">
        <f t="shared" si="25"/>
        <v>0</v>
      </c>
      <c r="U104" s="65">
        <f t="shared" si="25"/>
        <v>26143.1</v>
      </c>
      <c r="V104" s="65">
        <f t="shared" si="25"/>
        <v>29606.9</v>
      </c>
      <c r="W104" s="65">
        <f t="shared" si="25"/>
        <v>19796.599999999999</v>
      </c>
      <c r="X104" s="415"/>
      <c r="Y104" s="114"/>
      <c r="Z104" s="114"/>
      <c r="AA104" s="115"/>
    </row>
    <row r="105" spans="1:30" ht="14.25" customHeight="1" thickBot="1">
      <c r="A105" s="13" t="s">
        <v>9</v>
      </c>
      <c r="B105" s="14" t="s">
        <v>11</v>
      </c>
      <c r="C105" s="959" t="s">
        <v>60</v>
      </c>
      <c r="D105" s="960"/>
      <c r="E105" s="960"/>
      <c r="F105" s="960"/>
      <c r="G105" s="960"/>
      <c r="H105" s="960"/>
      <c r="I105" s="960"/>
      <c r="J105" s="960"/>
      <c r="K105" s="960"/>
      <c r="L105" s="960"/>
      <c r="M105" s="960"/>
      <c r="N105" s="960"/>
      <c r="O105" s="960"/>
      <c r="P105" s="960"/>
      <c r="Q105" s="960"/>
      <c r="R105" s="960"/>
      <c r="S105" s="960"/>
      <c r="T105" s="960"/>
      <c r="U105" s="960"/>
      <c r="V105" s="960"/>
      <c r="W105" s="960"/>
      <c r="X105" s="960"/>
      <c r="Y105" s="960"/>
      <c r="Z105" s="960"/>
      <c r="AA105" s="962"/>
    </row>
    <row r="106" spans="1:30" ht="14.25" customHeight="1">
      <c r="A106" s="872" t="s">
        <v>9</v>
      </c>
      <c r="B106" s="874" t="s">
        <v>11</v>
      </c>
      <c r="C106" s="876" t="s">
        <v>9</v>
      </c>
      <c r="D106" s="876"/>
      <c r="E106" s="1134" t="s">
        <v>262</v>
      </c>
      <c r="F106" s="263" t="s">
        <v>101</v>
      </c>
      <c r="G106" s="919" t="s">
        <v>62</v>
      </c>
      <c r="H106" s="922" t="s">
        <v>93</v>
      </c>
      <c r="I106" s="27" t="s">
        <v>51</v>
      </c>
      <c r="J106" s="38">
        <f>K106+M106</f>
        <v>0</v>
      </c>
      <c r="K106" s="39"/>
      <c r="L106" s="39"/>
      <c r="M106" s="40"/>
      <c r="N106" s="38">
        <f>O106+Q106</f>
        <v>0</v>
      </c>
      <c r="O106" s="39"/>
      <c r="P106" s="39"/>
      <c r="Q106" s="41"/>
      <c r="R106" s="42">
        <f>S106+U106</f>
        <v>0</v>
      </c>
      <c r="S106" s="43"/>
      <c r="T106" s="43"/>
      <c r="U106" s="44"/>
      <c r="V106" s="45"/>
      <c r="W106" s="45"/>
      <c r="X106" s="946" t="s">
        <v>162</v>
      </c>
      <c r="Y106" s="88"/>
      <c r="Z106" s="88"/>
      <c r="AA106" s="89"/>
      <c r="AD106" s="19"/>
    </row>
    <row r="107" spans="1:30" ht="14.25" customHeight="1">
      <c r="A107" s="873"/>
      <c r="B107" s="875"/>
      <c r="C107" s="877"/>
      <c r="D107" s="877"/>
      <c r="E107" s="1130"/>
      <c r="F107" s="1264"/>
      <c r="G107" s="920"/>
      <c r="H107" s="909"/>
      <c r="I107" s="68" t="s">
        <v>99</v>
      </c>
      <c r="J107" s="46">
        <f>K107+M107</f>
        <v>0</v>
      </c>
      <c r="K107" s="47"/>
      <c r="L107" s="47"/>
      <c r="M107" s="48"/>
      <c r="N107" s="46">
        <f>O107+Q107</f>
        <v>0</v>
      </c>
      <c r="O107" s="47"/>
      <c r="P107" s="47"/>
      <c r="Q107" s="49"/>
      <c r="R107" s="50">
        <f>S107+U107</f>
        <v>0</v>
      </c>
      <c r="S107" s="51"/>
      <c r="T107" s="51"/>
      <c r="U107" s="52"/>
      <c r="V107" s="53"/>
      <c r="W107" s="53"/>
      <c r="X107" s="891"/>
      <c r="Y107" s="83"/>
      <c r="Z107" s="83"/>
      <c r="AA107" s="84"/>
      <c r="AD107" s="19"/>
    </row>
    <row r="108" spans="1:30" ht="14.25" customHeight="1">
      <c r="A108" s="873"/>
      <c r="B108" s="875"/>
      <c r="C108" s="877"/>
      <c r="D108" s="877"/>
      <c r="E108" s="1130"/>
      <c r="F108" s="1265"/>
      <c r="G108" s="920"/>
      <c r="H108" s="909"/>
      <c r="I108" s="68" t="s">
        <v>70</v>
      </c>
      <c r="J108" s="54">
        <f>K108+M108</f>
        <v>3000</v>
      </c>
      <c r="K108" s="55"/>
      <c r="L108" s="55"/>
      <c r="M108" s="48">
        <v>3000</v>
      </c>
      <c r="N108" s="54">
        <f>O108+Q108</f>
        <v>4000</v>
      </c>
      <c r="O108" s="55"/>
      <c r="P108" s="55"/>
      <c r="Q108" s="118">
        <v>4000</v>
      </c>
      <c r="R108" s="709">
        <f>S108+U108</f>
        <v>1700</v>
      </c>
      <c r="S108" s="58"/>
      <c r="T108" s="58"/>
      <c r="U108" s="696">
        <v>1700</v>
      </c>
      <c r="V108" s="258">
        <v>3374.9</v>
      </c>
      <c r="W108" s="60"/>
      <c r="X108" s="891"/>
      <c r="Y108" s="83">
        <v>55</v>
      </c>
      <c r="Z108" s="83">
        <v>100</v>
      </c>
      <c r="AA108" s="84"/>
      <c r="AD108" s="19"/>
    </row>
    <row r="109" spans="1:30" ht="14.25" customHeight="1" thickBot="1">
      <c r="A109" s="902"/>
      <c r="B109" s="903"/>
      <c r="C109" s="911"/>
      <c r="D109" s="911"/>
      <c r="E109" s="1135"/>
      <c r="F109" s="1266"/>
      <c r="G109" s="921"/>
      <c r="H109" s="910"/>
      <c r="I109" s="20" t="s">
        <v>10</v>
      </c>
      <c r="J109" s="61">
        <f t="shared" ref="J109:W109" si="26">SUM(J106:J108)</f>
        <v>3000</v>
      </c>
      <c r="K109" s="62">
        <f t="shared" si="26"/>
        <v>0</v>
      </c>
      <c r="L109" s="62">
        <f t="shared" si="26"/>
        <v>0</v>
      </c>
      <c r="M109" s="63">
        <f t="shared" si="26"/>
        <v>3000</v>
      </c>
      <c r="N109" s="61">
        <f t="shared" si="26"/>
        <v>4000</v>
      </c>
      <c r="O109" s="62">
        <f t="shared" si="26"/>
        <v>0</v>
      </c>
      <c r="P109" s="62">
        <f t="shared" si="26"/>
        <v>0</v>
      </c>
      <c r="Q109" s="63">
        <f t="shared" si="26"/>
        <v>4000</v>
      </c>
      <c r="R109" s="61">
        <f>SUM(R106:R108)</f>
        <v>1700</v>
      </c>
      <c r="S109" s="62">
        <f t="shared" si="26"/>
        <v>0</v>
      </c>
      <c r="T109" s="62">
        <f t="shared" si="26"/>
        <v>0</v>
      </c>
      <c r="U109" s="62">
        <f t="shared" si="26"/>
        <v>1700</v>
      </c>
      <c r="V109" s="64">
        <f t="shared" si="26"/>
        <v>3374.9</v>
      </c>
      <c r="W109" s="64">
        <f t="shared" si="26"/>
        <v>0</v>
      </c>
      <c r="X109" s="947"/>
      <c r="Y109" s="85"/>
      <c r="Z109" s="85"/>
      <c r="AA109" s="491"/>
      <c r="AD109" s="19"/>
    </row>
    <row r="110" spans="1:30" ht="33" customHeight="1">
      <c r="A110" s="872" t="s">
        <v>9</v>
      </c>
      <c r="B110" s="874" t="s">
        <v>11</v>
      </c>
      <c r="C110" s="876" t="s">
        <v>11</v>
      </c>
      <c r="D110" s="876"/>
      <c r="E110" s="916" t="s">
        <v>175</v>
      </c>
      <c r="F110" s="264" t="s">
        <v>101</v>
      </c>
      <c r="G110" s="919" t="s">
        <v>62</v>
      </c>
      <c r="H110" s="922" t="s">
        <v>93</v>
      </c>
      <c r="I110" s="27" t="s">
        <v>51</v>
      </c>
      <c r="J110" s="38">
        <f>K110+M110</f>
        <v>0</v>
      </c>
      <c r="K110" s="39"/>
      <c r="L110" s="39"/>
      <c r="M110" s="40"/>
      <c r="N110" s="38"/>
      <c r="O110" s="39"/>
      <c r="P110" s="39"/>
      <c r="Q110" s="40"/>
      <c r="R110" s="42"/>
      <c r="S110" s="43"/>
      <c r="T110" s="43"/>
      <c r="U110" s="301"/>
      <c r="V110" s="45"/>
      <c r="W110" s="45"/>
      <c r="X110" s="946" t="s">
        <v>161</v>
      </c>
      <c r="Y110" s="88"/>
      <c r="Z110" s="88"/>
      <c r="AA110" s="89"/>
      <c r="AD110" s="19"/>
    </row>
    <row r="111" spans="1:30" ht="33" customHeight="1">
      <c r="A111" s="873"/>
      <c r="B111" s="875"/>
      <c r="C111" s="877"/>
      <c r="D111" s="877"/>
      <c r="E111" s="917"/>
      <c r="F111" s="868"/>
      <c r="G111" s="920"/>
      <c r="H111" s="909"/>
      <c r="I111" s="68" t="s">
        <v>99</v>
      </c>
      <c r="J111" s="46">
        <f>K111+M111</f>
        <v>69</v>
      </c>
      <c r="K111" s="47"/>
      <c r="L111" s="47"/>
      <c r="M111" s="48">
        <v>69</v>
      </c>
      <c r="N111" s="46"/>
      <c r="O111" s="47"/>
      <c r="P111" s="47"/>
      <c r="Q111" s="271"/>
      <c r="R111" s="50"/>
      <c r="S111" s="51"/>
      <c r="T111" s="51"/>
      <c r="U111" s="190"/>
      <c r="V111" s="53"/>
      <c r="W111" s="53"/>
      <c r="X111" s="891"/>
      <c r="Y111" s="83"/>
      <c r="Z111" s="83"/>
      <c r="AA111" s="84"/>
      <c r="AD111" s="19"/>
    </row>
    <row r="112" spans="1:30" ht="33" customHeight="1">
      <c r="A112" s="873"/>
      <c r="B112" s="875"/>
      <c r="C112" s="877"/>
      <c r="D112" s="877"/>
      <c r="E112" s="917"/>
      <c r="F112" s="842"/>
      <c r="G112" s="920"/>
      <c r="H112" s="909"/>
      <c r="I112" s="68" t="s">
        <v>95</v>
      </c>
      <c r="J112" s="54">
        <f>K112+M112</f>
        <v>9954</v>
      </c>
      <c r="K112" s="55"/>
      <c r="L112" s="55"/>
      <c r="M112" s="48">
        <v>9954</v>
      </c>
      <c r="N112" s="54">
        <f>O112+Q112</f>
        <v>2665.5</v>
      </c>
      <c r="O112" s="55"/>
      <c r="P112" s="55"/>
      <c r="Q112" s="273">
        <v>2665.5</v>
      </c>
      <c r="R112" s="100">
        <f>S112+U112</f>
        <v>2665.5</v>
      </c>
      <c r="S112" s="58"/>
      <c r="T112" s="58"/>
      <c r="U112" s="191">
        <v>2665.5</v>
      </c>
      <c r="V112" s="60"/>
      <c r="W112" s="60"/>
      <c r="X112" s="891"/>
      <c r="Y112" s="83"/>
      <c r="Z112" s="83"/>
      <c r="AA112" s="84"/>
      <c r="AD112" s="19"/>
    </row>
    <row r="113" spans="1:30" ht="33" customHeight="1" thickBot="1">
      <c r="A113" s="902"/>
      <c r="B113" s="903"/>
      <c r="C113" s="911"/>
      <c r="D113" s="911"/>
      <c r="E113" s="918"/>
      <c r="F113" s="843"/>
      <c r="G113" s="921"/>
      <c r="H113" s="910"/>
      <c r="I113" s="20" t="s">
        <v>10</v>
      </c>
      <c r="J113" s="61">
        <f t="shared" ref="J113:S113" si="27">SUM(J110:J112)</f>
        <v>10023</v>
      </c>
      <c r="K113" s="62">
        <f t="shared" si="27"/>
        <v>0</v>
      </c>
      <c r="L113" s="62">
        <f t="shared" si="27"/>
        <v>0</v>
      </c>
      <c r="M113" s="63">
        <f t="shared" si="27"/>
        <v>10023</v>
      </c>
      <c r="N113" s="61">
        <f t="shared" si="27"/>
        <v>2665.5</v>
      </c>
      <c r="O113" s="61">
        <f t="shared" si="27"/>
        <v>0</v>
      </c>
      <c r="P113" s="61">
        <f t="shared" si="27"/>
        <v>0</v>
      </c>
      <c r="Q113" s="300">
        <f t="shared" si="27"/>
        <v>2665.5</v>
      </c>
      <c r="R113" s="202">
        <f t="shared" si="27"/>
        <v>2665.5</v>
      </c>
      <c r="S113" s="61">
        <f t="shared" si="27"/>
        <v>0</v>
      </c>
      <c r="T113" s="61"/>
      <c r="U113" s="302">
        <f>SUM(U110:U112)</f>
        <v>2665.5</v>
      </c>
      <c r="V113" s="64"/>
      <c r="W113" s="64"/>
      <c r="X113" s="947"/>
      <c r="Y113" s="85">
        <v>100</v>
      </c>
      <c r="Z113" s="85"/>
      <c r="AA113" s="491"/>
      <c r="AD113" s="19"/>
    </row>
    <row r="114" spans="1:30" ht="14.25" customHeight="1" thickBot="1">
      <c r="A114" s="29" t="s">
        <v>9</v>
      </c>
      <c r="B114" s="14" t="s">
        <v>11</v>
      </c>
      <c r="C114" s="914" t="s">
        <v>12</v>
      </c>
      <c r="D114" s="914"/>
      <c r="E114" s="914"/>
      <c r="F114" s="914"/>
      <c r="G114" s="914"/>
      <c r="H114" s="914"/>
      <c r="I114" s="915"/>
      <c r="J114" s="65">
        <f t="shared" ref="J114:W114" si="28">SUM(J109,J113)</f>
        <v>13023</v>
      </c>
      <c r="K114" s="65">
        <f t="shared" si="28"/>
        <v>0</v>
      </c>
      <c r="L114" s="65">
        <f t="shared" si="28"/>
        <v>0</v>
      </c>
      <c r="M114" s="66">
        <f t="shared" si="28"/>
        <v>13023</v>
      </c>
      <c r="N114" s="65">
        <f t="shared" si="28"/>
        <v>6665.5</v>
      </c>
      <c r="O114" s="65">
        <f t="shared" si="28"/>
        <v>0</v>
      </c>
      <c r="P114" s="65">
        <f t="shared" si="28"/>
        <v>0</v>
      </c>
      <c r="Q114" s="66">
        <f t="shared" si="28"/>
        <v>6665.5</v>
      </c>
      <c r="R114" s="65">
        <f>SUM(R113,R109)</f>
        <v>4365.5</v>
      </c>
      <c r="S114" s="65">
        <f t="shared" si="28"/>
        <v>0</v>
      </c>
      <c r="T114" s="65">
        <f t="shared" si="28"/>
        <v>0</v>
      </c>
      <c r="U114" s="66">
        <f t="shared" si="28"/>
        <v>4365.5</v>
      </c>
      <c r="V114" s="66">
        <f t="shared" si="28"/>
        <v>3374.9</v>
      </c>
      <c r="W114" s="65">
        <f t="shared" si="28"/>
        <v>0</v>
      </c>
      <c r="X114" s="943"/>
      <c r="Y114" s="944"/>
      <c r="Z114" s="944"/>
      <c r="AA114" s="945"/>
    </row>
    <row r="115" spans="1:30" ht="14.25" customHeight="1" thickBot="1">
      <c r="A115" s="13" t="s">
        <v>9</v>
      </c>
      <c r="B115" s="14" t="s">
        <v>56</v>
      </c>
      <c r="C115" s="989" t="s">
        <v>61</v>
      </c>
      <c r="D115" s="989"/>
      <c r="E115" s="989"/>
      <c r="F115" s="989"/>
      <c r="G115" s="989"/>
      <c r="H115" s="989"/>
      <c r="I115" s="989"/>
      <c r="J115" s="989"/>
      <c r="K115" s="989"/>
      <c r="L115" s="989"/>
      <c r="M115" s="989"/>
      <c r="N115" s="989"/>
      <c r="O115" s="989"/>
      <c r="P115" s="989"/>
      <c r="Q115" s="989"/>
      <c r="R115" s="989"/>
      <c r="S115" s="989"/>
      <c r="T115" s="989"/>
      <c r="U115" s="989"/>
      <c r="V115" s="989"/>
      <c r="W115" s="989"/>
      <c r="X115" s="989"/>
      <c r="Y115" s="989"/>
      <c r="Z115" s="989"/>
      <c r="AA115" s="991"/>
    </row>
    <row r="116" spans="1:30" ht="29.25" customHeight="1">
      <c r="A116" s="402" t="s">
        <v>9</v>
      </c>
      <c r="B116" s="403" t="s">
        <v>56</v>
      </c>
      <c r="C116" s="404" t="s">
        <v>9</v>
      </c>
      <c r="D116" s="404"/>
      <c r="E116" s="446" t="s">
        <v>187</v>
      </c>
      <c r="F116" s="413"/>
      <c r="G116" s="109" t="s">
        <v>83</v>
      </c>
      <c r="H116" s="405"/>
      <c r="I116" s="239"/>
      <c r="J116" s="436"/>
      <c r="K116" s="205"/>
      <c r="L116" s="436"/>
      <c r="M116" s="448"/>
      <c r="N116" s="449"/>
      <c r="O116" s="436"/>
      <c r="P116" s="205"/>
      <c r="Q116" s="437"/>
      <c r="R116" s="439"/>
      <c r="S116" s="450"/>
      <c r="T116" s="435"/>
      <c r="U116" s="451"/>
      <c r="V116" s="436"/>
      <c r="W116" s="438"/>
      <c r="X116" s="204"/>
      <c r="Y116" s="205"/>
      <c r="Z116" s="436"/>
      <c r="AA116" s="310"/>
      <c r="AD116" s="19"/>
    </row>
    <row r="117" spans="1:30" ht="12.75" customHeight="1">
      <c r="A117" s="402"/>
      <c r="B117" s="403"/>
      <c r="C117" s="404"/>
      <c r="D117" s="479" t="s">
        <v>9</v>
      </c>
      <c r="E117" s="457" t="s">
        <v>126</v>
      </c>
      <c r="F117" s="413"/>
      <c r="G117" s="109"/>
      <c r="H117" s="405"/>
      <c r="I117" s="94"/>
      <c r="K117" s="440"/>
      <c r="M117" s="441"/>
      <c r="N117" s="442"/>
      <c r="O117" s="6"/>
      <c r="P117" s="440"/>
      <c r="Q117" s="443"/>
      <c r="R117" s="444"/>
      <c r="S117" s="447"/>
      <c r="T117" s="445"/>
      <c r="U117" s="351"/>
      <c r="V117" s="392"/>
      <c r="W117" s="478">
        <f>W118+W120+W123+W126+W129+W132</f>
        <v>16659</v>
      </c>
      <c r="X117" s="116"/>
      <c r="Y117" s="249"/>
      <c r="Z117" s="6"/>
      <c r="AA117" s="252"/>
      <c r="AD117" s="19"/>
    </row>
    <row r="118" spans="1:30" ht="12.75" customHeight="1">
      <c r="A118" s="402"/>
      <c r="B118" s="403"/>
      <c r="C118" s="404"/>
      <c r="D118" s="479"/>
      <c r="E118" s="1213" t="s">
        <v>136</v>
      </c>
      <c r="F118" s="413"/>
      <c r="G118" s="109" t="s">
        <v>68</v>
      </c>
      <c r="H118" s="405" t="s">
        <v>69</v>
      </c>
      <c r="I118" s="68" t="s">
        <v>51</v>
      </c>
      <c r="J118" s="46">
        <f>K118+M118</f>
        <v>13752.5</v>
      </c>
      <c r="K118" s="101">
        <v>13752.5</v>
      </c>
      <c r="L118" s="101"/>
      <c r="M118" s="131"/>
      <c r="N118" s="46">
        <f>O118+Q118</f>
        <v>15985.3</v>
      </c>
      <c r="O118" s="101">
        <v>15985.3</v>
      </c>
      <c r="P118" s="101"/>
      <c r="Q118" s="48"/>
      <c r="R118" s="50">
        <f>S118+U118</f>
        <v>13088.5</v>
      </c>
      <c r="S118" s="102">
        <f>14688.5-1600</f>
        <v>13088.5</v>
      </c>
      <c r="T118" s="102"/>
      <c r="U118" s="189"/>
      <c r="V118" s="385">
        <v>15985.3</v>
      </c>
      <c r="W118" s="104">
        <v>15985.3</v>
      </c>
      <c r="X118" s="891" t="s">
        <v>84</v>
      </c>
      <c r="Y118" s="83">
        <v>5</v>
      </c>
      <c r="Z118" s="83">
        <v>5</v>
      </c>
      <c r="AA118" s="84">
        <v>5</v>
      </c>
      <c r="AD118" s="19"/>
    </row>
    <row r="119" spans="1:30" ht="12.75" customHeight="1">
      <c r="A119" s="402"/>
      <c r="B119" s="403"/>
      <c r="C119" s="404"/>
      <c r="D119" s="479"/>
      <c r="E119" s="1227"/>
      <c r="F119" s="413"/>
      <c r="G119" s="109"/>
      <c r="H119" s="405"/>
      <c r="I119" s="68" t="s">
        <v>223</v>
      </c>
      <c r="J119" s="46"/>
      <c r="K119" s="101"/>
      <c r="L119" s="101"/>
      <c r="M119" s="131"/>
      <c r="N119" s="46">
        <f>O119+Q119</f>
        <v>1641.7</v>
      </c>
      <c r="O119" s="101">
        <v>1641.7</v>
      </c>
      <c r="P119" s="101"/>
      <c r="Q119" s="48"/>
      <c r="R119" s="50">
        <f>S119+U119</f>
        <v>1641.7</v>
      </c>
      <c r="S119" s="102">
        <v>1641.7</v>
      </c>
      <c r="T119" s="102"/>
      <c r="U119" s="189"/>
      <c r="V119" s="385"/>
      <c r="W119" s="104"/>
      <c r="X119" s="891"/>
      <c r="Y119" s="83"/>
      <c r="Z119" s="83"/>
      <c r="AA119" s="84"/>
      <c r="AD119" s="19"/>
    </row>
    <row r="120" spans="1:30" ht="12.75" customHeight="1">
      <c r="A120" s="402"/>
      <c r="B120" s="403"/>
      <c r="C120" s="404"/>
      <c r="D120" s="479"/>
      <c r="E120" s="457" t="s">
        <v>137</v>
      </c>
      <c r="F120" s="413"/>
      <c r="G120" s="109"/>
      <c r="H120" s="405"/>
      <c r="I120" s="68" t="s">
        <v>51</v>
      </c>
      <c r="J120" s="46">
        <f>K120+M120</f>
        <v>45</v>
      </c>
      <c r="K120" s="101">
        <v>45</v>
      </c>
      <c r="L120" s="101"/>
      <c r="M120" s="131"/>
      <c r="N120" s="46">
        <f>O120+Q120</f>
        <v>50</v>
      </c>
      <c r="O120" s="101">
        <v>50</v>
      </c>
      <c r="P120" s="101"/>
      <c r="Q120" s="48"/>
      <c r="R120" s="50">
        <v>45</v>
      </c>
      <c r="S120" s="102">
        <v>45</v>
      </c>
      <c r="T120" s="102"/>
      <c r="U120" s="189"/>
      <c r="V120" s="385">
        <v>50</v>
      </c>
      <c r="W120" s="104">
        <v>50</v>
      </c>
      <c r="X120" s="891"/>
      <c r="Y120" s="83"/>
      <c r="Z120" s="83"/>
      <c r="AA120" s="84"/>
      <c r="AD120" s="19"/>
    </row>
    <row r="121" spans="1:30" ht="12.75" customHeight="1">
      <c r="A121" s="402"/>
      <c r="B121" s="403"/>
      <c r="C121" s="404"/>
      <c r="D121" s="479"/>
      <c r="E121" s="487" t="s">
        <v>138</v>
      </c>
      <c r="F121" s="413"/>
      <c r="G121" s="109"/>
      <c r="H121" s="405"/>
      <c r="I121" s="68" t="s">
        <v>51</v>
      </c>
      <c r="J121" s="226"/>
      <c r="K121" s="101"/>
      <c r="L121" s="101"/>
      <c r="M121" s="131"/>
      <c r="N121" s="222">
        <f>O121+Q121</f>
        <v>2001.3</v>
      </c>
      <c r="O121" s="101">
        <v>2001.3</v>
      </c>
      <c r="P121" s="101"/>
      <c r="Q121" s="48"/>
      <c r="R121" s="50"/>
      <c r="S121" s="102"/>
      <c r="T121" s="102"/>
      <c r="U121" s="189"/>
      <c r="V121" s="385"/>
      <c r="W121" s="104"/>
      <c r="X121" s="891"/>
      <c r="Y121" s="110"/>
      <c r="Z121" s="83"/>
      <c r="AA121" s="84"/>
      <c r="AD121" s="19"/>
    </row>
    <row r="122" spans="1:30" ht="12.75" customHeight="1" thickBot="1">
      <c r="A122" s="402"/>
      <c r="B122" s="403"/>
      <c r="C122" s="404"/>
      <c r="D122" s="479"/>
      <c r="E122" s="6"/>
      <c r="F122" s="413"/>
      <c r="G122" s="109"/>
      <c r="H122" s="405"/>
      <c r="I122" s="20" t="s">
        <v>10</v>
      </c>
      <c r="J122" s="61">
        <f>SUM(J118:J120)</f>
        <v>13797.5</v>
      </c>
      <c r="K122" s="62">
        <f>SUM(K118:K120)</f>
        <v>13797.5</v>
      </c>
      <c r="L122" s="62">
        <f>SUM(L118:L120)</f>
        <v>0</v>
      </c>
      <c r="M122" s="228">
        <f>SUM(M118:M120)</f>
        <v>0</v>
      </c>
      <c r="N122" s="202">
        <f>SUM(N118:N121)</f>
        <v>19678.3</v>
      </c>
      <c r="O122" s="62">
        <f>SUM(O118:O121)</f>
        <v>19678.3</v>
      </c>
      <c r="P122" s="62">
        <f>SUM(P118:P120)</f>
        <v>0</v>
      </c>
      <c r="Q122" s="63">
        <f>SUM(Q118:Q120)</f>
        <v>0</v>
      </c>
      <c r="R122" s="202">
        <f>SUM(R116:R121)</f>
        <v>14775.2</v>
      </c>
      <c r="S122" s="62">
        <f>SUM(S118:S121)</f>
        <v>14775.2</v>
      </c>
      <c r="T122" s="62">
        <f>SUM(T118:T120)</f>
        <v>0</v>
      </c>
      <c r="U122" s="63">
        <f>SUM(U118:U120)</f>
        <v>0</v>
      </c>
      <c r="V122" s="429">
        <f>SUM(V118:V121)</f>
        <v>16035.3</v>
      </c>
      <c r="W122" s="142">
        <f>SUM(W118:W121)</f>
        <v>16035.3</v>
      </c>
      <c r="X122" s="409"/>
      <c r="Y122" s="110"/>
      <c r="Z122" s="83"/>
      <c r="AA122" s="84"/>
      <c r="AD122" s="19"/>
    </row>
    <row r="123" spans="1:30" ht="12.75" customHeight="1">
      <c r="A123" s="873"/>
      <c r="B123" s="875"/>
      <c r="C123" s="877"/>
      <c r="D123" s="1195" t="s">
        <v>11</v>
      </c>
      <c r="E123" s="1015" t="s">
        <v>85</v>
      </c>
      <c r="F123" s="1215"/>
      <c r="G123" s="1190" t="s">
        <v>62</v>
      </c>
      <c r="H123" s="1035" t="s">
        <v>69</v>
      </c>
      <c r="I123" s="94" t="s">
        <v>51</v>
      </c>
      <c r="J123" s="99">
        <f>K123+M123</f>
        <v>179</v>
      </c>
      <c r="K123" s="95">
        <v>179</v>
      </c>
      <c r="L123" s="95"/>
      <c r="M123" s="119"/>
      <c r="N123" s="99">
        <f>O123+Q123</f>
        <v>178.5</v>
      </c>
      <c r="O123" s="95">
        <v>178.5</v>
      </c>
      <c r="P123" s="95"/>
      <c r="Q123" s="91"/>
      <c r="R123" s="100">
        <f>S123+U123</f>
        <v>178.5</v>
      </c>
      <c r="S123" s="96">
        <v>178.5</v>
      </c>
      <c r="T123" s="96"/>
      <c r="U123" s="97"/>
      <c r="V123" s="104">
        <v>178.5</v>
      </c>
      <c r="W123" s="104">
        <v>178.5</v>
      </c>
      <c r="X123" s="1194" t="s">
        <v>141</v>
      </c>
      <c r="Y123" s="1019">
        <v>7.6</v>
      </c>
      <c r="Z123" s="1019">
        <v>7.6</v>
      </c>
      <c r="AA123" s="1013">
        <v>7.6</v>
      </c>
      <c r="AD123" s="19"/>
    </row>
    <row r="124" spans="1:30" ht="12.75" customHeight="1">
      <c r="A124" s="873"/>
      <c r="B124" s="875"/>
      <c r="C124" s="877"/>
      <c r="D124" s="907"/>
      <c r="E124" s="957"/>
      <c r="F124" s="954"/>
      <c r="G124" s="920"/>
      <c r="H124" s="909"/>
      <c r="I124" s="68" t="s">
        <v>223</v>
      </c>
      <c r="J124" s="46">
        <f>K124+M124</f>
        <v>0</v>
      </c>
      <c r="K124" s="47"/>
      <c r="L124" s="47"/>
      <c r="M124" s="48"/>
      <c r="N124" s="46">
        <f>O124+Q124</f>
        <v>19.100000000000001</v>
      </c>
      <c r="O124" s="47">
        <v>19.100000000000001</v>
      </c>
      <c r="P124" s="47"/>
      <c r="Q124" s="49"/>
      <c r="R124" s="50">
        <f>S124+U124</f>
        <v>19.100000000000001</v>
      </c>
      <c r="S124" s="51">
        <v>19.100000000000001</v>
      </c>
      <c r="T124" s="51"/>
      <c r="U124" s="52"/>
      <c r="V124" s="53"/>
      <c r="W124" s="53"/>
      <c r="X124" s="891"/>
      <c r="Y124" s="1020"/>
      <c r="Z124" s="1020"/>
      <c r="AA124" s="1014"/>
      <c r="AD124" s="19"/>
    </row>
    <row r="125" spans="1:30" ht="12.75" customHeight="1" thickBot="1">
      <c r="A125" s="873"/>
      <c r="B125" s="875"/>
      <c r="C125" s="877"/>
      <c r="D125" s="1196"/>
      <c r="E125" s="1016"/>
      <c r="F125" s="1236"/>
      <c r="G125" s="1191"/>
      <c r="H125" s="1199"/>
      <c r="I125" s="20" t="s">
        <v>10</v>
      </c>
      <c r="J125" s="61">
        <f t="shared" ref="J125:W125" si="29">SUM(J123:J124)</f>
        <v>179</v>
      </c>
      <c r="K125" s="62">
        <f t="shared" si="29"/>
        <v>179</v>
      </c>
      <c r="L125" s="62">
        <f t="shared" si="29"/>
        <v>0</v>
      </c>
      <c r="M125" s="63">
        <f t="shared" si="29"/>
        <v>0</v>
      </c>
      <c r="N125" s="61">
        <f t="shared" si="29"/>
        <v>197.6</v>
      </c>
      <c r="O125" s="62">
        <f t="shared" si="29"/>
        <v>197.6</v>
      </c>
      <c r="P125" s="62">
        <f t="shared" si="29"/>
        <v>0</v>
      </c>
      <c r="Q125" s="63">
        <f t="shared" si="29"/>
        <v>0</v>
      </c>
      <c r="R125" s="61">
        <f>SUM(R123:R124)</f>
        <v>197.6</v>
      </c>
      <c r="S125" s="62">
        <f t="shared" si="29"/>
        <v>197.6</v>
      </c>
      <c r="T125" s="62">
        <f t="shared" si="29"/>
        <v>0</v>
      </c>
      <c r="U125" s="63">
        <f t="shared" si="29"/>
        <v>0</v>
      </c>
      <c r="V125" s="132">
        <f t="shared" si="29"/>
        <v>178.5</v>
      </c>
      <c r="W125" s="132">
        <f t="shared" si="29"/>
        <v>178.5</v>
      </c>
      <c r="X125" s="1237"/>
      <c r="Y125" s="1184"/>
      <c r="Z125" s="1184"/>
      <c r="AA125" s="1185"/>
      <c r="AD125" s="19"/>
    </row>
    <row r="126" spans="1:30" ht="13.5" customHeight="1">
      <c r="A126" s="873"/>
      <c r="B126" s="875"/>
      <c r="C126" s="877"/>
      <c r="D126" s="907" t="s">
        <v>56</v>
      </c>
      <c r="E126" s="957" t="s">
        <v>86</v>
      </c>
      <c r="F126" s="954"/>
      <c r="G126" s="920" t="s">
        <v>62</v>
      </c>
      <c r="H126" s="909" t="s">
        <v>69</v>
      </c>
      <c r="I126" s="94" t="s">
        <v>51</v>
      </c>
      <c r="J126" s="99">
        <f>K126+M126</f>
        <v>45.2</v>
      </c>
      <c r="K126" s="95"/>
      <c r="L126" s="95"/>
      <c r="M126" s="119">
        <v>45.2</v>
      </c>
      <c r="N126" s="99">
        <f>O126+Q126</f>
        <v>45.2</v>
      </c>
      <c r="O126" s="95"/>
      <c r="P126" s="95"/>
      <c r="Q126" s="91">
        <v>45.2</v>
      </c>
      <c r="R126" s="100">
        <f>S126+U126</f>
        <v>45.2</v>
      </c>
      <c r="S126" s="96"/>
      <c r="T126" s="96"/>
      <c r="U126" s="97">
        <v>45.2</v>
      </c>
      <c r="V126" s="98">
        <v>45.2</v>
      </c>
      <c r="W126" s="98">
        <v>45.2</v>
      </c>
      <c r="X126" s="892" t="s">
        <v>145</v>
      </c>
      <c r="Y126" s="83">
        <v>7</v>
      </c>
      <c r="Z126" s="83">
        <v>9</v>
      </c>
      <c r="AA126" s="84">
        <v>12</v>
      </c>
      <c r="AD126" s="19"/>
    </row>
    <row r="127" spans="1:30" ht="13.5" customHeight="1">
      <c r="A127" s="873"/>
      <c r="B127" s="875"/>
      <c r="C127" s="877"/>
      <c r="D127" s="907"/>
      <c r="E127" s="957"/>
      <c r="F127" s="954"/>
      <c r="G127" s="920"/>
      <c r="H127" s="909"/>
      <c r="I127" s="68"/>
      <c r="J127" s="46">
        <f>K127+M127</f>
        <v>0</v>
      </c>
      <c r="K127" s="47"/>
      <c r="L127" s="47"/>
      <c r="M127" s="48"/>
      <c r="N127" s="46">
        <f>O127+Q127</f>
        <v>0</v>
      </c>
      <c r="O127" s="47"/>
      <c r="P127" s="47"/>
      <c r="Q127" s="49"/>
      <c r="R127" s="50">
        <f>S127+U127</f>
        <v>0</v>
      </c>
      <c r="S127" s="51"/>
      <c r="T127" s="51"/>
      <c r="U127" s="52"/>
      <c r="V127" s="53"/>
      <c r="W127" s="53"/>
      <c r="X127" s="892"/>
      <c r="Y127" s="83"/>
      <c r="Z127" s="83"/>
      <c r="AA127" s="84"/>
      <c r="AD127" s="19"/>
    </row>
    <row r="128" spans="1:30" ht="13.5" customHeight="1" thickBot="1">
      <c r="A128" s="873"/>
      <c r="B128" s="875"/>
      <c r="C128" s="877"/>
      <c r="D128" s="907"/>
      <c r="E128" s="957"/>
      <c r="F128" s="954"/>
      <c r="G128" s="920"/>
      <c r="H128" s="909"/>
      <c r="I128" s="20" t="s">
        <v>10</v>
      </c>
      <c r="J128" s="61">
        <f t="shared" ref="J128:W128" si="30">SUM(J126:J127)</f>
        <v>45.2</v>
      </c>
      <c r="K128" s="62">
        <f t="shared" si="30"/>
        <v>0</v>
      </c>
      <c r="L128" s="62">
        <f t="shared" si="30"/>
        <v>0</v>
      </c>
      <c r="M128" s="63">
        <f t="shared" si="30"/>
        <v>45.2</v>
      </c>
      <c r="N128" s="61">
        <f t="shared" si="30"/>
        <v>45.2</v>
      </c>
      <c r="O128" s="62">
        <f t="shared" si="30"/>
        <v>0</v>
      </c>
      <c r="P128" s="62">
        <f t="shared" si="30"/>
        <v>0</v>
      </c>
      <c r="Q128" s="63">
        <f t="shared" si="30"/>
        <v>45.2</v>
      </c>
      <c r="R128" s="61">
        <f>SUM(R126:R127)</f>
        <v>45.2</v>
      </c>
      <c r="S128" s="62">
        <f t="shared" si="30"/>
        <v>0</v>
      </c>
      <c r="T128" s="62">
        <f t="shared" si="30"/>
        <v>0</v>
      </c>
      <c r="U128" s="63">
        <f t="shared" si="30"/>
        <v>45.2</v>
      </c>
      <c r="V128" s="142">
        <f t="shared" si="30"/>
        <v>45.2</v>
      </c>
      <c r="W128" s="142">
        <f t="shared" si="30"/>
        <v>45.2</v>
      </c>
      <c r="X128" s="892"/>
      <c r="Y128" s="83"/>
      <c r="Z128" s="83"/>
      <c r="AA128" s="84"/>
      <c r="AD128" s="19"/>
    </row>
    <row r="129" spans="1:30" ht="23.25" customHeight="1">
      <c r="A129" s="873"/>
      <c r="B129" s="875"/>
      <c r="C129" s="877"/>
      <c r="D129" s="1195" t="s">
        <v>62</v>
      </c>
      <c r="E129" s="1138" t="s">
        <v>144</v>
      </c>
      <c r="F129" s="1215"/>
      <c r="G129" s="1190" t="s">
        <v>62</v>
      </c>
      <c r="H129" s="1035" t="s">
        <v>69</v>
      </c>
      <c r="I129" s="94" t="s">
        <v>51</v>
      </c>
      <c r="J129" s="99">
        <f>K129+M129</f>
        <v>0</v>
      </c>
      <c r="K129" s="95">
        <v>0</v>
      </c>
      <c r="L129" s="95"/>
      <c r="M129" s="119"/>
      <c r="N129" s="99">
        <f>O129+Q129</f>
        <v>94</v>
      </c>
      <c r="O129" s="95">
        <v>94</v>
      </c>
      <c r="P129" s="95"/>
      <c r="Q129" s="91"/>
      <c r="R129" s="100">
        <f>S129+U129</f>
        <v>0</v>
      </c>
      <c r="S129" s="96"/>
      <c r="T129" s="96"/>
      <c r="U129" s="97"/>
      <c r="V129" s="104">
        <v>50</v>
      </c>
      <c r="W129" s="104">
        <v>50</v>
      </c>
      <c r="X129" s="1240" t="s">
        <v>89</v>
      </c>
      <c r="Y129" s="370">
        <v>3</v>
      </c>
      <c r="Z129" s="370">
        <v>1</v>
      </c>
      <c r="AA129" s="490">
        <v>1</v>
      </c>
      <c r="AD129" s="19"/>
    </row>
    <row r="130" spans="1:30" ht="25.5" customHeight="1">
      <c r="A130" s="873"/>
      <c r="B130" s="875"/>
      <c r="C130" s="877"/>
      <c r="D130" s="907"/>
      <c r="E130" s="970"/>
      <c r="F130" s="954"/>
      <c r="G130" s="920"/>
      <c r="H130" s="909"/>
      <c r="I130" s="68" t="s">
        <v>223</v>
      </c>
      <c r="J130" s="46">
        <f>K130+M130</f>
        <v>0</v>
      </c>
      <c r="K130" s="47"/>
      <c r="L130" s="47"/>
      <c r="M130" s="48"/>
      <c r="N130" s="46">
        <f>O130+Q130</f>
        <v>82</v>
      </c>
      <c r="O130" s="47">
        <v>82</v>
      </c>
      <c r="P130" s="47"/>
      <c r="Q130" s="49"/>
      <c r="R130" s="50">
        <f>S130+U130</f>
        <v>82</v>
      </c>
      <c r="S130" s="51">
        <v>82</v>
      </c>
      <c r="T130" s="51"/>
      <c r="U130" s="52"/>
      <c r="V130" s="53"/>
      <c r="W130" s="53"/>
      <c r="X130" s="892"/>
      <c r="Y130" s="83"/>
      <c r="Z130" s="83"/>
      <c r="AA130" s="84"/>
      <c r="AD130" s="19"/>
    </row>
    <row r="131" spans="1:30" ht="19.5" customHeight="1" thickBot="1">
      <c r="A131" s="873"/>
      <c r="B131" s="875"/>
      <c r="C131" s="877"/>
      <c r="D131" s="1196"/>
      <c r="E131" s="1139"/>
      <c r="F131" s="1236"/>
      <c r="G131" s="1191"/>
      <c r="H131" s="1199"/>
      <c r="I131" s="20" t="s">
        <v>10</v>
      </c>
      <c r="J131" s="61">
        <f t="shared" ref="J131:W131" si="31">SUM(J129:J130)</f>
        <v>0</v>
      </c>
      <c r="K131" s="62">
        <f t="shared" si="31"/>
        <v>0</v>
      </c>
      <c r="L131" s="62">
        <f t="shared" si="31"/>
        <v>0</v>
      </c>
      <c r="M131" s="63">
        <f t="shared" si="31"/>
        <v>0</v>
      </c>
      <c r="N131" s="61">
        <f t="shared" si="31"/>
        <v>176</v>
      </c>
      <c r="O131" s="62">
        <f t="shared" si="31"/>
        <v>176</v>
      </c>
      <c r="P131" s="62">
        <f t="shared" si="31"/>
        <v>0</v>
      </c>
      <c r="Q131" s="63">
        <f t="shared" si="31"/>
        <v>0</v>
      </c>
      <c r="R131" s="61">
        <f>SUM(R129:R130)</f>
        <v>82</v>
      </c>
      <c r="S131" s="62">
        <f t="shared" si="31"/>
        <v>82</v>
      </c>
      <c r="T131" s="62">
        <f t="shared" si="31"/>
        <v>0</v>
      </c>
      <c r="U131" s="63">
        <f t="shared" si="31"/>
        <v>0</v>
      </c>
      <c r="V131" s="132">
        <f t="shared" si="31"/>
        <v>50</v>
      </c>
      <c r="W131" s="132">
        <f t="shared" si="31"/>
        <v>50</v>
      </c>
      <c r="X131" s="133"/>
      <c r="Y131" s="160"/>
      <c r="Z131" s="160"/>
      <c r="AA131" s="161"/>
      <c r="AD131" s="19"/>
    </row>
    <row r="132" spans="1:30" ht="14.25" customHeight="1">
      <c r="A132" s="873"/>
      <c r="B132" s="875"/>
      <c r="C132" s="877"/>
      <c r="D132" s="907" t="s">
        <v>64</v>
      </c>
      <c r="E132" s="970" t="s">
        <v>88</v>
      </c>
      <c r="F132" s="954"/>
      <c r="G132" s="920" t="s">
        <v>62</v>
      </c>
      <c r="H132" s="909" t="s">
        <v>69</v>
      </c>
      <c r="I132" s="94" t="s">
        <v>51</v>
      </c>
      <c r="J132" s="99">
        <f>K132+M132</f>
        <v>871.6</v>
      </c>
      <c r="K132" s="95">
        <v>871.6</v>
      </c>
      <c r="L132" s="95"/>
      <c r="M132" s="119"/>
      <c r="N132" s="99">
        <f>O132+Q132</f>
        <v>717</v>
      </c>
      <c r="O132" s="95">
        <v>717</v>
      </c>
      <c r="P132" s="95"/>
      <c r="Q132" s="91"/>
      <c r="R132" s="100">
        <f>S132+U132</f>
        <v>381.99</v>
      </c>
      <c r="S132" s="96">
        <f>444-94-62.01+94</f>
        <v>381.99</v>
      </c>
      <c r="T132" s="96"/>
      <c r="U132" s="97"/>
      <c r="V132" s="98">
        <v>350</v>
      </c>
      <c r="W132" s="98">
        <v>350</v>
      </c>
      <c r="X132" s="892" t="s">
        <v>140</v>
      </c>
      <c r="Y132" s="83">
        <v>4</v>
      </c>
      <c r="Z132" s="83">
        <v>4</v>
      </c>
      <c r="AA132" s="84">
        <v>4</v>
      </c>
      <c r="AD132" s="19"/>
    </row>
    <row r="133" spans="1:30" ht="14.25" customHeight="1">
      <c r="A133" s="873"/>
      <c r="B133" s="875"/>
      <c r="C133" s="877"/>
      <c r="D133" s="907"/>
      <c r="E133" s="970"/>
      <c r="F133" s="954"/>
      <c r="G133" s="920"/>
      <c r="H133" s="909"/>
      <c r="I133" s="68"/>
      <c r="J133" s="46">
        <f>K133+M133</f>
        <v>0</v>
      </c>
      <c r="K133" s="47"/>
      <c r="L133" s="47"/>
      <c r="M133" s="48"/>
      <c r="N133" s="46">
        <f>O133+Q133</f>
        <v>0</v>
      </c>
      <c r="O133" s="47"/>
      <c r="P133" s="47"/>
      <c r="Q133" s="49"/>
      <c r="R133" s="50">
        <f>S133+U133</f>
        <v>0</v>
      </c>
      <c r="S133" s="51"/>
      <c r="T133" s="51"/>
      <c r="U133" s="52"/>
      <c r="V133" s="53"/>
      <c r="W133" s="53"/>
      <c r="X133" s="892"/>
      <c r="Y133" s="83"/>
      <c r="Z133" s="83"/>
      <c r="AA133" s="84"/>
      <c r="AD133" s="19"/>
    </row>
    <row r="134" spans="1:30" ht="14.25" customHeight="1" thickBot="1">
      <c r="A134" s="902"/>
      <c r="B134" s="903"/>
      <c r="C134" s="911"/>
      <c r="D134" s="908"/>
      <c r="E134" s="971"/>
      <c r="F134" s="955"/>
      <c r="G134" s="921"/>
      <c r="H134" s="910"/>
      <c r="I134" s="20" t="s">
        <v>10</v>
      </c>
      <c r="J134" s="61">
        <f t="shared" ref="J134:W134" si="32">SUM(J132:J133)</f>
        <v>871.6</v>
      </c>
      <c r="K134" s="62">
        <f t="shared" si="32"/>
        <v>871.6</v>
      </c>
      <c r="L134" s="62">
        <f t="shared" si="32"/>
        <v>0</v>
      </c>
      <c r="M134" s="63">
        <f t="shared" si="32"/>
        <v>0</v>
      </c>
      <c r="N134" s="61">
        <f t="shared" si="32"/>
        <v>717</v>
      </c>
      <c r="O134" s="62">
        <f t="shared" si="32"/>
        <v>717</v>
      </c>
      <c r="P134" s="62">
        <f t="shared" si="32"/>
        <v>0</v>
      </c>
      <c r="Q134" s="63">
        <f t="shared" si="32"/>
        <v>0</v>
      </c>
      <c r="R134" s="61">
        <f>SUM(R132:R133)</f>
        <v>381.99</v>
      </c>
      <c r="S134" s="62">
        <f>SUM(S132:S133)</f>
        <v>381.99</v>
      </c>
      <c r="T134" s="62">
        <f>SUM(T132:T133)</f>
        <v>0</v>
      </c>
      <c r="U134" s="62">
        <f>SUM(U132:U133)</f>
        <v>0</v>
      </c>
      <c r="V134" s="64">
        <f t="shared" si="32"/>
        <v>350</v>
      </c>
      <c r="W134" s="64">
        <f t="shared" si="32"/>
        <v>350</v>
      </c>
      <c r="X134" s="26"/>
      <c r="Y134" s="85"/>
      <c r="Z134" s="85"/>
      <c r="AA134" s="491"/>
      <c r="AD134" s="19"/>
    </row>
    <row r="135" spans="1:30" ht="12.75" customHeight="1">
      <c r="A135" s="872" t="s">
        <v>9</v>
      </c>
      <c r="B135" s="874" t="s">
        <v>56</v>
      </c>
      <c r="C135" s="876" t="s">
        <v>66</v>
      </c>
      <c r="D135" s="876"/>
      <c r="E135" s="1030" t="s">
        <v>142</v>
      </c>
      <c r="F135" s="953" t="s">
        <v>101</v>
      </c>
      <c r="G135" s="919" t="s">
        <v>62</v>
      </c>
      <c r="H135" s="922" t="s">
        <v>93</v>
      </c>
      <c r="I135" s="68" t="s">
        <v>95</v>
      </c>
      <c r="J135" s="54">
        <f>K135+M135</f>
        <v>7875</v>
      </c>
      <c r="K135" s="55"/>
      <c r="L135" s="55"/>
      <c r="M135" s="48">
        <v>7875</v>
      </c>
      <c r="N135" s="54">
        <f>O135+Q135</f>
        <v>7303.2</v>
      </c>
      <c r="O135" s="55"/>
      <c r="P135" s="55"/>
      <c r="Q135" s="118">
        <v>7303.2</v>
      </c>
      <c r="R135" s="42">
        <f>S135+U135</f>
        <v>7303.2</v>
      </c>
      <c r="S135" s="43"/>
      <c r="T135" s="43"/>
      <c r="U135" s="44">
        <v>7303.2</v>
      </c>
      <c r="V135" s="45"/>
      <c r="W135" s="45"/>
      <c r="X135" s="23" t="s">
        <v>173</v>
      </c>
      <c r="Y135" s="88">
        <v>12</v>
      </c>
      <c r="Z135" s="88"/>
      <c r="AA135" s="89"/>
      <c r="AD135" s="19"/>
    </row>
    <row r="136" spans="1:30" ht="12.75" customHeight="1">
      <c r="A136" s="873"/>
      <c r="B136" s="875"/>
      <c r="C136" s="877"/>
      <c r="D136" s="877"/>
      <c r="E136" s="1031"/>
      <c r="F136" s="954"/>
      <c r="G136" s="920"/>
      <c r="H136" s="909"/>
      <c r="I136" s="28" t="s">
        <v>96</v>
      </c>
      <c r="J136" s="54">
        <f>K136+M136</f>
        <v>3289.7</v>
      </c>
      <c r="K136" s="55"/>
      <c r="L136" s="55"/>
      <c r="M136" s="48">
        <v>3289.7</v>
      </c>
      <c r="N136" s="54">
        <f>O136+Q136</f>
        <v>3334.6</v>
      </c>
      <c r="O136" s="55"/>
      <c r="P136" s="55"/>
      <c r="Q136" s="118">
        <v>3334.6</v>
      </c>
      <c r="R136" s="57">
        <f>S136+U136</f>
        <v>3334.6</v>
      </c>
      <c r="S136" s="58"/>
      <c r="T136" s="58"/>
      <c r="U136" s="59">
        <v>3334.6</v>
      </c>
      <c r="V136" s="60"/>
      <c r="W136" s="60"/>
      <c r="X136" s="25"/>
      <c r="Y136" s="83"/>
      <c r="Z136" s="83"/>
      <c r="AA136" s="84"/>
      <c r="AD136" s="19"/>
    </row>
    <row r="137" spans="1:30" ht="12.75" customHeight="1" thickBot="1">
      <c r="A137" s="902"/>
      <c r="B137" s="903"/>
      <c r="C137" s="911"/>
      <c r="D137" s="911"/>
      <c r="E137" s="1032"/>
      <c r="F137" s="955"/>
      <c r="G137" s="921"/>
      <c r="H137" s="910"/>
      <c r="I137" s="20" t="s">
        <v>10</v>
      </c>
      <c r="J137" s="61">
        <f t="shared" ref="J137:W137" si="33">SUM(J135:J136)</f>
        <v>11164.7</v>
      </c>
      <c r="K137" s="62">
        <f t="shared" si="33"/>
        <v>0</v>
      </c>
      <c r="L137" s="62">
        <f t="shared" si="33"/>
        <v>0</v>
      </c>
      <c r="M137" s="63">
        <f t="shared" si="33"/>
        <v>11164.7</v>
      </c>
      <c r="N137" s="61">
        <f t="shared" si="33"/>
        <v>10637.8</v>
      </c>
      <c r="O137" s="62">
        <f t="shared" si="33"/>
        <v>0</v>
      </c>
      <c r="P137" s="62">
        <f t="shared" si="33"/>
        <v>0</v>
      </c>
      <c r="Q137" s="63">
        <f>SUM(Q135:Q136)</f>
        <v>10637.8</v>
      </c>
      <c r="R137" s="61">
        <f>SUM(R135:R136)</f>
        <v>10637.8</v>
      </c>
      <c r="S137" s="62">
        <f t="shared" si="33"/>
        <v>0</v>
      </c>
      <c r="T137" s="62">
        <f t="shared" si="33"/>
        <v>0</v>
      </c>
      <c r="U137" s="62">
        <f t="shared" si="33"/>
        <v>10637.8</v>
      </c>
      <c r="V137" s="64">
        <f t="shared" si="33"/>
        <v>0</v>
      </c>
      <c r="W137" s="64">
        <f t="shared" si="33"/>
        <v>0</v>
      </c>
      <c r="X137" s="26"/>
      <c r="Y137" s="85"/>
      <c r="Z137" s="85"/>
      <c r="AA137" s="491"/>
      <c r="AD137" s="19"/>
    </row>
    <row r="138" spans="1:30" ht="14.25" customHeight="1">
      <c r="A138" s="872" t="s">
        <v>9</v>
      </c>
      <c r="B138" s="874" t="s">
        <v>56</v>
      </c>
      <c r="C138" s="876" t="s">
        <v>67</v>
      </c>
      <c r="D138" s="876"/>
      <c r="E138" s="956" t="s">
        <v>87</v>
      </c>
      <c r="F138" s="953"/>
      <c r="G138" s="919" t="s">
        <v>62</v>
      </c>
      <c r="H138" s="922" t="s">
        <v>69</v>
      </c>
      <c r="I138" s="27" t="s">
        <v>51</v>
      </c>
      <c r="J138" s="38">
        <f>K138+M138</f>
        <v>15</v>
      </c>
      <c r="K138" s="39">
        <v>15</v>
      </c>
      <c r="L138" s="39"/>
      <c r="M138" s="40"/>
      <c r="N138" s="38">
        <f>O138+Q138</f>
        <v>0</v>
      </c>
      <c r="O138" s="39"/>
      <c r="P138" s="39"/>
      <c r="Q138" s="41"/>
      <c r="R138" s="42">
        <f>S138+U138</f>
        <v>0</v>
      </c>
      <c r="S138" s="43"/>
      <c r="T138" s="43"/>
      <c r="U138" s="44"/>
      <c r="V138" s="45"/>
      <c r="W138" s="45"/>
      <c r="X138" s="23"/>
      <c r="Y138" s="88"/>
      <c r="Z138" s="88"/>
      <c r="AA138" s="89"/>
      <c r="AD138" s="19"/>
    </row>
    <row r="139" spans="1:30" ht="14.25" customHeight="1" thickBot="1">
      <c r="A139" s="902"/>
      <c r="B139" s="903"/>
      <c r="C139" s="911"/>
      <c r="D139" s="911"/>
      <c r="E139" s="958"/>
      <c r="F139" s="955"/>
      <c r="G139" s="921"/>
      <c r="H139" s="910"/>
      <c r="I139" s="20" t="s">
        <v>10</v>
      </c>
      <c r="J139" s="61">
        <f t="shared" ref="J139:W139" si="34">SUM(J138:J138)</f>
        <v>15</v>
      </c>
      <c r="K139" s="62">
        <f t="shared" si="34"/>
        <v>15</v>
      </c>
      <c r="L139" s="62">
        <f t="shared" si="34"/>
        <v>0</v>
      </c>
      <c r="M139" s="63">
        <f t="shared" si="34"/>
        <v>0</v>
      </c>
      <c r="N139" s="61">
        <f t="shared" si="34"/>
        <v>0</v>
      </c>
      <c r="O139" s="62">
        <f t="shared" si="34"/>
        <v>0</v>
      </c>
      <c r="P139" s="62">
        <f t="shared" si="34"/>
        <v>0</v>
      </c>
      <c r="Q139" s="63">
        <f t="shared" si="34"/>
        <v>0</v>
      </c>
      <c r="R139" s="61">
        <f>SUM(R138)</f>
        <v>0</v>
      </c>
      <c r="S139" s="62">
        <f t="shared" si="34"/>
        <v>0</v>
      </c>
      <c r="T139" s="62">
        <f t="shared" si="34"/>
        <v>0</v>
      </c>
      <c r="U139" s="62">
        <f t="shared" si="34"/>
        <v>0</v>
      </c>
      <c r="V139" s="64">
        <f t="shared" si="34"/>
        <v>0</v>
      </c>
      <c r="W139" s="64">
        <f t="shared" si="34"/>
        <v>0</v>
      </c>
      <c r="X139" s="26"/>
      <c r="Y139" s="85"/>
      <c r="Z139" s="85"/>
      <c r="AA139" s="491"/>
      <c r="AD139" s="19"/>
    </row>
    <row r="140" spans="1:30" ht="14.25" customHeight="1" thickBot="1">
      <c r="A140" s="29" t="s">
        <v>9</v>
      </c>
      <c r="B140" s="14" t="s">
        <v>56</v>
      </c>
      <c r="C140" s="914" t="s">
        <v>12</v>
      </c>
      <c r="D140" s="914"/>
      <c r="E140" s="914"/>
      <c r="F140" s="914"/>
      <c r="G140" s="914"/>
      <c r="H140" s="914"/>
      <c r="I140" s="915"/>
      <c r="J140" s="65">
        <f>K140+M140</f>
        <v>26073</v>
      </c>
      <c r="K140" s="65">
        <f>SUM(K137,K139,K134,K131,K128,K125,K122)</f>
        <v>14863.1</v>
      </c>
      <c r="L140" s="65">
        <f>SUM(L137,L139,L134,L131,L128,L125)</f>
        <v>0</v>
      </c>
      <c r="M140" s="66">
        <f>SUM(M137,M139,M134,M131,M128,M125)</f>
        <v>11209.900000000001</v>
      </c>
      <c r="N140" s="65">
        <f>O140+Q140</f>
        <v>31451.899999999998</v>
      </c>
      <c r="O140" s="65">
        <f>SUM(O137,O139,O134,O131,O128,O125,O122)</f>
        <v>20768.899999999998</v>
      </c>
      <c r="P140" s="65">
        <f>SUM(P137,P139,P134,P131,P128,P125)</f>
        <v>0</v>
      </c>
      <c r="Q140" s="66">
        <f>SUM(Q137,Q139,Q134,Q131,Q128,Q125)</f>
        <v>10683</v>
      </c>
      <c r="R140" s="65">
        <f>SUM(R139,R137,R134,R131,R128,R125,R122)</f>
        <v>26119.79</v>
      </c>
      <c r="S140" s="65">
        <f>SUM(S137,S139,S134,S131,S128,S125,S122)</f>
        <v>15436.79</v>
      </c>
      <c r="T140" s="65">
        <f>SUM(T137,T139,T134,T131,T128,T125)</f>
        <v>0</v>
      </c>
      <c r="U140" s="66">
        <f>SUM(U137,U139,U134,U131,U128,U125)</f>
        <v>10683</v>
      </c>
      <c r="V140" s="65">
        <f>SUM(V137,V139,V134,V131,V128,V125,V122)</f>
        <v>16659</v>
      </c>
      <c r="W140" s="66">
        <f>SUM(W137,W139,W134,W131,W128,W125,W122)</f>
        <v>16659</v>
      </c>
      <c r="X140" s="943"/>
      <c r="Y140" s="944"/>
      <c r="Z140" s="944"/>
      <c r="AA140" s="945"/>
    </row>
    <row r="141" spans="1:30" ht="14.25" customHeight="1" thickBot="1">
      <c r="A141" s="13" t="s">
        <v>9</v>
      </c>
      <c r="B141" s="14" t="s">
        <v>62</v>
      </c>
      <c r="C141" s="959" t="s">
        <v>63</v>
      </c>
      <c r="D141" s="960"/>
      <c r="E141" s="960"/>
      <c r="F141" s="960"/>
      <c r="G141" s="960"/>
      <c r="H141" s="960"/>
      <c r="I141" s="960"/>
      <c r="J141" s="960"/>
      <c r="K141" s="960"/>
      <c r="L141" s="960"/>
      <c r="M141" s="960"/>
      <c r="N141" s="960"/>
      <c r="O141" s="960"/>
      <c r="P141" s="960"/>
      <c r="Q141" s="960"/>
      <c r="R141" s="960"/>
      <c r="S141" s="960"/>
      <c r="T141" s="960"/>
      <c r="U141" s="960"/>
      <c r="V141" s="960"/>
      <c r="W141" s="960"/>
      <c r="X141" s="960"/>
      <c r="Y141" s="960"/>
      <c r="Z141" s="960"/>
      <c r="AA141" s="962"/>
    </row>
    <row r="142" spans="1:30" ht="14.25" customHeight="1">
      <c r="A142" s="872" t="s">
        <v>9</v>
      </c>
      <c r="B142" s="874" t="s">
        <v>62</v>
      </c>
      <c r="C142" s="876" t="s">
        <v>9</v>
      </c>
      <c r="D142" s="876"/>
      <c r="E142" s="1161" t="s">
        <v>65</v>
      </c>
      <c r="F142" s="972"/>
      <c r="G142" s="919" t="s">
        <v>62</v>
      </c>
      <c r="H142" s="922" t="s">
        <v>69</v>
      </c>
      <c r="I142" s="27" t="s">
        <v>51</v>
      </c>
      <c r="J142" s="38">
        <f t="shared" ref="J142:J147" si="35">K142+M142</f>
        <v>191.2</v>
      </c>
      <c r="K142" s="39">
        <v>191.2</v>
      </c>
      <c r="L142" s="39"/>
      <c r="M142" s="40"/>
      <c r="N142" s="38">
        <f t="shared" ref="N142:N147" si="36">O142+Q142</f>
        <v>191.2</v>
      </c>
      <c r="O142" s="39">
        <v>191.2</v>
      </c>
      <c r="P142" s="39"/>
      <c r="Q142" s="41"/>
      <c r="R142" s="711">
        <f>U142+S142</f>
        <v>191.2</v>
      </c>
      <c r="S142" s="353">
        <v>191.2</v>
      </c>
      <c r="T142" s="43"/>
      <c r="U142" s="44">
        <v>0</v>
      </c>
      <c r="V142" s="45">
        <v>191.2</v>
      </c>
      <c r="W142" s="45">
        <v>191.2</v>
      </c>
      <c r="X142" s="1243" t="s">
        <v>110</v>
      </c>
      <c r="Y142" s="1242">
        <v>2000</v>
      </c>
      <c r="Z142" s="1242">
        <v>2000</v>
      </c>
      <c r="AA142" s="1248">
        <v>2000</v>
      </c>
      <c r="AD142" s="19"/>
    </row>
    <row r="143" spans="1:30" ht="21" customHeight="1">
      <c r="A143" s="873"/>
      <c r="B143" s="875"/>
      <c r="C143" s="877"/>
      <c r="D143" s="877"/>
      <c r="E143" s="1162"/>
      <c r="F143" s="973"/>
      <c r="G143" s="920"/>
      <c r="H143" s="909"/>
      <c r="I143" s="68" t="s">
        <v>70</v>
      </c>
      <c r="J143" s="46">
        <f t="shared" si="35"/>
        <v>528.4</v>
      </c>
      <c r="K143" s="101">
        <v>528.4</v>
      </c>
      <c r="L143" s="101"/>
      <c r="M143" s="48"/>
      <c r="N143" s="46">
        <f t="shared" si="36"/>
        <v>1306.8</v>
      </c>
      <c r="O143" s="101">
        <v>1306.8</v>
      </c>
      <c r="P143" s="101"/>
      <c r="Q143" s="48"/>
      <c r="R143" s="692">
        <f>S143+U143</f>
        <v>670.7</v>
      </c>
      <c r="S143" s="734">
        <v>670.7</v>
      </c>
      <c r="T143" s="102"/>
      <c r="U143" s="103"/>
      <c r="V143" s="104">
        <v>936.8</v>
      </c>
      <c r="W143" s="104">
        <v>936.8</v>
      </c>
      <c r="X143" s="948"/>
      <c r="Y143" s="1241"/>
      <c r="Z143" s="1241"/>
      <c r="AA143" s="1249"/>
      <c r="AD143" s="19"/>
    </row>
    <row r="144" spans="1:30" ht="14.25" customHeight="1">
      <c r="A144" s="873"/>
      <c r="B144" s="875"/>
      <c r="C144" s="877"/>
      <c r="D144" s="877"/>
      <c r="E144" s="1162"/>
      <c r="F144" s="973"/>
      <c r="G144" s="920"/>
      <c r="H144" s="909"/>
      <c r="I144" s="94"/>
      <c r="J144" s="99">
        <f t="shared" si="35"/>
        <v>0</v>
      </c>
      <c r="K144" s="95"/>
      <c r="L144" s="95"/>
      <c r="M144" s="91"/>
      <c r="N144" s="99">
        <f t="shared" si="36"/>
        <v>0</v>
      </c>
      <c r="O144" s="95"/>
      <c r="P144" s="95"/>
      <c r="Q144" s="91"/>
      <c r="R144" s="100">
        <f>S144+U144</f>
        <v>0</v>
      </c>
      <c r="S144" s="96"/>
      <c r="T144" s="96"/>
      <c r="U144" s="97"/>
      <c r="V144" s="98"/>
      <c r="W144" s="98"/>
      <c r="X144" s="948" t="s">
        <v>71</v>
      </c>
      <c r="Y144" s="194">
        <v>66</v>
      </c>
      <c r="Z144" s="194">
        <v>66</v>
      </c>
      <c r="AA144" s="195">
        <v>66</v>
      </c>
      <c r="AD144" s="19"/>
    </row>
    <row r="145" spans="1:30" ht="14.25" customHeight="1">
      <c r="A145" s="873"/>
      <c r="B145" s="875"/>
      <c r="C145" s="877"/>
      <c r="D145" s="877"/>
      <c r="E145" s="1162"/>
      <c r="F145" s="973"/>
      <c r="G145" s="920"/>
      <c r="H145" s="909"/>
      <c r="I145" s="68"/>
      <c r="J145" s="99">
        <f t="shared" si="35"/>
        <v>0</v>
      </c>
      <c r="K145" s="101"/>
      <c r="L145" s="101"/>
      <c r="M145" s="48"/>
      <c r="N145" s="99">
        <f t="shared" si="36"/>
        <v>0</v>
      </c>
      <c r="O145" s="101"/>
      <c r="P145" s="101"/>
      <c r="Q145" s="48"/>
      <c r="R145" s="100">
        <f>S145+U145</f>
        <v>0</v>
      </c>
      <c r="S145" s="102"/>
      <c r="T145" s="102"/>
      <c r="U145" s="103"/>
      <c r="V145" s="104"/>
      <c r="W145" s="104"/>
      <c r="X145" s="948"/>
      <c r="Y145" s="194"/>
      <c r="Z145" s="194"/>
      <c r="AA145" s="195"/>
      <c r="AD145" s="19"/>
    </row>
    <row r="146" spans="1:30" ht="14.25" customHeight="1">
      <c r="A146" s="873"/>
      <c r="B146" s="875"/>
      <c r="C146" s="877"/>
      <c r="D146" s="877"/>
      <c r="E146" s="1162"/>
      <c r="F146" s="973"/>
      <c r="G146" s="920"/>
      <c r="H146" s="909"/>
      <c r="I146" s="68"/>
      <c r="J146" s="46">
        <f t="shared" si="35"/>
        <v>0</v>
      </c>
      <c r="K146" s="101"/>
      <c r="L146" s="101"/>
      <c r="M146" s="48"/>
      <c r="N146" s="46">
        <f t="shared" si="36"/>
        <v>0</v>
      </c>
      <c r="O146" s="101"/>
      <c r="P146" s="101"/>
      <c r="Q146" s="48"/>
      <c r="R146" s="50">
        <f>S146+U146</f>
        <v>0</v>
      </c>
      <c r="S146" s="102"/>
      <c r="T146" s="102"/>
      <c r="U146" s="103"/>
      <c r="V146" s="104"/>
      <c r="W146" s="104"/>
      <c r="X146" s="948" t="s">
        <v>90</v>
      </c>
      <c r="Y146" s="1241">
        <v>1300</v>
      </c>
      <c r="Z146" s="1241">
        <v>1300</v>
      </c>
      <c r="AA146" s="1249">
        <v>1300</v>
      </c>
      <c r="AD146" s="19"/>
    </row>
    <row r="147" spans="1:30" ht="14.25" customHeight="1">
      <c r="A147" s="873"/>
      <c r="B147" s="875"/>
      <c r="C147" s="877"/>
      <c r="D147" s="877"/>
      <c r="E147" s="1162"/>
      <c r="F147" s="973"/>
      <c r="G147" s="920"/>
      <c r="H147" s="909"/>
      <c r="I147" s="28"/>
      <c r="J147" s="54">
        <f t="shared" si="35"/>
        <v>0</v>
      </c>
      <c r="K147" s="90"/>
      <c r="L147" s="90"/>
      <c r="M147" s="91"/>
      <c r="N147" s="54">
        <f t="shared" si="36"/>
        <v>0</v>
      </c>
      <c r="O147" s="90"/>
      <c r="P147" s="90"/>
      <c r="Q147" s="92"/>
      <c r="R147" s="57">
        <f>S147+U147</f>
        <v>0</v>
      </c>
      <c r="S147" s="51"/>
      <c r="T147" s="51"/>
      <c r="U147" s="52"/>
      <c r="V147" s="93"/>
      <c r="W147" s="93"/>
      <c r="X147" s="948"/>
      <c r="Y147" s="1241"/>
      <c r="Z147" s="1241"/>
      <c r="AA147" s="1249"/>
      <c r="AD147" s="19"/>
    </row>
    <row r="148" spans="1:30" ht="14.25" customHeight="1" thickBot="1">
      <c r="A148" s="902"/>
      <c r="B148" s="903"/>
      <c r="C148" s="911"/>
      <c r="D148" s="911"/>
      <c r="E148" s="1163"/>
      <c r="F148" s="974"/>
      <c r="G148" s="921"/>
      <c r="H148" s="910"/>
      <c r="I148" s="20" t="s">
        <v>10</v>
      </c>
      <c r="J148" s="61">
        <f t="shared" ref="J148:W148" si="37">SUM(J142:J147)</f>
        <v>719.59999999999991</v>
      </c>
      <c r="K148" s="62">
        <f t="shared" si="37"/>
        <v>719.59999999999991</v>
      </c>
      <c r="L148" s="62">
        <f t="shared" si="37"/>
        <v>0</v>
      </c>
      <c r="M148" s="63">
        <f t="shared" si="37"/>
        <v>0</v>
      </c>
      <c r="N148" s="61">
        <f t="shared" si="37"/>
        <v>1498</v>
      </c>
      <c r="O148" s="62">
        <f t="shared" si="37"/>
        <v>1498</v>
      </c>
      <c r="P148" s="62">
        <f t="shared" si="37"/>
        <v>0</v>
      </c>
      <c r="Q148" s="63">
        <f t="shared" si="37"/>
        <v>0</v>
      </c>
      <c r="R148" s="61">
        <f>SUM(R142:R147)</f>
        <v>861.90000000000009</v>
      </c>
      <c r="S148" s="62">
        <f t="shared" si="37"/>
        <v>861.90000000000009</v>
      </c>
      <c r="T148" s="62">
        <f t="shared" si="37"/>
        <v>0</v>
      </c>
      <c r="U148" s="62">
        <f t="shared" si="37"/>
        <v>0</v>
      </c>
      <c r="V148" s="64">
        <f t="shared" si="37"/>
        <v>1128</v>
      </c>
      <c r="W148" s="64">
        <f t="shared" si="37"/>
        <v>1128</v>
      </c>
      <c r="X148" s="196" t="s">
        <v>72</v>
      </c>
      <c r="Y148" s="197">
        <v>0.7</v>
      </c>
      <c r="Z148" s="197">
        <v>0.7</v>
      </c>
      <c r="AA148" s="198">
        <v>0.7</v>
      </c>
      <c r="AD148" s="19"/>
    </row>
    <row r="149" spans="1:30" ht="14.25" customHeight="1">
      <c r="A149" s="872" t="s">
        <v>9</v>
      </c>
      <c r="B149" s="874" t="s">
        <v>62</v>
      </c>
      <c r="C149" s="876" t="s">
        <v>11</v>
      </c>
      <c r="D149" s="876"/>
      <c r="E149" s="956" t="s">
        <v>73</v>
      </c>
      <c r="F149" s="972"/>
      <c r="G149" s="919" t="s">
        <v>62</v>
      </c>
      <c r="H149" s="922" t="s">
        <v>69</v>
      </c>
      <c r="I149" s="27" t="s">
        <v>51</v>
      </c>
      <c r="J149" s="38">
        <f>K149+M149</f>
        <v>1374.3</v>
      </c>
      <c r="K149" s="39">
        <v>1374.3</v>
      </c>
      <c r="L149" s="39"/>
      <c r="M149" s="40"/>
      <c r="N149" s="265">
        <f>O149+Q149</f>
        <v>1429.9</v>
      </c>
      <c r="O149" s="193">
        <v>1429.9</v>
      </c>
      <c r="P149" s="39"/>
      <c r="Q149" s="41"/>
      <c r="R149" s="42">
        <f>S149+U149</f>
        <v>1991.81</v>
      </c>
      <c r="S149" s="43">
        <f>1929.8+62.01</f>
        <v>1991.81</v>
      </c>
      <c r="T149" s="43"/>
      <c r="U149" s="44"/>
      <c r="V149" s="45">
        <v>1429.9</v>
      </c>
      <c r="W149" s="45">
        <v>1429.9</v>
      </c>
      <c r="X149" s="946" t="s">
        <v>119</v>
      </c>
      <c r="Y149" s="88">
        <v>150</v>
      </c>
      <c r="Z149" s="88">
        <v>150</v>
      </c>
      <c r="AA149" s="89">
        <v>150</v>
      </c>
      <c r="AD149" s="19"/>
    </row>
    <row r="150" spans="1:30" ht="14.25" customHeight="1">
      <c r="A150" s="873"/>
      <c r="B150" s="875"/>
      <c r="C150" s="877"/>
      <c r="D150" s="877"/>
      <c r="E150" s="957"/>
      <c r="F150" s="973"/>
      <c r="G150" s="920"/>
      <c r="H150" s="909"/>
      <c r="I150" s="68"/>
      <c r="J150" s="46"/>
      <c r="K150" s="101"/>
      <c r="L150" s="101"/>
      <c r="M150" s="48"/>
      <c r="N150" s="46"/>
      <c r="O150" s="101"/>
      <c r="P150" s="101"/>
      <c r="Q150" s="48"/>
      <c r="R150" s="50">
        <f>S150+U150</f>
        <v>0</v>
      </c>
      <c r="S150" s="102"/>
      <c r="T150" s="102"/>
      <c r="U150" s="103"/>
      <c r="V150" s="104"/>
      <c r="W150" s="104"/>
      <c r="X150" s="891"/>
      <c r="Y150" s="83"/>
      <c r="Z150" s="83"/>
      <c r="AA150" s="84"/>
      <c r="AD150" s="19"/>
    </row>
    <row r="151" spans="1:30" ht="27.75" customHeight="1">
      <c r="A151" s="873"/>
      <c r="B151" s="875"/>
      <c r="C151" s="877"/>
      <c r="D151" s="877"/>
      <c r="E151" s="957"/>
      <c r="F151" s="973"/>
      <c r="G151" s="920"/>
      <c r="H151" s="909"/>
      <c r="I151" s="68" t="s">
        <v>51</v>
      </c>
      <c r="J151" s="46"/>
      <c r="K151" s="101"/>
      <c r="L151" s="101"/>
      <c r="M151" s="48"/>
      <c r="N151" s="46">
        <f>O151+Q151</f>
        <v>30</v>
      </c>
      <c r="O151" s="101">
        <v>30</v>
      </c>
      <c r="P151" s="101"/>
      <c r="Q151" s="48"/>
      <c r="R151" s="50"/>
      <c r="S151" s="102"/>
      <c r="T151" s="102"/>
      <c r="U151" s="103"/>
      <c r="V151" s="104">
        <v>30</v>
      </c>
      <c r="W151" s="104">
        <v>30</v>
      </c>
      <c r="X151" s="409" t="s">
        <v>120</v>
      </c>
      <c r="Y151" s="83">
        <v>85</v>
      </c>
      <c r="Z151" s="83">
        <v>85</v>
      </c>
      <c r="AA151" s="84">
        <v>85</v>
      </c>
      <c r="AD151" s="19"/>
    </row>
    <row r="152" spans="1:30" ht="14.25" customHeight="1">
      <c r="A152" s="873"/>
      <c r="B152" s="875"/>
      <c r="C152" s="877"/>
      <c r="D152" s="877"/>
      <c r="E152" s="957"/>
      <c r="F152" s="973"/>
      <c r="G152" s="920"/>
      <c r="H152" s="909"/>
      <c r="I152" s="68" t="s">
        <v>51</v>
      </c>
      <c r="J152" s="46">
        <f>K152+M152</f>
        <v>0</v>
      </c>
      <c r="K152" s="101"/>
      <c r="L152" s="101"/>
      <c r="M152" s="48"/>
      <c r="N152" s="46">
        <f>O152+Q152</f>
        <v>450</v>
      </c>
      <c r="O152" s="101">
        <v>450</v>
      </c>
      <c r="P152" s="101"/>
      <c r="Q152" s="48"/>
      <c r="R152" s="50">
        <f>S152+U152</f>
        <v>0</v>
      </c>
      <c r="S152" s="102"/>
      <c r="T152" s="102"/>
      <c r="U152" s="103"/>
      <c r="V152" s="104">
        <v>250</v>
      </c>
      <c r="W152" s="104">
        <v>250</v>
      </c>
      <c r="X152" s="948" t="s">
        <v>121</v>
      </c>
      <c r="Y152" s="31">
        <v>2</v>
      </c>
      <c r="Z152" s="31">
        <v>1</v>
      </c>
      <c r="AA152" s="32">
        <v>1</v>
      </c>
      <c r="AD152" s="19"/>
    </row>
    <row r="153" spans="1:30" ht="14.25" customHeight="1">
      <c r="A153" s="873"/>
      <c r="B153" s="875"/>
      <c r="C153" s="877"/>
      <c r="D153" s="877"/>
      <c r="E153" s="957"/>
      <c r="F153" s="973"/>
      <c r="G153" s="920"/>
      <c r="H153" s="909"/>
      <c r="I153" s="68"/>
      <c r="J153" s="46"/>
      <c r="K153" s="101"/>
      <c r="L153" s="101"/>
      <c r="M153" s="48"/>
      <c r="N153" s="46"/>
      <c r="O153" s="101"/>
      <c r="P153" s="101"/>
      <c r="Q153" s="48"/>
      <c r="R153" s="50"/>
      <c r="S153" s="102"/>
      <c r="T153" s="102"/>
      <c r="U153" s="103"/>
      <c r="V153" s="104"/>
      <c r="W153" s="104"/>
      <c r="X153" s="948"/>
      <c r="Y153" s="31"/>
      <c r="Z153" s="31"/>
      <c r="AA153" s="32"/>
      <c r="AD153" s="19"/>
    </row>
    <row r="154" spans="1:30" ht="21" customHeight="1">
      <c r="A154" s="873"/>
      <c r="B154" s="875"/>
      <c r="C154" s="877"/>
      <c r="D154" s="877"/>
      <c r="E154" s="957"/>
      <c r="F154" s="973"/>
      <c r="G154" s="920"/>
      <c r="H154" s="909"/>
      <c r="I154" s="28" t="s">
        <v>51</v>
      </c>
      <c r="J154" s="54">
        <f>K154+M154</f>
        <v>0</v>
      </c>
      <c r="K154" s="90"/>
      <c r="L154" s="90"/>
      <c r="M154" s="91"/>
      <c r="N154" s="54">
        <f>O154+Q154</f>
        <v>20</v>
      </c>
      <c r="O154" s="90">
        <v>20</v>
      </c>
      <c r="P154" s="90"/>
      <c r="Q154" s="92"/>
      <c r="R154" s="57">
        <f>S154+U154</f>
        <v>0</v>
      </c>
      <c r="S154" s="51"/>
      <c r="T154" s="51"/>
      <c r="U154" s="52"/>
      <c r="V154" s="93">
        <v>20</v>
      </c>
      <c r="W154" s="93">
        <v>20</v>
      </c>
      <c r="X154" s="891" t="s">
        <v>122</v>
      </c>
      <c r="Y154" s="932">
        <v>1724</v>
      </c>
      <c r="Z154" s="932">
        <v>1724</v>
      </c>
      <c r="AA154" s="934">
        <v>1724</v>
      </c>
      <c r="AD154" s="19"/>
    </row>
    <row r="155" spans="1:30" ht="21" customHeight="1" thickBot="1">
      <c r="A155" s="902"/>
      <c r="B155" s="903"/>
      <c r="C155" s="911"/>
      <c r="D155" s="911"/>
      <c r="E155" s="958"/>
      <c r="F155" s="974"/>
      <c r="G155" s="921"/>
      <c r="H155" s="910"/>
      <c r="I155" s="20" t="s">
        <v>10</v>
      </c>
      <c r="J155" s="61">
        <f t="shared" ref="J155:W155" si="38">SUM(J149:J154)</f>
        <v>1374.3</v>
      </c>
      <c r="K155" s="62">
        <f t="shared" si="38"/>
        <v>1374.3</v>
      </c>
      <c r="L155" s="62">
        <f t="shared" si="38"/>
        <v>0</v>
      </c>
      <c r="M155" s="63">
        <f t="shared" si="38"/>
        <v>0</v>
      </c>
      <c r="N155" s="61">
        <f t="shared" si="38"/>
        <v>1929.9</v>
      </c>
      <c r="O155" s="62">
        <f>SUM(O149:O154)</f>
        <v>1929.9</v>
      </c>
      <c r="P155" s="62">
        <f t="shared" si="38"/>
        <v>0</v>
      </c>
      <c r="Q155" s="63">
        <f t="shared" si="38"/>
        <v>0</v>
      </c>
      <c r="R155" s="61">
        <f>SUM(R149:R154)</f>
        <v>1991.81</v>
      </c>
      <c r="S155" s="62">
        <f t="shared" si="38"/>
        <v>1991.81</v>
      </c>
      <c r="T155" s="62">
        <f t="shared" si="38"/>
        <v>0</v>
      </c>
      <c r="U155" s="62">
        <f t="shared" si="38"/>
        <v>0</v>
      </c>
      <c r="V155" s="64">
        <f t="shared" si="38"/>
        <v>1729.9</v>
      </c>
      <c r="W155" s="64">
        <f t="shared" si="38"/>
        <v>1729.9</v>
      </c>
      <c r="X155" s="947"/>
      <c r="Y155" s="933"/>
      <c r="Z155" s="933"/>
      <c r="AA155" s="935"/>
      <c r="AD155" s="19"/>
    </row>
    <row r="156" spans="1:30" ht="21.75" customHeight="1">
      <c r="A156" s="872" t="s">
        <v>9</v>
      </c>
      <c r="B156" s="874" t="s">
        <v>62</v>
      </c>
      <c r="C156" s="876" t="s">
        <v>56</v>
      </c>
      <c r="D156" s="876"/>
      <c r="E156" s="950" t="s">
        <v>216</v>
      </c>
      <c r="F156" s="953" t="s">
        <v>101</v>
      </c>
      <c r="G156" s="919" t="s">
        <v>62</v>
      </c>
      <c r="H156" s="922" t="s">
        <v>93</v>
      </c>
      <c r="I156" s="27" t="s">
        <v>51</v>
      </c>
      <c r="J156" s="38">
        <f>K156+M156</f>
        <v>0</v>
      </c>
      <c r="K156" s="39"/>
      <c r="L156" s="39"/>
      <c r="M156" s="40"/>
      <c r="N156" s="38">
        <f>O156+Q156</f>
        <v>0</v>
      </c>
      <c r="O156" s="39"/>
      <c r="P156" s="39"/>
      <c r="Q156" s="41"/>
      <c r="R156" s="42">
        <f>S156+U156</f>
        <v>0</v>
      </c>
      <c r="S156" s="43"/>
      <c r="T156" s="43"/>
      <c r="U156" s="44"/>
      <c r="V156" s="45"/>
      <c r="W156" s="45"/>
      <c r="X156" s="946" t="s">
        <v>170</v>
      </c>
      <c r="Y156" s="88">
        <v>1</v>
      </c>
      <c r="Z156" s="88"/>
      <c r="AA156" s="89"/>
      <c r="AD156" s="19"/>
    </row>
    <row r="157" spans="1:30" ht="21.75" customHeight="1">
      <c r="A157" s="873"/>
      <c r="B157" s="875"/>
      <c r="C157" s="877"/>
      <c r="D157" s="877"/>
      <c r="E157" s="951"/>
      <c r="F157" s="954"/>
      <c r="G157" s="920"/>
      <c r="H157" s="909"/>
      <c r="I157" s="28" t="s">
        <v>96</v>
      </c>
      <c r="J157" s="54">
        <f>K157+M157</f>
        <v>100</v>
      </c>
      <c r="K157" s="55"/>
      <c r="L157" s="55"/>
      <c r="M157" s="48">
        <v>100</v>
      </c>
      <c r="N157" s="54">
        <f>O157+Q157</f>
        <v>170</v>
      </c>
      <c r="O157" s="55"/>
      <c r="P157" s="55"/>
      <c r="Q157" s="118">
        <v>170</v>
      </c>
      <c r="R157" s="57">
        <f>S157+U157</f>
        <v>170</v>
      </c>
      <c r="S157" s="58"/>
      <c r="T157" s="58"/>
      <c r="U157" s="59">
        <v>170</v>
      </c>
      <c r="V157" s="60">
        <v>300</v>
      </c>
      <c r="W157" s="258">
        <v>1369</v>
      </c>
      <c r="X157" s="891"/>
      <c r="Y157" s="83"/>
      <c r="Z157" s="83">
        <v>1</v>
      </c>
      <c r="AA157" s="84"/>
      <c r="AD157" s="19"/>
    </row>
    <row r="158" spans="1:30" ht="21.75" customHeight="1" thickBot="1">
      <c r="A158" s="902"/>
      <c r="B158" s="903"/>
      <c r="C158" s="911"/>
      <c r="D158" s="911"/>
      <c r="E158" s="952"/>
      <c r="F158" s="955"/>
      <c r="G158" s="921"/>
      <c r="H158" s="910"/>
      <c r="I158" s="20" t="s">
        <v>10</v>
      </c>
      <c r="J158" s="61">
        <f t="shared" ref="J158:W158" si="39">SUM(J156:J157)</f>
        <v>100</v>
      </c>
      <c r="K158" s="62">
        <f t="shared" si="39"/>
        <v>0</v>
      </c>
      <c r="L158" s="62">
        <f t="shared" si="39"/>
        <v>0</v>
      </c>
      <c r="M158" s="63">
        <f t="shared" si="39"/>
        <v>100</v>
      </c>
      <c r="N158" s="61">
        <f t="shared" si="39"/>
        <v>170</v>
      </c>
      <c r="O158" s="62">
        <f t="shared" si="39"/>
        <v>0</v>
      </c>
      <c r="P158" s="62">
        <f t="shared" si="39"/>
        <v>0</v>
      </c>
      <c r="Q158" s="63">
        <f t="shared" si="39"/>
        <v>170</v>
      </c>
      <c r="R158" s="61">
        <f>SUM(R156:R157)</f>
        <v>170</v>
      </c>
      <c r="S158" s="62">
        <f t="shared" si="39"/>
        <v>0</v>
      </c>
      <c r="T158" s="62">
        <f t="shared" si="39"/>
        <v>0</v>
      </c>
      <c r="U158" s="62">
        <f t="shared" si="39"/>
        <v>170</v>
      </c>
      <c r="V158" s="64">
        <f t="shared" si="39"/>
        <v>300</v>
      </c>
      <c r="W158" s="64">
        <f t="shared" si="39"/>
        <v>1369</v>
      </c>
      <c r="X158" s="947"/>
      <c r="Y158" s="85"/>
      <c r="Z158" s="85"/>
      <c r="AA158" s="491">
        <v>1</v>
      </c>
      <c r="AD158" s="19"/>
    </row>
    <row r="159" spans="1:30" ht="14.25" customHeight="1">
      <c r="A159" s="410" t="s">
        <v>9</v>
      </c>
      <c r="B159" s="411" t="s">
        <v>62</v>
      </c>
      <c r="C159" s="412" t="s">
        <v>62</v>
      </c>
      <c r="D159" s="557"/>
      <c r="E159" s="486" t="s">
        <v>188</v>
      </c>
      <c r="F159" s="482"/>
      <c r="G159" s="481"/>
      <c r="H159" s="414"/>
      <c r="I159" s="239"/>
      <c r="J159" s="242"/>
      <c r="K159" s="240"/>
      <c r="L159" s="240"/>
      <c r="M159" s="241"/>
      <c r="N159" s="242"/>
      <c r="O159" s="372"/>
      <c r="P159" s="240"/>
      <c r="Q159" s="243"/>
      <c r="R159" s="289"/>
      <c r="S159" s="245"/>
      <c r="T159" s="245"/>
      <c r="U159" s="246"/>
      <c r="V159" s="247"/>
      <c r="W159" s="471"/>
      <c r="X159" s="416"/>
      <c r="Y159" s="88"/>
      <c r="Z159" s="88"/>
      <c r="AA159" s="89"/>
      <c r="AD159" s="19"/>
    </row>
    <row r="160" spans="1:30" ht="14.25" customHeight="1">
      <c r="A160" s="912"/>
      <c r="B160" s="875"/>
      <c r="C160" s="877"/>
      <c r="D160" s="1186" t="s">
        <v>9</v>
      </c>
      <c r="E160" s="1015" t="s">
        <v>92</v>
      </c>
      <c r="F160" s="1215"/>
      <c r="G160" s="1190" t="s">
        <v>62</v>
      </c>
      <c r="H160" s="1035" t="s">
        <v>93</v>
      </c>
      <c r="I160" s="68" t="s">
        <v>51</v>
      </c>
      <c r="J160" s="46">
        <f>K160+M160</f>
        <v>7.3</v>
      </c>
      <c r="K160" s="101">
        <v>7.3</v>
      </c>
      <c r="L160" s="101"/>
      <c r="M160" s="131"/>
      <c r="N160" s="46">
        <f>O160+Q160</f>
        <v>11</v>
      </c>
      <c r="O160" s="373">
        <v>11</v>
      </c>
      <c r="P160" s="101"/>
      <c r="Q160" s="48"/>
      <c r="R160" s="50">
        <f>S160+U160</f>
        <v>11</v>
      </c>
      <c r="S160" s="102">
        <v>11</v>
      </c>
      <c r="T160" s="102"/>
      <c r="U160" s="103"/>
      <c r="V160" s="104"/>
      <c r="W160" s="184"/>
      <c r="X160" s="1194" t="s">
        <v>94</v>
      </c>
      <c r="Y160" s="370">
        <v>1</v>
      </c>
      <c r="Z160" s="370"/>
      <c r="AA160" s="490"/>
      <c r="AD160" s="19"/>
    </row>
    <row r="161" spans="1:30" ht="14.25" customHeight="1">
      <c r="A161" s="912"/>
      <c r="B161" s="875"/>
      <c r="C161" s="877"/>
      <c r="D161" s="1187"/>
      <c r="E161" s="957"/>
      <c r="F161" s="954"/>
      <c r="G161" s="920"/>
      <c r="H161" s="909"/>
      <c r="I161" s="68" t="s">
        <v>95</v>
      </c>
      <c r="J161" s="207">
        <f>K161+M161</f>
        <v>35.700000000000003</v>
      </c>
      <c r="K161" s="192">
        <v>35.700000000000003</v>
      </c>
      <c r="L161" s="47"/>
      <c r="M161" s="48"/>
      <c r="N161" s="46">
        <f>O161+Q161</f>
        <v>62.4</v>
      </c>
      <c r="O161" s="192">
        <v>62.4</v>
      </c>
      <c r="P161" s="47"/>
      <c r="Q161" s="49"/>
      <c r="R161" s="50">
        <f>S161+U161</f>
        <v>62.4</v>
      </c>
      <c r="S161" s="51">
        <v>62.4</v>
      </c>
      <c r="T161" s="51"/>
      <c r="U161" s="52"/>
      <c r="V161" s="53"/>
      <c r="W161" s="185"/>
      <c r="X161" s="891"/>
      <c r="Y161" s="83"/>
      <c r="Z161" s="83"/>
      <c r="AA161" s="84"/>
      <c r="AD161" s="19"/>
    </row>
    <row r="162" spans="1:30" ht="14.25" customHeight="1">
      <c r="A162" s="912"/>
      <c r="B162" s="875"/>
      <c r="C162" s="877"/>
      <c r="D162" s="1187"/>
      <c r="E162" s="957"/>
      <c r="F162" s="954"/>
      <c r="G162" s="920"/>
      <c r="H162" s="909"/>
      <c r="I162" s="28" t="s">
        <v>96</v>
      </c>
      <c r="J162" s="208">
        <f>K162+M162</f>
        <v>36.799999999999997</v>
      </c>
      <c r="K162" s="209">
        <v>36.799999999999997</v>
      </c>
      <c r="L162" s="55"/>
      <c r="M162" s="48"/>
      <c r="N162" s="54">
        <f>O162+Q162</f>
        <v>0</v>
      </c>
      <c r="O162" s="209"/>
      <c r="P162" s="55"/>
      <c r="Q162" s="56"/>
      <c r="R162" s="57">
        <f>S162+U162</f>
        <v>0</v>
      </c>
      <c r="S162" s="58"/>
      <c r="T162" s="58"/>
      <c r="U162" s="59"/>
      <c r="V162" s="60"/>
      <c r="W162" s="143"/>
      <c r="X162" s="25"/>
      <c r="Y162" s="83"/>
      <c r="Z162" s="83"/>
      <c r="AA162" s="84"/>
      <c r="AD162" s="19"/>
    </row>
    <row r="163" spans="1:30" ht="14.25" customHeight="1" thickBot="1">
      <c r="A163" s="912"/>
      <c r="B163" s="875"/>
      <c r="C163" s="877"/>
      <c r="D163" s="1188"/>
      <c r="E163" s="1016"/>
      <c r="F163" s="1236"/>
      <c r="G163" s="1191"/>
      <c r="H163" s="1199"/>
      <c r="I163" s="20" t="s">
        <v>10</v>
      </c>
      <c r="J163" s="61">
        <f t="shared" ref="J163:W163" si="40">SUM(J160:J162)</f>
        <v>79.8</v>
      </c>
      <c r="K163" s="62">
        <f t="shared" si="40"/>
        <v>79.8</v>
      </c>
      <c r="L163" s="62">
        <f t="shared" si="40"/>
        <v>0</v>
      </c>
      <c r="M163" s="63">
        <f t="shared" si="40"/>
        <v>0</v>
      </c>
      <c r="N163" s="61">
        <f t="shared" si="40"/>
        <v>73.400000000000006</v>
      </c>
      <c r="O163" s="62">
        <f t="shared" si="40"/>
        <v>73.400000000000006</v>
      </c>
      <c r="P163" s="62">
        <f t="shared" si="40"/>
        <v>0</v>
      </c>
      <c r="Q163" s="63">
        <f t="shared" si="40"/>
        <v>0</v>
      </c>
      <c r="R163" s="61">
        <f>SUM(R160:R162)</f>
        <v>73.400000000000006</v>
      </c>
      <c r="S163" s="62">
        <f t="shared" si="40"/>
        <v>73.400000000000006</v>
      </c>
      <c r="T163" s="62">
        <f t="shared" si="40"/>
        <v>0</v>
      </c>
      <c r="U163" s="63">
        <f t="shared" si="40"/>
        <v>0</v>
      </c>
      <c r="V163" s="132">
        <f t="shared" si="40"/>
        <v>0</v>
      </c>
      <c r="W163" s="186">
        <f t="shared" si="40"/>
        <v>0</v>
      </c>
      <c r="X163" s="133"/>
      <c r="Y163" s="160"/>
      <c r="Z163" s="160"/>
      <c r="AA163" s="161"/>
      <c r="AD163" s="19"/>
    </row>
    <row r="164" spans="1:30" ht="14.25" customHeight="1">
      <c r="A164" s="912"/>
      <c r="B164" s="875"/>
      <c r="C164" s="1250"/>
      <c r="D164" s="1187" t="s">
        <v>11</v>
      </c>
      <c r="E164" s="957" t="s">
        <v>97</v>
      </c>
      <c r="F164" s="1193"/>
      <c r="G164" s="920" t="s">
        <v>62</v>
      </c>
      <c r="H164" s="909" t="s">
        <v>93</v>
      </c>
      <c r="I164" s="94" t="s">
        <v>51</v>
      </c>
      <c r="J164" s="99">
        <f>K164+M164</f>
        <v>0</v>
      </c>
      <c r="K164" s="95"/>
      <c r="L164" s="95"/>
      <c r="M164" s="119"/>
      <c r="N164" s="99">
        <f>O164+Q164</f>
        <v>39.799999999999997</v>
      </c>
      <c r="O164" s="218">
        <v>39.799999999999997</v>
      </c>
      <c r="P164" s="95">
        <v>19.100000000000001</v>
      </c>
      <c r="Q164" s="91"/>
      <c r="R164" s="100">
        <f>S164+U164</f>
        <v>39.799999999999997</v>
      </c>
      <c r="S164" s="96">
        <v>39.799999999999997</v>
      </c>
      <c r="T164" s="96">
        <v>19.100000000000001</v>
      </c>
      <c r="U164" s="97"/>
      <c r="V164" s="98">
        <v>90</v>
      </c>
      <c r="W164" s="333"/>
      <c r="X164" s="891" t="s">
        <v>94</v>
      </c>
      <c r="Y164" s="83"/>
      <c r="Z164" s="83">
        <v>1</v>
      </c>
      <c r="AA164" s="84"/>
      <c r="AD164" s="19"/>
    </row>
    <row r="165" spans="1:30" ht="14.25" customHeight="1">
      <c r="A165" s="912"/>
      <c r="B165" s="875"/>
      <c r="C165" s="1250"/>
      <c r="D165" s="1187"/>
      <c r="E165" s="957"/>
      <c r="F165" s="1193"/>
      <c r="G165" s="920"/>
      <c r="H165" s="909"/>
      <c r="I165" s="68" t="s">
        <v>95</v>
      </c>
      <c r="J165" s="46">
        <f>K165+M165</f>
        <v>0</v>
      </c>
      <c r="K165" s="47"/>
      <c r="L165" s="47"/>
      <c r="M165" s="48"/>
      <c r="N165" s="46"/>
      <c r="O165" s="192"/>
      <c r="P165" s="47"/>
      <c r="Q165" s="49"/>
      <c r="R165" s="50">
        <f>S165+U165</f>
        <v>0</v>
      </c>
      <c r="S165" s="51"/>
      <c r="T165" s="51"/>
      <c r="U165" s="52"/>
      <c r="V165" s="53"/>
      <c r="W165" s="185"/>
      <c r="X165" s="1237"/>
      <c r="Y165" s="83"/>
      <c r="Z165" s="83"/>
      <c r="AA165" s="84"/>
      <c r="AD165" s="19"/>
    </row>
    <row r="166" spans="1:30" ht="14.25" customHeight="1">
      <c r="A166" s="912"/>
      <c r="B166" s="875"/>
      <c r="C166" s="1250"/>
      <c r="D166" s="1187"/>
      <c r="E166" s="957"/>
      <c r="F166" s="1193"/>
      <c r="G166" s="920"/>
      <c r="H166" s="909"/>
      <c r="I166" s="28" t="s">
        <v>70</v>
      </c>
      <c r="J166" s="54">
        <f>K166+M166</f>
        <v>71.900000000000006</v>
      </c>
      <c r="K166" s="55">
        <v>71.900000000000006</v>
      </c>
      <c r="L166" s="55"/>
      <c r="M166" s="48"/>
      <c r="N166" s="54">
        <f>O166+Q166</f>
        <v>50</v>
      </c>
      <c r="O166" s="209">
        <v>50</v>
      </c>
      <c r="P166" s="55"/>
      <c r="Q166" s="56"/>
      <c r="R166" s="57">
        <f>S166+U166</f>
        <v>50</v>
      </c>
      <c r="S166" s="58">
        <v>50</v>
      </c>
      <c r="T166" s="58"/>
      <c r="U166" s="59"/>
      <c r="V166" s="258">
        <v>197.9</v>
      </c>
      <c r="W166" s="143"/>
      <c r="X166" s="286" t="s">
        <v>150</v>
      </c>
      <c r="Y166" s="287">
        <v>2</v>
      </c>
      <c r="Z166" s="287">
        <v>2</v>
      </c>
      <c r="AA166" s="288"/>
      <c r="AD166" s="19"/>
    </row>
    <row r="167" spans="1:30" ht="15" customHeight="1" thickBot="1">
      <c r="A167" s="912"/>
      <c r="B167" s="875"/>
      <c r="C167" s="1250"/>
      <c r="D167" s="1187"/>
      <c r="E167" s="957"/>
      <c r="F167" s="1193"/>
      <c r="G167" s="920"/>
      <c r="H167" s="909"/>
      <c r="I167" s="20" t="s">
        <v>10</v>
      </c>
      <c r="J167" s="61">
        <f t="shared" ref="J167:W167" si="41">SUM(J164:J166)</f>
        <v>71.900000000000006</v>
      </c>
      <c r="K167" s="62">
        <f t="shared" si="41"/>
        <v>71.900000000000006</v>
      </c>
      <c r="L167" s="62">
        <f t="shared" si="41"/>
        <v>0</v>
      </c>
      <c r="M167" s="63">
        <f t="shared" si="41"/>
        <v>0</v>
      </c>
      <c r="N167" s="61">
        <f t="shared" si="41"/>
        <v>89.8</v>
      </c>
      <c r="O167" s="62">
        <f>SUM(O164:O166)</f>
        <v>89.8</v>
      </c>
      <c r="P167" s="62">
        <f t="shared" si="41"/>
        <v>19.100000000000001</v>
      </c>
      <c r="Q167" s="63">
        <f t="shared" si="41"/>
        <v>0</v>
      </c>
      <c r="R167" s="61">
        <f>SUM(R164:R166)</f>
        <v>89.8</v>
      </c>
      <c r="S167" s="62">
        <f t="shared" si="41"/>
        <v>89.8</v>
      </c>
      <c r="T167" s="62">
        <f t="shared" si="41"/>
        <v>19.100000000000001</v>
      </c>
      <c r="U167" s="63">
        <f t="shared" si="41"/>
        <v>0</v>
      </c>
      <c r="V167" s="142">
        <f t="shared" si="41"/>
        <v>287.89999999999998</v>
      </c>
      <c r="W167" s="145">
        <f t="shared" si="41"/>
        <v>0</v>
      </c>
      <c r="X167" s="1046" t="s">
        <v>149</v>
      </c>
      <c r="Y167" s="1244">
        <v>2</v>
      </c>
      <c r="Z167" s="1244">
        <v>2</v>
      </c>
      <c r="AA167" s="1246"/>
      <c r="AD167" s="19"/>
    </row>
    <row r="168" spans="1:30" ht="13.5" customHeight="1" thickBot="1">
      <c r="A168" s="913"/>
      <c r="B168" s="903"/>
      <c r="C168" s="1251"/>
      <c r="D168" s="558"/>
      <c r="E168" s="555"/>
      <c r="F168" s="555"/>
      <c r="G168" s="555"/>
      <c r="H168" s="556"/>
      <c r="I168" s="712" t="s">
        <v>10</v>
      </c>
      <c r="J168" s="713">
        <f>J167+J163</f>
        <v>151.69999999999999</v>
      </c>
      <c r="K168" s="713">
        <f t="shared" ref="K168:W168" si="42">K167+K163</f>
        <v>151.69999999999999</v>
      </c>
      <c r="L168" s="713">
        <f t="shared" si="42"/>
        <v>0</v>
      </c>
      <c r="M168" s="713">
        <f t="shared" si="42"/>
        <v>0</v>
      </c>
      <c r="N168" s="713">
        <f t="shared" si="42"/>
        <v>163.19999999999999</v>
      </c>
      <c r="O168" s="713">
        <f t="shared" si="42"/>
        <v>163.19999999999999</v>
      </c>
      <c r="P168" s="713">
        <f t="shared" si="42"/>
        <v>19.100000000000001</v>
      </c>
      <c r="Q168" s="713">
        <f t="shared" si="42"/>
        <v>0</v>
      </c>
      <c r="R168" s="713">
        <f t="shared" si="42"/>
        <v>163.19999999999999</v>
      </c>
      <c r="S168" s="713">
        <f t="shared" si="42"/>
        <v>163.19999999999999</v>
      </c>
      <c r="T168" s="713">
        <f t="shared" si="42"/>
        <v>19.100000000000001</v>
      </c>
      <c r="U168" s="714">
        <f t="shared" si="42"/>
        <v>0</v>
      </c>
      <c r="V168" s="472">
        <f t="shared" si="42"/>
        <v>287.89999999999998</v>
      </c>
      <c r="W168" s="375">
        <f t="shared" si="42"/>
        <v>0</v>
      </c>
      <c r="X168" s="949"/>
      <c r="Y168" s="1245"/>
      <c r="Z168" s="1245"/>
      <c r="AA168" s="1247"/>
      <c r="AD168" s="19"/>
    </row>
    <row r="169" spans="1:30" ht="14.25" customHeight="1">
      <c r="A169" s="872" t="s">
        <v>9</v>
      </c>
      <c r="B169" s="874" t="s">
        <v>62</v>
      </c>
      <c r="C169" s="876" t="s">
        <v>64</v>
      </c>
      <c r="D169" s="876"/>
      <c r="E169" s="956" t="s">
        <v>109</v>
      </c>
      <c r="F169" s="953"/>
      <c r="G169" s="919" t="s">
        <v>56</v>
      </c>
      <c r="H169" s="922" t="s">
        <v>186</v>
      </c>
      <c r="I169" s="27" t="s">
        <v>51</v>
      </c>
      <c r="J169" s="38">
        <f>K169+M169</f>
        <v>233.3</v>
      </c>
      <c r="K169" s="39">
        <v>233.3</v>
      </c>
      <c r="L169" s="39"/>
      <c r="M169" s="40"/>
      <c r="N169" s="265">
        <f>O169+Q169</f>
        <v>77.7</v>
      </c>
      <c r="O169" s="371">
        <v>77.7</v>
      </c>
      <c r="P169" s="39"/>
      <c r="Q169" s="41"/>
      <c r="R169" s="42">
        <f>S169+U169</f>
        <v>233.3</v>
      </c>
      <c r="S169" s="43">
        <v>233.3</v>
      </c>
      <c r="T169" s="43"/>
      <c r="U169" s="44"/>
      <c r="V169" s="45">
        <v>221.7</v>
      </c>
      <c r="W169" s="45">
        <v>221.7</v>
      </c>
      <c r="X169" s="23" t="s">
        <v>125</v>
      </c>
      <c r="Y169" s="88">
        <v>18</v>
      </c>
      <c r="Z169" s="88">
        <v>18</v>
      </c>
      <c r="AA169" s="89">
        <v>18</v>
      </c>
      <c r="AD169" s="19"/>
    </row>
    <row r="170" spans="1:30" ht="14.25" customHeight="1">
      <c r="A170" s="873"/>
      <c r="B170" s="875"/>
      <c r="C170" s="877"/>
      <c r="D170" s="877"/>
      <c r="E170" s="957"/>
      <c r="F170" s="954"/>
      <c r="G170" s="920"/>
      <c r="H170" s="909"/>
      <c r="I170" s="206" t="s">
        <v>51</v>
      </c>
      <c r="J170" s="46">
        <f>K170+M170</f>
        <v>0</v>
      </c>
      <c r="K170" s="47"/>
      <c r="L170" s="47"/>
      <c r="M170" s="48"/>
      <c r="N170" s="46">
        <f>O170+Q170</f>
        <v>144</v>
      </c>
      <c r="O170" s="47">
        <v>144</v>
      </c>
      <c r="P170" s="47"/>
      <c r="Q170" s="49"/>
      <c r="R170" s="50">
        <f>S170+U170</f>
        <v>0</v>
      </c>
      <c r="S170" s="51"/>
      <c r="T170" s="51"/>
      <c r="U170" s="52"/>
      <c r="V170" s="53"/>
      <c r="W170" s="53"/>
      <c r="X170" s="25"/>
      <c r="Y170" s="83"/>
      <c r="Z170" s="83"/>
      <c r="AA170" s="84"/>
      <c r="AD170" s="19"/>
    </row>
    <row r="171" spans="1:30" ht="14.25" customHeight="1" thickBot="1">
      <c r="A171" s="902"/>
      <c r="B171" s="903"/>
      <c r="C171" s="911"/>
      <c r="D171" s="911"/>
      <c r="E171" s="958"/>
      <c r="F171" s="955"/>
      <c r="G171" s="921"/>
      <c r="H171" s="910"/>
      <c r="I171" s="20" t="s">
        <v>10</v>
      </c>
      <c r="J171" s="61">
        <f t="shared" ref="J171:W171" si="43">SUM(J169:J170)</f>
        <v>233.3</v>
      </c>
      <c r="K171" s="62">
        <f t="shared" si="43"/>
        <v>233.3</v>
      </c>
      <c r="L171" s="62">
        <f t="shared" si="43"/>
        <v>0</v>
      </c>
      <c r="M171" s="63">
        <f t="shared" si="43"/>
        <v>0</v>
      </c>
      <c r="N171" s="61">
        <f t="shared" si="43"/>
        <v>221.7</v>
      </c>
      <c r="O171" s="62">
        <f t="shared" si="43"/>
        <v>221.7</v>
      </c>
      <c r="P171" s="62">
        <f t="shared" si="43"/>
        <v>0</v>
      </c>
      <c r="Q171" s="63">
        <f t="shared" si="43"/>
        <v>0</v>
      </c>
      <c r="R171" s="61">
        <f>SUM(R169:R170)</f>
        <v>233.3</v>
      </c>
      <c r="S171" s="62">
        <f t="shared" si="43"/>
        <v>233.3</v>
      </c>
      <c r="T171" s="62">
        <f t="shared" si="43"/>
        <v>0</v>
      </c>
      <c r="U171" s="62">
        <f t="shared" si="43"/>
        <v>0</v>
      </c>
      <c r="V171" s="64">
        <f t="shared" si="43"/>
        <v>221.7</v>
      </c>
      <c r="W171" s="64">
        <f t="shared" si="43"/>
        <v>221.7</v>
      </c>
      <c r="X171" s="26"/>
      <c r="Y171" s="85"/>
      <c r="Z171" s="85"/>
      <c r="AA171" s="491"/>
      <c r="AD171" s="19"/>
    </row>
    <row r="172" spans="1:30" ht="14.25" customHeight="1">
      <c r="A172" s="872" t="s">
        <v>9</v>
      </c>
      <c r="B172" s="874" t="s">
        <v>62</v>
      </c>
      <c r="C172" s="876" t="s">
        <v>66</v>
      </c>
      <c r="D172" s="876"/>
      <c r="E172" s="1141" t="s">
        <v>135</v>
      </c>
      <c r="F172" s="953" t="s">
        <v>101</v>
      </c>
      <c r="G172" s="919" t="s">
        <v>56</v>
      </c>
      <c r="H172" s="922" t="s">
        <v>93</v>
      </c>
      <c r="I172" s="27" t="s">
        <v>70</v>
      </c>
      <c r="J172" s="38"/>
      <c r="K172" s="39"/>
      <c r="L172" s="39"/>
      <c r="M172" s="40"/>
      <c r="N172" s="265">
        <f>O172+Q172</f>
        <v>250</v>
      </c>
      <c r="O172" s="193"/>
      <c r="P172" s="39"/>
      <c r="Q172" s="41">
        <v>250</v>
      </c>
      <c r="R172" s="715">
        <f>S172+U172</f>
        <v>0</v>
      </c>
      <c r="S172" s="43"/>
      <c r="T172" s="43"/>
      <c r="U172" s="710">
        <v>0</v>
      </c>
      <c r="V172" s="45">
        <v>150</v>
      </c>
      <c r="W172" s="45">
        <v>206</v>
      </c>
      <c r="X172" s="23" t="s">
        <v>172</v>
      </c>
      <c r="Y172" s="88">
        <v>10</v>
      </c>
      <c r="Z172" s="88">
        <v>6</v>
      </c>
      <c r="AA172" s="89">
        <v>8</v>
      </c>
      <c r="AD172" s="19"/>
    </row>
    <row r="173" spans="1:30" ht="14.25" customHeight="1">
      <c r="A173" s="873"/>
      <c r="B173" s="875"/>
      <c r="C173" s="877"/>
      <c r="D173" s="877"/>
      <c r="E173" s="1142"/>
      <c r="F173" s="954"/>
      <c r="G173" s="920"/>
      <c r="H173" s="909"/>
      <c r="I173" s="206" t="s">
        <v>51</v>
      </c>
      <c r="J173" s="46">
        <f>K173+M173</f>
        <v>0</v>
      </c>
      <c r="K173" s="47"/>
      <c r="L173" s="47"/>
      <c r="M173" s="48"/>
      <c r="N173" s="46">
        <f>O173+Q173</f>
        <v>0</v>
      </c>
      <c r="O173" s="47"/>
      <c r="P173" s="47"/>
      <c r="Q173" s="49"/>
      <c r="R173" s="50">
        <f>S173+U173</f>
        <v>0</v>
      </c>
      <c r="S173" s="51"/>
      <c r="T173" s="51"/>
      <c r="U173" s="52"/>
      <c r="V173" s="53"/>
      <c r="W173" s="53"/>
      <c r="X173" s="25"/>
      <c r="Y173" s="83"/>
      <c r="Z173" s="83"/>
      <c r="AA173" s="84"/>
      <c r="AD173" s="19"/>
    </row>
    <row r="174" spans="1:30" ht="14.25" customHeight="1" thickBot="1">
      <c r="A174" s="902"/>
      <c r="B174" s="903"/>
      <c r="C174" s="911"/>
      <c r="D174" s="911"/>
      <c r="E174" s="1143"/>
      <c r="F174" s="955"/>
      <c r="G174" s="921"/>
      <c r="H174" s="910"/>
      <c r="I174" s="20" t="s">
        <v>10</v>
      </c>
      <c r="J174" s="61">
        <f t="shared" ref="J174:W174" si="44">SUM(J172:J173)</f>
        <v>0</v>
      </c>
      <c r="K174" s="62">
        <f t="shared" si="44"/>
        <v>0</v>
      </c>
      <c r="L174" s="62">
        <f t="shared" si="44"/>
        <v>0</v>
      </c>
      <c r="M174" s="63">
        <f t="shared" si="44"/>
        <v>0</v>
      </c>
      <c r="N174" s="61">
        <f t="shared" si="44"/>
        <v>250</v>
      </c>
      <c r="O174" s="62">
        <f t="shared" si="44"/>
        <v>0</v>
      </c>
      <c r="P174" s="62">
        <f t="shared" si="44"/>
        <v>0</v>
      </c>
      <c r="Q174" s="63">
        <f t="shared" si="44"/>
        <v>250</v>
      </c>
      <c r="R174" s="61">
        <f>SUM(R172:R173)</f>
        <v>0</v>
      </c>
      <c r="S174" s="62">
        <f t="shared" si="44"/>
        <v>0</v>
      </c>
      <c r="T174" s="62">
        <f t="shared" si="44"/>
        <v>0</v>
      </c>
      <c r="U174" s="62">
        <f t="shared" si="44"/>
        <v>0</v>
      </c>
      <c r="V174" s="64">
        <f t="shared" si="44"/>
        <v>150</v>
      </c>
      <c r="W174" s="64">
        <f t="shared" si="44"/>
        <v>206</v>
      </c>
      <c r="X174" s="26"/>
      <c r="Y174" s="85"/>
      <c r="Z174" s="85"/>
      <c r="AA174" s="491"/>
      <c r="AD174" s="19"/>
    </row>
    <row r="175" spans="1:30" ht="18.75" customHeight="1">
      <c r="A175" s="872" t="s">
        <v>9</v>
      </c>
      <c r="B175" s="874" t="s">
        <v>62</v>
      </c>
      <c r="C175" s="876" t="s">
        <v>67</v>
      </c>
      <c r="D175" s="876"/>
      <c r="E175" s="1030" t="s">
        <v>108</v>
      </c>
      <c r="F175" s="953" t="s">
        <v>101</v>
      </c>
      <c r="G175" s="919" t="s">
        <v>62</v>
      </c>
      <c r="H175" s="922" t="s">
        <v>93</v>
      </c>
      <c r="I175" s="27" t="s">
        <v>51</v>
      </c>
      <c r="J175" s="38">
        <f>K175+M175</f>
        <v>0</v>
      </c>
      <c r="K175" s="39"/>
      <c r="L175" s="39"/>
      <c r="M175" s="40"/>
      <c r="N175" s="38">
        <f>O175+Q175</f>
        <v>0</v>
      </c>
      <c r="O175" s="39"/>
      <c r="P175" s="39"/>
      <c r="Q175" s="41"/>
      <c r="R175" s="42">
        <f>S175+U175</f>
        <v>0</v>
      </c>
      <c r="S175" s="43"/>
      <c r="T175" s="43"/>
      <c r="U175" s="44"/>
      <c r="V175" s="45"/>
      <c r="W175" s="45"/>
      <c r="X175" s="946" t="s">
        <v>171</v>
      </c>
      <c r="Y175" s="88"/>
      <c r="Z175" s="88">
        <v>1</v>
      </c>
      <c r="AA175" s="89"/>
      <c r="AD175" s="19"/>
    </row>
    <row r="176" spans="1:30" ht="18.75" customHeight="1">
      <c r="A176" s="873"/>
      <c r="B176" s="875"/>
      <c r="C176" s="877"/>
      <c r="D176" s="877"/>
      <c r="E176" s="1031"/>
      <c r="F176" s="954"/>
      <c r="G176" s="920"/>
      <c r="H176" s="909"/>
      <c r="I176" s="28" t="s">
        <v>96</v>
      </c>
      <c r="J176" s="54">
        <f>K176+M176</f>
        <v>0</v>
      </c>
      <c r="K176" s="55"/>
      <c r="L176" s="55"/>
      <c r="M176" s="48"/>
      <c r="N176" s="54">
        <f>O176+Q176</f>
        <v>0</v>
      </c>
      <c r="O176" s="55"/>
      <c r="P176" s="55"/>
      <c r="Q176" s="56"/>
      <c r="R176" s="57">
        <f>S176+U176</f>
        <v>0</v>
      </c>
      <c r="S176" s="58"/>
      <c r="T176" s="58"/>
      <c r="U176" s="59"/>
      <c r="V176" s="258">
        <v>440</v>
      </c>
      <c r="W176" s="258">
        <v>4000</v>
      </c>
      <c r="X176" s="891"/>
      <c r="Y176" s="83"/>
      <c r="Z176" s="83"/>
      <c r="AA176" s="84"/>
      <c r="AD176" s="19"/>
    </row>
    <row r="177" spans="1:30" ht="18.75" customHeight="1" thickBot="1">
      <c r="A177" s="902"/>
      <c r="B177" s="903"/>
      <c r="C177" s="911"/>
      <c r="D177" s="911"/>
      <c r="E177" s="1032"/>
      <c r="F177" s="955"/>
      <c r="G177" s="921"/>
      <c r="H177" s="910"/>
      <c r="I177" s="20" t="s">
        <v>10</v>
      </c>
      <c r="J177" s="61">
        <f t="shared" ref="J177:W177" si="45">SUM(J175:J176)</f>
        <v>0</v>
      </c>
      <c r="K177" s="62">
        <f t="shared" si="45"/>
        <v>0</v>
      </c>
      <c r="L177" s="62">
        <f t="shared" si="45"/>
        <v>0</v>
      </c>
      <c r="M177" s="63">
        <f t="shared" si="45"/>
        <v>0</v>
      </c>
      <c r="N177" s="61">
        <f t="shared" si="45"/>
        <v>0</v>
      </c>
      <c r="O177" s="62">
        <f t="shared" si="45"/>
        <v>0</v>
      </c>
      <c r="P177" s="62">
        <f t="shared" si="45"/>
        <v>0</v>
      </c>
      <c r="Q177" s="63">
        <f t="shared" si="45"/>
        <v>0</v>
      </c>
      <c r="R177" s="61">
        <f>SUM(R175:R176)</f>
        <v>0</v>
      </c>
      <c r="S177" s="62">
        <f t="shared" si="45"/>
        <v>0</v>
      </c>
      <c r="T177" s="62">
        <f t="shared" si="45"/>
        <v>0</v>
      </c>
      <c r="U177" s="62">
        <f t="shared" si="45"/>
        <v>0</v>
      </c>
      <c r="V177" s="64">
        <f t="shared" si="45"/>
        <v>440</v>
      </c>
      <c r="W177" s="64">
        <f t="shared" si="45"/>
        <v>4000</v>
      </c>
      <c r="X177" s="947"/>
      <c r="Y177" s="85"/>
      <c r="Z177" s="85"/>
      <c r="AA177" s="491">
        <v>42</v>
      </c>
      <c r="AD177" s="19"/>
    </row>
    <row r="178" spans="1:30" ht="15" customHeight="1">
      <c r="A178" s="410" t="s">
        <v>9</v>
      </c>
      <c r="B178" s="397" t="s">
        <v>62</v>
      </c>
      <c r="C178" s="876" t="s">
        <v>127</v>
      </c>
      <c r="D178" s="988"/>
      <c r="E178" s="1041" t="s">
        <v>201</v>
      </c>
      <c r="F178" s="1043"/>
      <c r="G178" s="1045"/>
      <c r="H178" s="922" t="s">
        <v>69</v>
      </c>
      <c r="I178" s="394" t="s">
        <v>70</v>
      </c>
      <c r="J178" s="398"/>
      <c r="K178" s="398"/>
      <c r="L178" s="398"/>
      <c r="M178" s="399"/>
      <c r="N178" s="400"/>
      <c r="O178" s="398"/>
      <c r="P178" s="398"/>
      <c r="Q178" s="399"/>
      <c r="R178" s="733">
        <f>S178+U178</f>
        <v>44.3</v>
      </c>
      <c r="S178" s="732">
        <v>44.3</v>
      </c>
      <c r="T178" s="420"/>
      <c r="U178" s="421"/>
      <c r="V178" s="422">
        <v>70</v>
      </c>
      <c r="W178" s="423">
        <v>116.7</v>
      </c>
      <c r="X178" s="424" t="s">
        <v>202</v>
      </c>
      <c r="Y178" s="425">
        <v>2</v>
      </c>
      <c r="Z178" s="425">
        <v>3</v>
      </c>
      <c r="AA178" s="89">
        <v>5</v>
      </c>
      <c r="AD178" s="19"/>
    </row>
    <row r="179" spans="1:30" ht="15" customHeight="1" thickBot="1">
      <c r="A179" s="406"/>
      <c r="B179" s="401"/>
      <c r="C179" s="911"/>
      <c r="D179" s="908"/>
      <c r="E179" s="1042"/>
      <c r="F179" s="1044"/>
      <c r="G179" s="1034"/>
      <c r="H179" s="910"/>
      <c r="I179" s="395" t="s">
        <v>10</v>
      </c>
      <c r="J179" s="61"/>
      <c r="K179" s="61"/>
      <c r="L179" s="61"/>
      <c r="M179" s="302"/>
      <c r="N179" s="202"/>
      <c r="O179" s="61"/>
      <c r="P179" s="61"/>
      <c r="Q179" s="302"/>
      <c r="R179" s="202">
        <f>SUM(R178)</f>
        <v>44.3</v>
      </c>
      <c r="S179" s="61">
        <f>S178</f>
        <v>44.3</v>
      </c>
      <c r="T179" s="61"/>
      <c r="U179" s="302"/>
      <c r="V179" s="64">
        <v>70</v>
      </c>
      <c r="W179" s="302">
        <v>116.7</v>
      </c>
      <c r="X179" s="196"/>
      <c r="Y179" s="489"/>
      <c r="Z179" s="489"/>
      <c r="AA179" s="491"/>
      <c r="AD179" s="19"/>
    </row>
    <row r="180" spans="1:30" ht="14.25" customHeight="1" thickBot="1">
      <c r="A180" s="29" t="s">
        <v>9</v>
      </c>
      <c r="B180" s="14" t="s">
        <v>62</v>
      </c>
      <c r="C180" s="914" t="s">
        <v>12</v>
      </c>
      <c r="D180" s="914"/>
      <c r="E180" s="914"/>
      <c r="F180" s="914"/>
      <c r="G180" s="914"/>
      <c r="H180" s="914"/>
      <c r="I180" s="915"/>
      <c r="J180" s="65">
        <f t="shared" ref="J180:Q180" si="46">J177+J174+J171+J168+J158+J155+J148</f>
        <v>2578.8999999999996</v>
      </c>
      <c r="K180" s="65">
        <f t="shared" si="46"/>
        <v>2478.8999999999996</v>
      </c>
      <c r="L180" s="65">
        <f t="shared" si="46"/>
        <v>0</v>
      </c>
      <c r="M180" s="65">
        <f t="shared" si="46"/>
        <v>100</v>
      </c>
      <c r="N180" s="65">
        <f t="shared" si="46"/>
        <v>4232.8</v>
      </c>
      <c r="O180" s="65">
        <f t="shared" si="46"/>
        <v>3812.8</v>
      </c>
      <c r="P180" s="65">
        <f t="shared" si="46"/>
        <v>19.100000000000001</v>
      </c>
      <c r="Q180" s="65">
        <f t="shared" si="46"/>
        <v>420</v>
      </c>
      <c r="R180" s="65">
        <f>SUM(R179,R177,R174,R171,R167,R163,R158,R155,R148)</f>
        <v>3464.51</v>
      </c>
      <c r="S180" s="65">
        <f>S177+S174+S171+S168+S158+S155+S148+S179</f>
        <v>3294.51</v>
      </c>
      <c r="T180" s="65">
        <f>T177+T174+T171+T168+T158+T155+T148+T179</f>
        <v>19.100000000000001</v>
      </c>
      <c r="U180" s="65">
        <f>U177+U174+U171+U168+U158+U155+U148+U179</f>
        <v>170</v>
      </c>
      <c r="V180" s="65">
        <f>V177+V174+V171+V168+V158+V155+V148+V179</f>
        <v>4327.5</v>
      </c>
      <c r="W180" s="65">
        <f>W177+W174+W171+W168+W158+W155+W148+W179</f>
        <v>8771.3000000000011</v>
      </c>
      <c r="X180" s="943"/>
      <c r="Y180" s="944"/>
      <c r="Z180" s="944"/>
      <c r="AA180" s="945"/>
    </row>
    <row r="181" spans="1:30" ht="14.25" customHeight="1" thickBot="1">
      <c r="A181" s="13" t="s">
        <v>9</v>
      </c>
      <c r="B181" s="14" t="s">
        <v>64</v>
      </c>
      <c r="C181" s="959" t="s">
        <v>65</v>
      </c>
      <c r="D181" s="960"/>
      <c r="E181" s="961"/>
      <c r="F181" s="960"/>
      <c r="G181" s="960"/>
      <c r="H181" s="960"/>
      <c r="I181" s="960"/>
      <c r="J181" s="960"/>
      <c r="K181" s="960"/>
      <c r="L181" s="960"/>
      <c r="M181" s="960"/>
      <c r="N181" s="960"/>
      <c r="O181" s="960"/>
      <c r="P181" s="960"/>
      <c r="Q181" s="960"/>
      <c r="R181" s="960"/>
      <c r="S181" s="960"/>
      <c r="T181" s="960"/>
      <c r="U181" s="960"/>
      <c r="V181" s="960"/>
      <c r="W181" s="960"/>
      <c r="X181" s="960"/>
      <c r="Y181" s="960"/>
      <c r="Z181" s="960"/>
      <c r="AA181" s="962"/>
    </row>
    <row r="182" spans="1:30" ht="14.25" customHeight="1">
      <c r="A182" s="872" t="s">
        <v>9</v>
      </c>
      <c r="B182" s="874" t="s">
        <v>64</v>
      </c>
      <c r="C182" s="876" t="s">
        <v>9</v>
      </c>
      <c r="D182" s="984"/>
      <c r="E182" s="1155" t="s">
        <v>263</v>
      </c>
      <c r="F182" s="1152"/>
      <c r="G182" s="1045" t="s">
        <v>62</v>
      </c>
      <c r="H182" s="922" t="s">
        <v>69</v>
      </c>
      <c r="I182" s="27" t="s">
        <v>51</v>
      </c>
      <c r="J182" s="38">
        <f>K182+M182</f>
        <v>0</v>
      </c>
      <c r="K182" s="39"/>
      <c r="L182" s="39"/>
      <c r="M182" s="41"/>
      <c r="N182" s="752">
        <f>O182+Q182</f>
        <v>0</v>
      </c>
      <c r="O182" s="39"/>
      <c r="P182" s="39"/>
      <c r="Q182" s="41"/>
      <c r="R182" s="42">
        <f>S182+U182</f>
        <v>0</v>
      </c>
      <c r="S182" s="43"/>
      <c r="T182" s="43"/>
      <c r="U182" s="44"/>
      <c r="V182" s="45"/>
      <c r="W182" s="45"/>
      <c r="X182" s="946" t="s">
        <v>74</v>
      </c>
      <c r="Y182" s="107">
        <v>1.1000000000000001</v>
      </c>
      <c r="Z182" s="107">
        <v>2.2000000000000002</v>
      </c>
      <c r="AA182" s="108">
        <v>2.2000000000000002</v>
      </c>
      <c r="AD182" s="19"/>
    </row>
    <row r="183" spans="1:30" ht="14.25" customHeight="1">
      <c r="A183" s="873"/>
      <c r="B183" s="875"/>
      <c r="C183" s="877"/>
      <c r="D183" s="878"/>
      <c r="E183" s="1156"/>
      <c r="F183" s="1153"/>
      <c r="G183" s="986"/>
      <c r="H183" s="909"/>
      <c r="I183" s="68" t="s">
        <v>70</v>
      </c>
      <c r="J183" s="46">
        <f>K183+M183</f>
        <v>733</v>
      </c>
      <c r="K183" s="47"/>
      <c r="L183" s="47"/>
      <c r="M183" s="48">
        <v>733</v>
      </c>
      <c r="N183" s="122">
        <f>O183+Q183</f>
        <v>1000</v>
      </c>
      <c r="O183" s="47"/>
      <c r="P183" s="47"/>
      <c r="Q183" s="49">
        <v>1000</v>
      </c>
      <c r="R183" s="692">
        <f>S183+U183</f>
        <v>206.3</v>
      </c>
      <c r="S183" s="51"/>
      <c r="T183" s="51"/>
      <c r="U183" s="716">
        <v>206.3</v>
      </c>
      <c r="V183" s="53">
        <v>1000</v>
      </c>
      <c r="W183" s="53">
        <v>1000</v>
      </c>
      <c r="X183" s="891"/>
      <c r="Y183" s="83"/>
      <c r="Z183" s="83"/>
      <c r="AA183" s="84"/>
      <c r="AD183" s="19"/>
    </row>
    <row r="184" spans="1:30" ht="14.25" customHeight="1">
      <c r="A184" s="873"/>
      <c r="B184" s="875"/>
      <c r="C184" s="877"/>
      <c r="D184" s="878"/>
      <c r="E184" s="1156"/>
      <c r="F184" s="1153"/>
      <c r="G184" s="986"/>
      <c r="H184" s="909"/>
      <c r="I184" s="717" t="s">
        <v>70</v>
      </c>
      <c r="J184" s="99">
        <f>K184+M184</f>
        <v>0</v>
      </c>
      <c r="K184" s="55"/>
      <c r="L184" s="55"/>
      <c r="M184" s="48"/>
      <c r="N184" s="54">
        <f>O184+Q184</f>
        <v>0</v>
      </c>
      <c r="O184" s="55"/>
      <c r="P184" s="55"/>
      <c r="Q184" s="56"/>
      <c r="R184" s="709">
        <f>S184+U184</f>
        <v>10</v>
      </c>
      <c r="S184" s="58"/>
      <c r="T184" s="58"/>
      <c r="U184" s="696">
        <v>10</v>
      </c>
      <c r="V184" s="60"/>
      <c r="W184" s="60"/>
      <c r="X184" s="25"/>
      <c r="Y184" s="83"/>
      <c r="Z184" s="83"/>
      <c r="AA184" s="84"/>
      <c r="AD184" s="19"/>
    </row>
    <row r="185" spans="1:30" ht="23.25" customHeight="1" thickBot="1">
      <c r="A185" s="873"/>
      <c r="B185" s="875"/>
      <c r="C185" s="877"/>
      <c r="D185" s="878"/>
      <c r="E185" s="1156"/>
      <c r="F185" s="1153"/>
      <c r="G185" s="986"/>
      <c r="H185" s="909"/>
      <c r="I185" s="1149" t="s">
        <v>10</v>
      </c>
      <c r="J185" s="1109">
        <f t="shared" ref="J185:W185" si="47">SUM(J182:J184)</f>
        <v>733</v>
      </c>
      <c r="K185" s="1144">
        <f t="shared" si="47"/>
        <v>0</v>
      </c>
      <c r="L185" s="1144">
        <f t="shared" si="47"/>
        <v>0</v>
      </c>
      <c r="M185" s="1114">
        <f t="shared" si="47"/>
        <v>733</v>
      </c>
      <c r="N185" s="1109">
        <f t="shared" si="47"/>
        <v>1000</v>
      </c>
      <c r="O185" s="1144">
        <f t="shared" si="47"/>
        <v>0</v>
      </c>
      <c r="P185" s="1144">
        <f t="shared" si="47"/>
        <v>0</v>
      </c>
      <c r="Q185" s="1114">
        <f t="shared" si="47"/>
        <v>1000</v>
      </c>
      <c r="R185" s="1109">
        <f>SUM(R182:R184)</f>
        <v>216.3</v>
      </c>
      <c r="S185" s="1144">
        <f t="shared" si="47"/>
        <v>0</v>
      </c>
      <c r="T185" s="1144">
        <f t="shared" si="47"/>
        <v>0</v>
      </c>
      <c r="U185" s="1114">
        <f t="shared" si="47"/>
        <v>216.3</v>
      </c>
      <c r="V185" s="1182">
        <f t="shared" si="47"/>
        <v>1000</v>
      </c>
      <c r="W185" s="1182">
        <f t="shared" si="47"/>
        <v>1000</v>
      </c>
      <c r="X185" s="26"/>
      <c r="Y185" s="85"/>
      <c r="Z185" s="85"/>
      <c r="AA185" s="491"/>
      <c r="AD185" s="19"/>
    </row>
    <row r="186" spans="1:30" ht="42.75" customHeight="1" thickBot="1">
      <c r="A186" s="902"/>
      <c r="B186" s="903"/>
      <c r="C186" s="911"/>
      <c r="D186" s="985"/>
      <c r="E186" s="751" t="s">
        <v>267</v>
      </c>
      <c r="F186" s="1154"/>
      <c r="G186" s="1034"/>
      <c r="H186" s="910"/>
      <c r="I186" s="1151"/>
      <c r="J186" s="1111"/>
      <c r="K186" s="1146"/>
      <c r="L186" s="1146"/>
      <c r="M186" s="1116"/>
      <c r="N186" s="1111"/>
      <c r="O186" s="1146"/>
      <c r="P186" s="1146"/>
      <c r="Q186" s="1116"/>
      <c r="R186" s="1111"/>
      <c r="S186" s="1146"/>
      <c r="T186" s="1146"/>
      <c r="U186" s="1116"/>
      <c r="V186" s="1183"/>
      <c r="W186" s="1183"/>
      <c r="X186" s="498"/>
      <c r="Y186" s="83"/>
      <c r="Z186" s="83"/>
      <c r="AA186" s="84"/>
      <c r="AD186" s="19"/>
    </row>
    <row r="187" spans="1:30" ht="14.25" customHeight="1">
      <c r="A187" s="872" t="s">
        <v>9</v>
      </c>
      <c r="B187" s="874" t="s">
        <v>64</v>
      </c>
      <c r="C187" s="876" t="s">
        <v>11</v>
      </c>
      <c r="D187" s="212"/>
      <c r="E187" s="1189" t="s">
        <v>131</v>
      </c>
      <c r="F187" s="972"/>
      <c r="G187" s="919" t="s">
        <v>62</v>
      </c>
      <c r="H187" s="922" t="s">
        <v>69</v>
      </c>
      <c r="I187" s="239"/>
      <c r="J187" s="280"/>
      <c r="K187" s="240"/>
      <c r="L187" s="240"/>
      <c r="M187" s="241"/>
      <c r="N187" s="242"/>
      <c r="O187" s="240"/>
      <c r="P187" s="240"/>
      <c r="Q187" s="243"/>
      <c r="R187" s="244"/>
      <c r="S187" s="245"/>
      <c r="T187" s="245"/>
      <c r="U187" s="246"/>
      <c r="V187" s="247"/>
      <c r="W187" s="247"/>
      <c r="X187" s="929" t="s">
        <v>82</v>
      </c>
      <c r="Y187" s="105">
        <v>0.8</v>
      </c>
      <c r="Z187" s="105">
        <v>0.8</v>
      </c>
      <c r="AA187" s="106">
        <v>0.8</v>
      </c>
      <c r="AD187" s="19"/>
    </row>
    <row r="188" spans="1:30" ht="23.25" customHeight="1">
      <c r="A188" s="873"/>
      <c r="B188" s="875"/>
      <c r="C188" s="877"/>
      <c r="D188" s="213"/>
      <c r="E188" s="1189"/>
      <c r="F188" s="973"/>
      <c r="G188" s="920"/>
      <c r="H188" s="909"/>
      <c r="I188" s="16"/>
      <c r="J188" s="248"/>
      <c r="K188" s="249"/>
      <c r="L188" s="249"/>
      <c r="M188" s="250"/>
      <c r="N188" s="251"/>
      <c r="O188" s="249"/>
      <c r="P188" s="249"/>
      <c r="Q188" s="252"/>
      <c r="R188" s="253"/>
      <c r="S188" s="254"/>
      <c r="T188" s="254"/>
      <c r="U188" s="255"/>
      <c r="V188" s="256"/>
      <c r="W188" s="256"/>
      <c r="X188" s="929"/>
      <c r="Y188" s="83"/>
      <c r="Z188" s="83"/>
      <c r="AA188" s="84"/>
      <c r="AD188" s="19"/>
    </row>
    <row r="189" spans="1:30" ht="14.25" customHeight="1">
      <c r="A189" s="873"/>
      <c r="B189" s="875"/>
      <c r="C189" s="877"/>
      <c r="D189" s="213"/>
      <c r="E189" s="1189"/>
      <c r="F189" s="973"/>
      <c r="G189" s="920"/>
      <c r="H189" s="909"/>
      <c r="I189" s="230"/>
      <c r="J189" s="231"/>
      <c r="K189" s="192"/>
      <c r="L189" s="192"/>
      <c r="M189" s="232"/>
      <c r="N189" s="233"/>
      <c r="O189" s="192"/>
      <c r="P189" s="192"/>
      <c r="Q189" s="117"/>
      <c r="R189" s="234"/>
      <c r="S189" s="51"/>
      <c r="T189" s="51"/>
      <c r="U189" s="52"/>
      <c r="V189" s="53"/>
      <c r="W189" s="53"/>
      <c r="X189" s="929" t="s">
        <v>79</v>
      </c>
      <c r="Y189" s="105">
        <v>2</v>
      </c>
      <c r="Z189" s="105">
        <v>1.7</v>
      </c>
      <c r="AA189" s="106">
        <v>1.7</v>
      </c>
    </row>
    <row r="190" spans="1:30" ht="24.75" customHeight="1">
      <c r="A190" s="873"/>
      <c r="B190" s="875"/>
      <c r="C190" s="877"/>
      <c r="D190" s="213"/>
      <c r="E190" s="1189"/>
      <c r="F190" s="973"/>
      <c r="G190" s="920"/>
      <c r="H190" s="909"/>
      <c r="I190" s="216"/>
      <c r="J190" s="208"/>
      <c r="K190" s="218"/>
      <c r="L190" s="218"/>
      <c r="M190" s="220"/>
      <c r="N190" s="217"/>
      <c r="O190" s="218"/>
      <c r="P190" s="218"/>
      <c r="Q190" s="219"/>
      <c r="R190" s="57"/>
      <c r="S190" s="96"/>
      <c r="T190" s="96"/>
      <c r="U190" s="97"/>
      <c r="V190" s="98"/>
      <c r="W190" s="98"/>
      <c r="X190" s="929"/>
      <c r="Y190" s="83"/>
      <c r="Z190" s="83"/>
      <c r="AA190" s="84"/>
    </row>
    <row r="191" spans="1:30" ht="14.25" customHeight="1">
      <c r="A191" s="873"/>
      <c r="B191" s="875"/>
      <c r="C191" s="877"/>
      <c r="D191" s="215" t="s">
        <v>9</v>
      </c>
      <c r="E191" s="1192" t="s">
        <v>130</v>
      </c>
      <c r="F191" s="973"/>
      <c r="G191" s="920"/>
      <c r="H191" s="909"/>
      <c r="I191" s="221" t="s">
        <v>70</v>
      </c>
      <c r="J191" s="226">
        <f>K191+M191</f>
        <v>900</v>
      </c>
      <c r="K191" s="223">
        <v>900</v>
      </c>
      <c r="L191" s="223"/>
      <c r="M191" s="227"/>
      <c r="N191" s="222">
        <f>O191+Q191</f>
        <v>1437</v>
      </c>
      <c r="O191" s="223">
        <v>1437</v>
      </c>
      <c r="P191" s="223"/>
      <c r="Q191" s="224"/>
      <c r="R191" s="730">
        <f>U191+S191</f>
        <v>1620</v>
      </c>
      <c r="S191" s="729">
        <v>1620</v>
      </c>
      <c r="T191" s="58"/>
      <c r="U191" s="59">
        <v>0</v>
      </c>
      <c r="V191" s="225">
        <v>1206</v>
      </c>
      <c r="W191" s="225">
        <v>1206</v>
      </c>
      <c r="X191" s="929" t="s">
        <v>80</v>
      </c>
      <c r="Y191" s="83">
        <v>0.95</v>
      </c>
      <c r="Z191" s="83">
        <v>0.95</v>
      </c>
      <c r="AA191" s="84">
        <v>0.95</v>
      </c>
    </row>
    <row r="192" spans="1:30" ht="18.75" customHeight="1">
      <c r="A192" s="873"/>
      <c r="B192" s="875"/>
      <c r="C192" s="877"/>
      <c r="D192" s="213"/>
      <c r="E192" s="1192"/>
      <c r="F192" s="973"/>
      <c r="G192" s="920"/>
      <c r="H192" s="909"/>
      <c r="I192" s="230"/>
      <c r="J192" s="231"/>
      <c r="K192" s="192"/>
      <c r="L192" s="192"/>
      <c r="M192" s="232"/>
      <c r="N192" s="233"/>
      <c r="O192" s="192"/>
      <c r="P192" s="192"/>
      <c r="Q192" s="117"/>
      <c r="R192" s="234"/>
      <c r="S192" s="51"/>
      <c r="T192" s="51"/>
      <c r="U192" s="52"/>
      <c r="V192" s="53"/>
      <c r="W192" s="53"/>
      <c r="X192" s="929"/>
      <c r="Y192" s="83"/>
      <c r="Z192" s="83"/>
      <c r="AA192" s="84"/>
    </row>
    <row r="193" spans="1:30" ht="14.25" customHeight="1">
      <c r="A193" s="873"/>
      <c r="B193" s="875"/>
      <c r="C193" s="877"/>
      <c r="D193" s="213"/>
      <c r="E193" s="1192"/>
      <c r="F193" s="973"/>
      <c r="G193" s="920"/>
      <c r="H193" s="909"/>
      <c r="I193" s="230"/>
      <c r="J193" s="231"/>
      <c r="K193" s="192"/>
      <c r="L193" s="192"/>
      <c r="M193" s="232"/>
      <c r="N193" s="233"/>
      <c r="O193" s="192"/>
      <c r="P193" s="192"/>
      <c r="Q193" s="117"/>
      <c r="R193" s="234"/>
      <c r="S193" s="51"/>
      <c r="T193" s="51"/>
      <c r="U193" s="52"/>
      <c r="V193" s="53"/>
      <c r="W193" s="53"/>
      <c r="X193" s="929" t="s">
        <v>81</v>
      </c>
      <c r="Y193" s="83">
        <v>5</v>
      </c>
      <c r="Z193" s="83">
        <v>5</v>
      </c>
      <c r="AA193" s="84">
        <v>5</v>
      </c>
    </row>
    <row r="194" spans="1:30" ht="24" customHeight="1">
      <c r="A194" s="873"/>
      <c r="B194" s="875"/>
      <c r="C194" s="877"/>
      <c r="D194" s="213"/>
      <c r="E194" s="484"/>
      <c r="F194" s="973"/>
      <c r="G194" s="920"/>
      <c r="H194" s="909"/>
      <c r="I194" s="230"/>
      <c r="J194" s="231"/>
      <c r="K194" s="192"/>
      <c r="L194" s="192"/>
      <c r="M194" s="232"/>
      <c r="N194" s="233"/>
      <c r="O194" s="192"/>
      <c r="P194" s="192"/>
      <c r="Q194" s="117"/>
      <c r="R194" s="234"/>
      <c r="S194" s="51"/>
      <c r="T194" s="51"/>
      <c r="U194" s="52"/>
      <c r="V194" s="53"/>
      <c r="W194" s="53"/>
      <c r="X194" s="929"/>
      <c r="Y194" s="83"/>
      <c r="Z194" s="83"/>
      <c r="AA194" s="84"/>
    </row>
    <row r="195" spans="1:30" ht="14.25" customHeight="1">
      <c r="A195" s="873"/>
      <c r="B195" s="875"/>
      <c r="C195" s="877"/>
      <c r="D195" s="215" t="s">
        <v>11</v>
      </c>
      <c r="E195" s="992" t="s">
        <v>129</v>
      </c>
      <c r="F195" s="973"/>
      <c r="G195" s="920"/>
      <c r="H195" s="909"/>
      <c r="I195" s="221" t="s">
        <v>51</v>
      </c>
      <c r="J195" s="226">
        <f>K195+M195</f>
        <v>135</v>
      </c>
      <c r="K195" s="223">
        <v>135</v>
      </c>
      <c r="L195" s="223"/>
      <c r="M195" s="227"/>
      <c r="N195" s="222">
        <f>O195+Q195</f>
        <v>500</v>
      </c>
      <c r="O195" s="223">
        <v>500</v>
      </c>
      <c r="P195" s="223"/>
      <c r="Q195" s="224"/>
      <c r="R195" s="229">
        <f>S195+U195</f>
        <v>150</v>
      </c>
      <c r="S195" s="58">
        <v>150</v>
      </c>
      <c r="T195" s="58"/>
      <c r="U195" s="59">
        <v>0</v>
      </c>
      <c r="V195" s="225">
        <v>150</v>
      </c>
      <c r="W195" s="225">
        <v>150</v>
      </c>
      <c r="X195" s="1046" t="s">
        <v>78</v>
      </c>
      <c r="Y195" s="235">
        <v>0.74</v>
      </c>
      <c r="Z195" s="235">
        <v>0.74</v>
      </c>
      <c r="AA195" s="236">
        <v>0.74</v>
      </c>
    </row>
    <row r="196" spans="1:30" ht="27.75" customHeight="1">
      <c r="A196" s="873"/>
      <c r="B196" s="875"/>
      <c r="C196" s="877"/>
      <c r="D196" s="213"/>
      <c r="E196" s="992"/>
      <c r="F196" s="973"/>
      <c r="G196" s="920"/>
      <c r="H196" s="909"/>
      <c r="I196" s="94"/>
      <c r="J196" s="54"/>
      <c r="K196" s="95"/>
      <c r="L196" s="95"/>
      <c r="M196" s="119"/>
      <c r="N196" s="99"/>
      <c r="O196" s="95"/>
      <c r="P196" s="95"/>
      <c r="Q196" s="91"/>
      <c r="R196" s="57">
        <f>S196+U196</f>
        <v>0</v>
      </c>
      <c r="S196" s="96"/>
      <c r="T196" s="96"/>
      <c r="U196" s="97"/>
      <c r="V196" s="98"/>
      <c r="W196" s="98"/>
      <c r="X196" s="948"/>
      <c r="Y196" s="83"/>
      <c r="Z196" s="83"/>
      <c r="AA196" s="84"/>
    </row>
    <row r="197" spans="1:30" ht="14.25" customHeight="1">
      <c r="A197" s="873"/>
      <c r="B197" s="875"/>
      <c r="C197" s="877"/>
      <c r="D197" s="215" t="s">
        <v>56</v>
      </c>
      <c r="E197" s="992" t="s">
        <v>128</v>
      </c>
      <c r="F197" s="973"/>
      <c r="G197" s="920"/>
      <c r="H197" s="909"/>
      <c r="I197" s="221" t="s">
        <v>51</v>
      </c>
      <c r="J197" s="226"/>
      <c r="K197" s="223"/>
      <c r="L197" s="223"/>
      <c r="M197" s="227"/>
      <c r="N197" s="222">
        <f>O197+Q197</f>
        <v>200</v>
      </c>
      <c r="O197" s="223">
        <v>200</v>
      </c>
      <c r="P197" s="223"/>
      <c r="Q197" s="224"/>
      <c r="R197" s="229">
        <f>S197+U197</f>
        <v>0</v>
      </c>
      <c r="S197" s="58"/>
      <c r="T197" s="58"/>
      <c r="U197" s="59"/>
      <c r="V197" s="225">
        <v>0</v>
      </c>
      <c r="W197" s="237">
        <v>0</v>
      </c>
      <c r="X197" s="1048" t="s">
        <v>91</v>
      </c>
      <c r="Y197" s="963">
        <v>0.3</v>
      </c>
      <c r="Z197" s="963">
        <v>0.5</v>
      </c>
      <c r="AA197" s="965">
        <v>0.5</v>
      </c>
      <c r="AD197" s="19"/>
    </row>
    <row r="198" spans="1:30" ht="27" customHeight="1" thickBot="1">
      <c r="A198" s="902"/>
      <c r="B198" s="903"/>
      <c r="C198" s="911"/>
      <c r="D198" s="214"/>
      <c r="E198" s="1012"/>
      <c r="F198" s="974"/>
      <c r="G198" s="921"/>
      <c r="H198" s="910"/>
      <c r="I198" s="20" t="s">
        <v>10</v>
      </c>
      <c r="J198" s="61">
        <f t="shared" ref="J198:W198" si="48">SUM(J187:J197)</f>
        <v>1035</v>
      </c>
      <c r="K198" s="62">
        <f t="shared" si="48"/>
        <v>1035</v>
      </c>
      <c r="L198" s="62">
        <f t="shared" si="48"/>
        <v>0</v>
      </c>
      <c r="M198" s="228">
        <f t="shared" si="48"/>
        <v>0</v>
      </c>
      <c r="N198" s="202">
        <f t="shared" si="48"/>
        <v>2137</v>
      </c>
      <c r="O198" s="62">
        <f t="shared" si="48"/>
        <v>2137</v>
      </c>
      <c r="P198" s="62">
        <f t="shared" si="48"/>
        <v>0</v>
      </c>
      <c r="Q198" s="63">
        <f t="shared" si="48"/>
        <v>0</v>
      </c>
      <c r="R198" s="61">
        <f>SUM(R188:R197)</f>
        <v>1770</v>
      </c>
      <c r="S198" s="62">
        <f t="shared" si="48"/>
        <v>1770</v>
      </c>
      <c r="T198" s="62">
        <f t="shared" si="48"/>
        <v>0</v>
      </c>
      <c r="U198" s="228">
        <f t="shared" si="48"/>
        <v>0</v>
      </c>
      <c r="V198" s="64">
        <f t="shared" si="48"/>
        <v>1356</v>
      </c>
      <c r="W198" s="238">
        <f t="shared" si="48"/>
        <v>1356</v>
      </c>
      <c r="X198" s="1049"/>
      <c r="Y198" s="964"/>
      <c r="Z198" s="964"/>
      <c r="AA198" s="966"/>
      <c r="AD198" s="19"/>
    </row>
    <row r="199" spans="1:30" ht="14.25" customHeight="1">
      <c r="A199" s="872" t="s">
        <v>9</v>
      </c>
      <c r="B199" s="874" t="s">
        <v>64</v>
      </c>
      <c r="C199" s="876" t="s">
        <v>56</v>
      </c>
      <c r="D199" s="876"/>
      <c r="E199" s="1161" t="s">
        <v>75</v>
      </c>
      <c r="F199" s="972"/>
      <c r="G199" s="919" t="s">
        <v>62</v>
      </c>
      <c r="H199" s="922" t="s">
        <v>69</v>
      </c>
      <c r="I199" s="27" t="s">
        <v>51</v>
      </c>
      <c r="J199" s="38">
        <f>K199+M199</f>
        <v>45</v>
      </c>
      <c r="K199" s="39">
        <v>45</v>
      </c>
      <c r="L199" s="39"/>
      <c r="M199" s="40"/>
      <c r="N199" s="38">
        <f>O199+Q199</f>
        <v>45</v>
      </c>
      <c r="O199" s="39">
        <v>45</v>
      </c>
      <c r="P199" s="39"/>
      <c r="Q199" s="41"/>
      <c r="R199" s="42">
        <f>S199+U199</f>
        <v>45</v>
      </c>
      <c r="S199" s="43">
        <v>45</v>
      </c>
      <c r="T199" s="43"/>
      <c r="U199" s="44"/>
      <c r="V199" s="45">
        <v>45</v>
      </c>
      <c r="W199" s="45">
        <v>45</v>
      </c>
      <c r="X199" s="946" t="s">
        <v>77</v>
      </c>
      <c r="Y199" s="107">
        <v>0.38</v>
      </c>
      <c r="Z199" s="107">
        <v>0.38</v>
      </c>
      <c r="AA199" s="108">
        <v>0.38</v>
      </c>
      <c r="AD199" s="19"/>
    </row>
    <row r="200" spans="1:30" ht="14.25" customHeight="1">
      <c r="A200" s="873"/>
      <c r="B200" s="875"/>
      <c r="C200" s="877"/>
      <c r="D200" s="877"/>
      <c r="E200" s="1162"/>
      <c r="F200" s="973"/>
      <c r="G200" s="920"/>
      <c r="H200" s="909"/>
      <c r="I200" s="68" t="s">
        <v>70</v>
      </c>
      <c r="J200" s="46">
        <f>K200+M200</f>
        <v>226.8</v>
      </c>
      <c r="K200" s="47">
        <v>226.8</v>
      </c>
      <c r="L200" s="47"/>
      <c r="M200" s="48"/>
      <c r="N200" s="46">
        <f>O200+Q200</f>
        <v>250</v>
      </c>
      <c r="O200" s="47">
        <v>250</v>
      </c>
      <c r="P200" s="47"/>
      <c r="Q200" s="49"/>
      <c r="R200" s="692">
        <f>S200+U200</f>
        <v>220</v>
      </c>
      <c r="S200" s="731">
        <v>220</v>
      </c>
      <c r="T200" s="51"/>
      <c r="U200" s="52"/>
      <c r="V200" s="53">
        <v>250</v>
      </c>
      <c r="W200" s="53">
        <v>250</v>
      </c>
      <c r="X200" s="891"/>
      <c r="Y200" s="83"/>
      <c r="Z200" s="83"/>
      <c r="AA200" s="84"/>
      <c r="AD200" s="19"/>
    </row>
    <row r="201" spans="1:30" ht="14.25" customHeight="1">
      <c r="A201" s="873"/>
      <c r="B201" s="875"/>
      <c r="C201" s="877"/>
      <c r="D201" s="877"/>
      <c r="E201" s="1162"/>
      <c r="F201" s="973"/>
      <c r="G201" s="920"/>
      <c r="H201" s="909"/>
      <c r="I201" s="28"/>
      <c r="J201" s="54">
        <f>K201+M201</f>
        <v>0</v>
      </c>
      <c r="K201" s="55"/>
      <c r="L201" s="55"/>
      <c r="M201" s="48"/>
      <c r="N201" s="54">
        <f>O201+Q201</f>
        <v>0</v>
      </c>
      <c r="O201" s="55"/>
      <c r="P201" s="55"/>
      <c r="Q201" s="56"/>
      <c r="R201" s="57">
        <f>S201+U201</f>
        <v>0</v>
      </c>
      <c r="S201" s="58"/>
      <c r="T201" s="58"/>
      <c r="U201" s="59"/>
      <c r="V201" s="60"/>
      <c r="W201" s="60"/>
      <c r="X201" s="25"/>
      <c r="Y201" s="83"/>
      <c r="Z201" s="83"/>
      <c r="AA201" s="84"/>
      <c r="AD201" s="19"/>
    </row>
    <row r="202" spans="1:30" ht="14.25" customHeight="1" thickBot="1">
      <c r="A202" s="902"/>
      <c r="B202" s="903"/>
      <c r="C202" s="911"/>
      <c r="D202" s="911"/>
      <c r="E202" s="1163"/>
      <c r="F202" s="974"/>
      <c r="G202" s="921"/>
      <c r="H202" s="910"/>
      <c r="I202" s="20" t="s">
        <v>10</v>
      </c>
      <c r="J202" s="61">
        <f t="shared" ref="J202:W202" si="49">SUM(J199:J201)</f>
        <v>271.8</v>
      </c>
      <c r="K202" s="62">
        <f t="shared" si="49"/>
        <v>271.8</v>
      </c>
      <c r="L202" s="62">
        <f t="shared" si="49"/>
        <v>0</v>
      </c>
      <c r="M202" s="63">
        <f t="shared" si="49"/>
        <v>0</v>
      </c>
      <c r="N202" s="61">
        <f t="shared" si="49"/>
        <v>295</v>
      </c>
      <c r="O202" s="62">
        <f>SUM(O199:O201)</f>
        <v>295</v>
      </c>
      <c r="P202" s="62">
        <f t="shared" si="49"/>
        <v>0</v>
      </c>
      <c r="Q202" s="63">
        <f t="shared" si="49"/>
        <v>0</v>
      </c>
      <c r="R202" s="61">
        <f>SUM(R199:R201)</f>
        <v>265</v>
      </c>
      <c r="S202" s="62">
        <f t="shared" si="49"/>
        <v>265</v>
      </c>
      <c r="T202" s="62">
        <f t="shared" si="49"/>
        <v>0</v>
      </c>
      <c r="U202" s="62">
        <f t="shared" si="49"/>
        <v>0</v>
      </c>
      <c r="V202" s="64">
        <f t="shared" si="49"/>
        <v>295</v>
      </c>
      <c r="W202" s="64">
        <f t="shared" si="49"/>
        <v>295</v>
      </c>
      <c r="X202" s="26"/>
      <c r="Y202" s="85"/>
      <c r="Z202" s="85"/>
      <c r="AA202" s="491"/>
      <c r="AD202" s="19"/>
    </row>
    <row r="203" spans="1:30" ht="14.25" customHeight="1">
      <c r="A203" s="872" t="s">
        <v>9</v>
      </c>
      <c r="B203" s="874" t="s">
        <v>64</v>
      </c>
      <c r="C203" s="876" t="s">
        <v>62</v>
      </c>
      <c r="D203" s="876"/>
      <c r="E203" s="969" t="s">
        <v>111</v>
      </c>
      <c r="F203" s="972"/>
      <c r="G203" s="919" t="s">
        <v>62</v>
      </c>
      <c r="H203" s="922" t="s">
        <v>69</v>
      </c>
      <c r="I203" s="27" t="s">
        <v>51</v>
      </c>
      <c r="J203" s="38"/>
      <c r="K203" s="39"/>
      <c r="L203" s="39"/>
      <c r="M203" s="40"/>
      <c r="N203" s="38">
        <f>O203+Q203</f>
        <v>100</v>
      </c>
      <c r="O203" s="39">
        <v>100</v>
      </c>
      <c r="P203" s="39"/>
      <c r="Q203" s="41"/>
      <c r="R203" s="42">
        <f>S203+U203</f>
        <v>0</v>
      </c>
      <c r="S203" s="43"/>
      <c r="T203" s="43"/>
      <c r="U203" s="44"/>
      <c r="V203" s="45">
        <v>50</v>
      </c>
      <c r="W203" s="45">
        <v>50</v>
      </c>
      <c r="X203" s="967" t="s">
        <v>112</v>
      </c>
      <c r="Y203" s="281">
        <v>8</v>
      </c>
      <c r="Z203" s="282">
        <v>4</v>
      </c>
      <c r="AA203" s="283">
        <v>4</v>
      </c>
      <c r="AD203" s="19"/>
    </row>
    <row r="204" spans="1:30" ht="14.25" customHeight="1">
      <c r="A204" s="873"/>
      <c r="B204" s="875"/>
      <c r="C204" s="877"/>
      <c r="D204" s="877"/>
      <c r="E204" s="970"/>
      <c r="F204" s="973"/>
      <c r="G204" s="920"/>
      <c r="H204" s="909"/>
      <c r="I204" s="68"/>
      <c r="J204" s="46"/>
      <c r="K204" s="47"/>
      <c r="L204" s="47"/>
      <c r="M204" s="48"/>
      <c r="N204" s="46"/>
      <c r="O204" s="47"/>
      <c r="P204" s="47"/>
      <c r="Q204" s="49"/>
      <c r="R204" s="50">
        <f>S204+U204</f>
        <v>0</v>
      </c>
      <c r="S204" s="51"/>
      <c r="T204" s="51"/>
      <c r="U204" s="52"/>
      <c r="V204" s="53"/>
      <c r="W204" s="53"/>
      <c r="X204" s="968"/>
      <c r="Y204" s="31"/>
      <c r="Z204" s="284"/>
      <c r="AA204" s="285"/>
      <c r="AD204" s="19"/>
    </row>
    <row r="205" spans="1:30" ht="14.25" customHeight="1" thickBot="1">
      <c r="A205" s="902"/>
      <c r="B205" s="903"/>
      <c r="C205" s="911"/>
      <c r="D205" s="911"/>
      <c r="E205" s="971"/>
      <c r="F205" s="974"/>
      <c r="G205" s="921"/>
      <c r="H205" s="910"/>
      <c r="I205" s="20" t="s">
        <v>10</v>
      </c>
      <c r="J205" s="61">
        <f t="shared" ref="J205:W205" si="50">SUM(J203:J204)</f>
        <v>0</v>
      </c>
      <c r="K205" s="62">
        <f t="shared" si="50"/>
        <v>0</v>
      </c>
      <c r="L205" s="62">
        <f t="shared" si="50"/>
        <v>0</v>
      </c>
      <c r="M205" s="63">
        <f t="shared" si="50"/>
        <v>0</v>
      </c>
      <c r="N205" s="61">
        <f t="shared" si="50"/>
        <v>100</v>
      </c>
      <c r="O205" s="62">
        <f t="shared" si="50"/>
        <v>100</v>
      </c>
      <c r="P205" s="62">
        <f t="shared" si="50"/>
        <v>0</v>
      </c>
      <c r="Q205" s="63">
        <f t="shared" si="50"/>
        <v>0</v>
      </c>
      <c r="R205" s="61">
        <f>SUM(R203:R204)</f>
        <v>0</v>
      </c>
      <c r="S205" s="62">
        <f t="shared" si="50"/>
        <v>0</v>
      </c>
      <c r="T205" s="62">
        <f t="shared" si="50"/>
        <v>0</v>
      </c>
      <c r="U205" s="62">
        <f t="shared" si="50"/>
        <v>0</v>
      </c>
      <c r="V205" s="64">
        <f t="shared" si="50"/>
        <v>50</v>
      </c>
      <c r="W205" s="64">
        <f t="shared" si="50"/>
        <v>50</v>
      </c>
      <c r="X205" s="26"/>
      <c r="Y205" s="85"/>
      <c r="Z205" s="85"/>
      <c r="AA205" s="491"/>
      <c r="AD205" s="19"/>
    </row>
    <row r="206" spans="1:30" ht="14.25" customHeight="1">
      <c r="A206" s="872" t="s">
        <v>9</v>
      </c>
      <c r="B206" s="874" t="s">
        <v>64</v>
      </c>
      <c r="C206" s="876" t="s">
        <v>64</v>
      </c>
      <c r="D206" s="876"/>
      <c r="E206" s="1161" t="s">
        <v>76</v>
      </c>
      <c r="F206" s="972"/>
      <c r="G206" s="919" t="s">
        <v>62</v>
      </c>
      <c r="H206" s="922" t="s">
        <v>69</v>
      </c>
      <c r="I206" s="27" t="s">
        <v>51</v>
      </c>
      <c r="J206" s="38">
        <f>K206+M206</f>
        <v>0</v>
      </c>
      <c r="K206" s="39"/>
      <c r="L206" s="39"/>
      <c r="M206" s="40"/>
      <c r="N206" s="38">
        <f>O206+Q206</f>
        <v>0</v>
      </c>
      <c r="O206" s="111"/>
      <c r="P206" s="39"/>
      <c r="Q206" s="41"/>
      <c r="R206" s="42">
        <f>S206+U206</f>
        <v>0</v>
      </c>
      <c r="S206" s="43"/>
      <c r="T206" s="43"/>
      <c r="U206" s="44"/>
      <c r="V206" s="45"/>
      <c r="W206" s="45"/>
      <c r="X206" s="946" t="s">
        <v>146</v>
      </c>
      <c r="Y206" s="88">
        <v>14</v>
      </c>
      <c r="Z206" s="88">
        <v>14</v>
      </c>
      <c r="AA206" s="89">
        <v>14</v>
      </c>
      <c r="AD206" s="19"/>
    </row>
    <row r="207" spans="1:30" ht="14.25" customHeight="1">
      <c r="A207" s="873"/>
      <c r="B207" s="875"/>
      <c r="C207" s="877"/>
      <c r="D207" s="877"/>
      <c r="E207" s="1162"/>
      <c r="F207" s="973"/>
      <c r="G207" s="920"/>
      <c r="H207" s="909"/>
      <c r="I207" s="68" t="s">
        <v>70</v>
      </c>
      <c r="J207" s="46">
        <f>K207+M207</f>
        <v>215.4</v>
      </c>
      <c r="K207" s="47">
        <v>215.4</v>
      </c>
      <c r="L207" s="47"/>
      <c r="M207" s="48"/>
      <c r="N207" s="46">
        <f>O207+Q207</f>
        <v>321.3</v>
      </c>
      <c r="O207" s="47">
        <v>321.3</v>
      </c>
      <c r="P207" s="47"/>
      <c r="Q207" s="49"/>
      <c r="R207" s="692">
        <f>S207+U207</f>
        <v>321.3</v>
      </c>
      <c r="S207" s="731">
        <v>321.3</v>
      </c>
      <c r="T207" s="51"/>
      <c r="U207" s="52"/>
      <c r="V207" s="53">
        <v>321.3</v>
      </c>
      <c r="W207" s="53">
        <v>321.3</v>
      </c>
      <c r="X207" s="891"/>
      <c r="Y207" s="83"/>
      <c r="Z207" s="83"/>
      <c r="AA207" s="84"/>
      <c r="AD207" s="19"/>
    </row>
    <row r="208" spans="1:30" ht="14.25" customHeight="1">
      <c r="A208" s="873"/>
      <c r="B208" s="875"/>
      <c r="C208" s="877"/>
      <c r="D208" s="877"/>
      <c r="E208" s="1162"/>
      <c r="F208" s="973"/>
      <c r="G208" s="920"/>
      <c r="H208" s="909"/>
      <c r="I208" s="28"/>
      <c r="J208" s="54">
        <f>K208+M208</f>
        <v>0</v>
      </c>
      <c r="K208" s="55"/>
      <c r="L208" s="55"/>
      <c r="M208" s="48"/>
      <c r="N208" s="54">
        <f>O208+Q208</f>
        <v>0</v>
      </c>
      <c r="O208" s="55"/>
      <c r="P208" s="55"/>
      <c r="Q208" s="56"/>
      <c r="R208" s="57">
        <f>S208+U208</f>
        <v>0</v>
      </c>
      <c r="S208" s="58"/>
      <c r="T208" s="58"/>
      <c r="U208" s="59"/>
      <c r="V208" s="60"/>
      <c r="W208" s="60"/>
      <c r="X208" s="25"/>
      <c r="Y208" s="83"/>
      <c r="Z208" s="83"/>
      <c r="AA208" s="84"/>
      <c r="AD208" s="19"/>
    </row>
    <row r="209" spans="1:49" ht="14.25" customHeight="1" thickBot="1">
      <c r="A209" s="902"/>
      <c r="B209" s="903"/>
      <c r="C209" s="911"/>
      <c r="D209" s="911"/>
      <c r="E209" s="1163"/>
      <c r="F209" s="974"/>
      <c r="G209" s="921"/>
      <c r="H209" s="910"/>
      <c r="I209" s="20" t="s">
        <v>10</v>
      </c>
      <c r="J209" s="61">
        <f t="shared" ref="J209:W209" si="51">SUM(J206:J208)</f>
        <v>215.4</v>
      </c>
      <c r="K209" s="62">
        <f t="shared" si="51"/>
        <v>215.4</v>
      </c>
      <c r="L209" s="62">
        <f t="shared" si="51"/>
        <v>0</v>
      </c>
      <c r="M209" s="63">
        <f t="shared" si="51"/>
        <v>0</v>
      </c>
      <c r="N209" s="61">
        <f t="shared" si="51"/>
        <v>321.3</v>
      </c>
      <c r="O209" s="62">
        <f t="shared" si="51"/>
        <v>321.3</v>
      </c>
      <c r="P209" s="62">
        <f t="shared" si="51"/>
        <v>0</v>
      </c>
      <c r="Q209" s="63">
        <f t="shared" si="51"/>
        <v>0</v>
      </c>
      <c r="R209" s="61">
        <f>SUM(R206:R208)</f>
        <v>321.3</v>
      </c>
      <c r="S209" s="62">
        <f t="shared" si="51"/>
        <v>321.3</v>
      </c>
      <c r="T209" s="62">
        <f t="shared" si="51"/>
        <v>0</v>
      </c>
      <c r="U209" s="62">
        <f t="shared" si="51"/>
        <v>0</v>
      </c>
      <c r="V209" s="64">
        <f t="shared" si="51"/>
        <v>321.3</v>
      </c>
      <c r="W209" s="64">
        <f t="shared" si="51"/>
        <v>321.3</v>
      </c>
      <c r="X209" s="26"/>
      <c r="Y209" s="85"/>
      <c r="Z209" s="85"/>
      <c r="AA209" s="491"/>
      <c r="AD209" s="19"/>
    </row>
    <row r="210" spans="1:49" ht="14.25" customHeight="1" thickBot="1">
      <c r="A210" s="29" t="s">
        <v>9</v>
      </c>
      <c r="B210" s="14" t="s">
        <v>64</v>
      </c>
      <c r="C210" s="914" t="s">
        <v>12</v>
      </c>
      <c r="D210" s="914"/>
      <c r="E210" s="914"/>
      <c r="F210" s="914"/>
      <c r="G210" s="914"/>
      <c r="H210" s="914"/>
      <c r="I210" s="915"/>
      <c r="J210" s="65">
        <f>SUM(J209,J202,J198,J185)</f>
        <v>2255.1999999999998</v>
      </c>
      <c r="K210" s="65">
        <f>SUM(K209,K202,K198,K185)</f>
        <v>1522.2</v>
      </c>
      <c r="L210" s="65">
        <f>SUM(L209,L202,L198,L185)</f>
        <v>0</v>
      </c>
      <c r="M210" s="66">
        <f>SUM(M209,M202,M198,M185)</f>
        <v>733</v>
      </c>
      <c r="N210" s="65">
        <f>O210+Q210</f>
        <v>3853.3</v>
      </c>
      <c r="O210" s="65">
        <f>SUM(O209,O202,O198,O185,O205)</f>
        <v>2853.3</v>
      </c>
      <c r="P210" s="65">
        <f>SUM(P209,P202,P198,P185)</f>
        <v>0</v>
      </c>
      <c r="Q210" s="66">
        <f>SUM(Q209,Q202,Q198,Q185)</f>
        <v>1000</v>
      </c>
      <c r="R210" s="65">
        <f>SUM(R209,R205,R202,R198,R185)</f>
        <v>2572.6000000000004</v>
      </c>
      <c r="S210" s="65">
        <f>SUM(S209,S202,S198,S185)</f>
        <v>2356.3000000000002</v>
      </c>
      <c r="T210" s="65">
        <f>SUM(T209,T202,T198,T185)</f>
        <v>0</v>
      </c>
      <c r="U210" s="66">
        <f>SUM(U209,U202,U198,U185)</f>
        <v>216.3</v>
      </c>
      <c r="V210" s="66">
        <f>SUM(V209,V202,V198,V185,V205)</f>
        <v>3022.3</v>
      </c>
      <c r="W210" s="65">
        <f>SUM(W209,W202,W198,W185,W205)</f>
        <v>3022.3</v>
      </c>
      <c r="X210" s="943"/>
      <c r="Y210" s="944"/>
      <c r="Z210" s="944"/>
      <c r="AA210" s="945"/>
    </row>
    <row r="211" spans="1:49" ht="14.25" customHeight="1" thickBot="1">
      <c r="A211" s="29" t="s">
        <v>9</v>
      </c>
      <c r="B211" s="1070" t="s">
        <v>13</v>
      </c>
      <c r="C211" s="1071"/>
      <c r="D211" s="1071"/>
      <c r="E211" s="1071"/>
      <c r="F211" s="1071"/>
      <c r="G211" s="1071"/>
      <c r="H211" s="1071"/>
      <c r="I211" s="1072"/>
      <c r="J211" s="36">
        <f>SUM(J104,J114,J140,J180,J210)</f>
        <v>63754.5</v>
      </c>
      <c r="K211" s="36">
        <f>SUM(K104,K114,K140,K180,K210)</f>
        <v>18864.2</v>
      </c>
      <c r="L211" s="36">
        <f>SUM(L104,L114,L140,L180,L210)</f>
        <v>0</v>
      </c>
      <c r="M211" s="37">
        <f>SUM(M104,M114,M140,M180,M210)</f>
        <v>44890.3</v>
      </c>
      <c r="N211" s="36">
        <f>O211+Q211</f>
        <v>76831.599999999991</v>
      </c>
      <c r="O211" s="36">
        <f>SUM(O104,O114,O140,O180,O210)</f>
        <v>27534.999999999996</v>
      </c>
      <c r="P211" s="36">
        <f>SUM(P104,P114,P140,P180,P210)</f>
        <v>19.100000000000001</v>
      </c>
      <c r="Q211" s="37">
        <f>SUM(Q104,Q114,Q140,Q180,Q210)</f>
        <v>49296.6</v>
      </c>
      <c r="R211" s="36">
        <f>SUM(R210,R180,R140,R114,R104)</f>
        <v>62665.5</v>
      </c>
      <c r="S211" s="36">
        <f>SUM(S104,S114,S140,S180,S210)</f>
        <v>21087.600000000002</v>
      </c>
      <c r="T211" s="36">
        <f>SUM(T104,T114,T140,T180,T210)</f>
        <v>19.100000000000001</v>
      </c>
      <c r="U211" s="37">
        <f>SUM(U104,U114,U140,U180,U210)</f>
        <v>41577.9</v>
      </c>
      <c r="V211" s="37">
        <f>SUM(V104,V114,V140,V180,V210)</f>
        <v>56990.600000000006</v>
      </c>
      <c r="W211" s="36">
        <f>SUM(W104,W114,W140,W180,W210)</f>
        <v>48249.200000000004</v>
      </c>
      <c r="X211" s="1073"/>
      <c r="Y211" s="1074"/>
      <c r="Z211" s="1074"/>
      <c r="AA211" s="1075"/>
    </row>
    <row r="212" spans="1:49" ht="14.25" customHeight="1" thickBot="1">
      <c r="A212" s="33" t="s">
        <v>66</v>
      </c>
      <c r="B212" s="1076" t="s">
        <v>195</v>
      </c>
      <c r="C212" s="1077"/>
      <c r="D212" s="1077"/>
      <c r="E212" s="1077"/>
      <c r="F212" s="1077"/>
      <c r="G212" s="1077"/>
      <c r="H212" s="1077"/>
      <c r="I212" s="1078"/>
      <c r="J212" s="71">
        <f t="shared" ref="J212:W212" si="52">SUM(J211)</f>
        <v>63754.5</v>
      </c>
      <c r="K212" s="72">
        <f t="shared" si="52"/>
        <v>18864.2</v>
      </c>
      <c r="L212" s="72">
        <f t="shared" si="52"/>
        <v>0</v>
      </c>
      <c r="M212" s="70">
        <f t="shared" si="52"/>
        <v>44890.3</v>
      </c>
      <c r="N212" s="71">
        <f t="shared" si="52"/>
        <v>76831.599999999991</v>
      </c>
      <c r="O212" s="72">
        <f t="shared" si="52"/>
        <v>27534.999999999996</v>
      </c>
      <c r="P212" s="72">
        <f t="shared" si="52"/>
        <v>19.100000000000001</v>
      </c>
      <c r="Q212" s="70">
        <f t="shared" si="52"/>
        <v>49296.6</v>
      </c>
      <c r="R212" s="71">
        <f>SUM(R211)</f>
        <v>62665.5</v>
      </c>
      <c r="S212" s="72">
        <f t="shared" si="52"/>
        <v>21087.600000000002</v>
      </c>
      <c r="T212" s="72">
        <f t="shared" si="52"/>
        <v>19.100000000000001</v>
      </c>
      <c r="U212" s="70">
        <f t="shared" si="52"/>
        <v>41577.9</v>
      </c>
      <c r="V212" s="69">
        <f t="shared" si="52"/>
        <v>56990.600000000006</v>
      </c>
      <c r="W212" s="69">
        <f t="shared" si="52"/>
        <v>48249.200000000004</v>
      </c>
      <c r="X212" s="1079"/>
      <c r="Y212" s="1080"/>
      <c r="Z212" s="1080"/>
      <c r="AA212" s="1081"/>
    </row>
    <row r="213" spans="1:49" s="35" customFormat="1" ht="25.5" customHeight="1">
      <c r="A213" s="1082" t="s">
        <v>151</v>
      </c>
      <c r="B213" s="1082"/>
      <c r="C213" s="1082"/>
      <c r="D213" s="1082"/>
      <c r="E213" s="1082"/>
      <c r="F213" s="1082"/>
      <c r="G213" s="1082"/>
      <c r="H213" s="1082"/>
      <c r="I213" s="1082"/>
      <c r="J213" s="1082"/>
      <c r="K213" s="1082"/>
      <c r="L213" s="1082"/>
      <c r="M213" s="1082"/>
      <c r="N213" s="1082"/>
      <c r="O213" s="1082"/>
      <c r="P213" s="1082"/>
      <c r="Q213" s="1082"/>
      <c r="R213" s="1082"/>
      <c r="S213" s="1082"/>
      <c r="T213" s="1082"/>
      <c r="U213" s="1082"/>
      <c r="V213" s="1082"/>
      <c r="W213" s="1082"/>
      <c r="X213" s="1082"/>
      <c r="Y213" s="1082"/>
      <c r="Z213" s="1082"/>
      <c r="AA213" s="1082"/>
      <c r="AB213" s="34"/>
      <c r="AC213" s="34"/>
      <c r="AD213" s="34"/>
      <c r="AE213" s="34"/>
      <c r="AF213" s="34"/>
      <c r="AG213" s="34"/>
      <c r="AH213" s="34"/>
      <c r="AI213" s="34"/>
      <c r="AJ213" s="34"/>
      <c r="AK213" s="34"/>
      <c r="AL213" s="34"/>
      <c r="AM213" s="34"/>
      <c r="AN213" s="34"/>
      <c r="AO213" s="34"/>
      <c r="AP213" s="34"/>
      <c r="AQ213" s="34"/>
      <c r="AR213" s="34"/>
      <c r="AS213" s="34"/>
      <c r="AT213" s="34"/>
      <c r="AU213" s="34"/>
      <c r="AV213" s="34"/>
      <c r="AW213" s="34"/>
    </row>
    <row r="214" spans="1:49" s="35" customFormat="1" ht="13.5" customHeight="1">
      <c r="A214" s="1164" t="s">
        <v>124</v>
      </c>
      <c r="B214" s="1164"/>
      <c r="C214" s="1164"/>
      <c r="D214" s="1164"/>
      <c r="E214" s="1164"/>
      <c r="F214" s="1164"/>
      <c r="G214" s="1164"/>
      <c r="H214" s="1164"/>
      <c r="I214" s="1164"/>
      <c r="J214" s="1164"/>
      <c r="K214" s="1164"/>
      <c r="L214" s="1164"/>
      <c r="M214" s="1164"/>
      <c r="N214" s="1164"/>
      <c r="O214" s="1164"/>
      <c r="P214" s="1164"/>
      <c r="Q214" s="1164"/>
      <c r="R214" s="1164"/>
      <c r="S214" s="1164"/>
      <c r="T214" s="1164"/>
      <c r="U214" s="1164"/>
      <c r="V214" s="1164"/>
      <c r="W214" s="1164"/>
      <c r="X214" s="1164"/>
      <c r="Y214" s="1164"/>
      <c r="Z214" s="1164"/>
      <c r="AA214" s="1164"/>
      <c r="AB214" s="34"/>
      <c r="AC214" s="34"/>
      <c r="AD214" s="34"/>
      <c r="AE214" s="34"/>
      <c r="AF214" s="34"/>
      <c r="AG214" s="34"/>
      <c r="AH214" s="34"/>
      <c r="AI214" s="34"/>
      <c r="AJ214" s="34"/>
      <c r="AK214" s="34"/>
      <c r="AL214" s="34"/>
      <c r="AM214" s="34"/>
      <c r="AN214" s="34"/>
      <c r="AO214" s="34"/>
      <c r="AP214" s="34"/>
      <c r="AQ214" s="34"/>
      <c r="AR214" s="34"/>
      <c r="AS214" s="34"/>
      <c r="AT214" s="34"/>
      <c r="AU214" s="34"/>
      <c r="AV214" s="34"/>
      <c r="AW214" s="34"/>
    </row>
    <row r="215" spans="1:49" s="35" customFormat="1" ht="14.25" customHeight="1" thickBot="1">
      <c r="A215" s="1083" t="s">
        <v>18</v>
      </c>
      <c r="B215" s="1083"/>
      <c r="C215" s="1083"/>
      <c r="D215" s="1083"/>
      <c r="E215" s="1083"/>
      <c r="F215" s="1083"/>
      <c r="G215" s="1083"/>
      <c r="H215" s="1083"/>
      <c r="I215" s="1083"/>
      <c r="J215" s="1083"/>
      <c r="K215" s="1083"/>
      <c r="L215" s="1083"/>
      <c r="M215" s="1083"/>
      <c r="N215" s="1083"/>
      <c r="O215" s="1083"/>
      <c r="P215" s="1083"/>
      <c r="Q215" s="1083"/>
      <c r="R215" s="1083"/>
      <c r="S215" s="1083"/>
      <c r="T215" s="1083"/>
      <c r="U215" s="1083"/>
      <c r="V215" s="1083"/>
      <c r="W215" s="1083"/>
      <c r="X215" s="5"/>
      <c r="Y215" s="5"/>
      <c r="Z215" s="5"/>
      <c r="AA215" s="5"/>
      <c r="AB215" s="34"/>
      <c r="AC215" s="34"/>
      <c r="AD215" s="34"/>
      <c r="AE215" s="34"/>
      <c r="AF215" s="34"/>
      <c r="AG215" s="34"/>
      <c r="AH215" s="34"/>
      <c r="AI215" s="34"/>
      <c r="AJ215" s="34"/>
      <c r="AK215" s="34"/>
      <c r="AL215" s="34"/>
      <c r="AM215" s="34"/>
      <c r="AN215" s="34"/>
      <c r="AO215" s="34"/>
      <c r="AP215" s="34"/>
      <c r="AQ215" s="34"/>
      <c r="AR215" s="34"/>
      <c r="AS215" s="34"/>
      <c r="AT215" s="34"/>
      <c r="AU215" s="34"/>
      <c r="AV215" s="34"/>
      <c r="AW215" s="34"/>
    </row>
    <row r="216" spans="1:49" ht="45" customHeight="1" thickBot="1">
      <c r="A216" s="1050" t="s">
        <v>14</v>
      </c>
      <c r="B216" s="1051"/>
      <c r="C216" s="1051"/>
      <c r="D216" s="1051"/>
      <c r="E216" s="1051"/>
      <c r="F216" s="1051"/>
      <c r="G216" s="1051"/>
      <c r="H216" s="1051"/>
      <c r="I216" s="1052"/>
      <c r="J216" s="1050" t="s">
        <v>33</v>
      </c>
      <c r="K216" s="1051"/>
      <c r="L216" s="1051"/>
      <c r="M216" s="1052"/>
      <c r="N216" s="1050" t="s">
        <v>34</v>
      </c>
      <c r="O216" s="1051"/>
      <c r="P216" s="1051"/>
      <c r="Q216" s="1052"/>
      <c r="R216" s="1050" t="s">
        <v>35</v>
      </c>
      <c r="S216" s="1051"/>
      <c r="T216" s="1051"/>
      <c r="U216" s="1052"/>
      <c r="V216" s="74" t="s">
        <v>246</v>
      </c>
      <c r="W216" s="74" t="s">
        <v>247</v>
      </c>
    </row>
    <row r="217" spans="1:49" ht="14.25" customHeight="1">
      <c r="A217" s="978" t="s">
        <v>19</v>
      </c>
      <c r="B217" s="979"/>
      <c r="C217" s="979"/>
      <c r="D217" s="979"/>
      <c r="E217" s="979"/>
      <c r="F217" s="979"/>
      <c r="G217" s="979"/>
      <c r="H217" s="979"/>
      <c r="I217" s="980"/>
      <c r="J217" s="981">
        <f>SUM(J218:M219)</f>
        <v>17969.7</v>
      </c>
      <c r="K217" s="982"/>
      <c r="L217" s="982"/>
      <c r="M217" s="983"/>
      <c r="N217" s="981">
        <f>SUM(N218:Q219)</f>
        <v>24912.300000000003</v>
      </c>
      <c r="O217" s="982"/>
      <c r="P217" s="982"/>
      <c r="Q217" s="983"/>
      <c r="R217" s="981">
        <f>SUM(R218:U220)</f>
        <v>20575.3</v>
      </c>
      <c r="S217" s="982"/>
      <c r="T217" s="982"/>
      <c r="U217" s="983"/>
      <c r="V217" s="77">
        <f>SUM(V218:V219)</f>
        <v>19212.000000000004</v>
      </c>
      <c r="W217" s="77">
        <f>SUM(W218:W219)</f>
        <v>19114.500000000004</v>
      </c>
    </row>
    <row r="218" spans="1:49" ht="14.25" customHeight="1">
      <c r="A218" s="1096" t="s">
        <v>38</v>
      </c>
      <c r="B218" s="1097"/>
      <c r="C218" s="1097"/>
      <c r="D218" s="1097"/>
      <c r="E218" s="1097"/>
      <c r="F218" s="1097"/>
      <c r="G218" s="1097"/>
      <c r="H218" s="1097"/>
      <c r="I218" s="1098"/>
      <c r="J218" s="1084">
        <f>SUMIF(I12:I212,"SB",J12:J212)</f>
        <v>16935.8</v>
      </c>
      <c r="K218" s="1085"/>
      <c r="L218" s="1085"/>
      <c r="M218" s="1086"/>
      <c r="N218" s="1084">
        <f>SUMIF(I12:I212,"SB",N12:N212)</f>
        <v>22479.9</v>
      </c>
      <c r="O218" s="1085"/>
      <c r="P218" s="1085"/>
      <c r="Q218" s="1086"/>
      <c r="R218" s="1084">
        <f>SUMIF(I13:I208,"SB",R13:R209)</f>
        <v>16421.3</v>
      </c>
      <c r="S218" s="1085"/>
      <c r="T218" s="1085"/>
      <c r="U218" s="1086"/>
      <c r="V218" s="75">
        <f>SUMIF(I12:I212,"SB",V12:V212)</f>
        <v>19156.800000000003</v>
      </c>
      <c r="W218" s="75">
        <f>SUMIF(I12:I212,"SB",W12:W212)</f>
        <v>19066.800000000003</v>
      </c>
    </row>
    <row r="219" spans="1:49" ht="14.25" customHeight="1">
      <c r="A219" s="1099" t="s">
        <v>39</v>
      </c>
      <c r="B219" s="1100"/>
      <c r="C219" s="1100"/>
      <c r="D219" s="1100"/>
      <c r="E219" s="1100"/>
      <c r="F219" s="1100"/>
      <c r="G219" s="1100"/>
      <c r="H219" s="1100"/>
      <c r="I219" s="1101"/>
      <c r="J219" s="1084">
        <f>SUMIF(I12:I212,"SB(P)",J12:J212)</f>
        <v>1033.9000000000001</v>
      </c>
      <c r="K219" s="1085"/>
      <c r="L219" s="1085"/>
      <c r="M219" s="1086"/>
      <c r="N219" s="1084">
        <f>SUMIF(I12:I212,"SB(P)",N12:N212)</f>
        <v>2432.4</v>
      </c>
      <c r="O219" s="1085"/>
      <c r="P219" s="1085"/>
      <c r="Q219" s="1086"/>
      <c r="R219" s="1084">
        <f>SUMIF(I13:I207,"SB(P)",R13:R209)</f>
        <v>2411.2000000000003</v>
      </c>
      <c r="S219" s="1085"/>
      <c r="T219" s="1085"/>
      <c r="U219" s="1086"/>
      <c r="V219" s="75">
        <f>SUMIF(I12:I212,"SB(P)",V12:V212)</f>
        <v>55.2</v>
      </c>
      <c r="W219" s="75">
        <f>SUMIF(I12:I212,"SB(P)",W12:W212)</f>
        <v>47.7</v>
      </c>
    </row>
    <row r="220" spans="1:49" ht="14.25" customHeight="1">
      <c r="A220" s="1064" t="s">
        <v>224</v>
      </c>
      <c r="B220" s="1065"/>
      <c r="C220" s="1065"/>
      <c r="D220" s="1065"/>
      <c r="E220" s="1065"/>
      <c r="F220" s="1065"/>
      <c r="G220" s="1065"/>
      <c r="H220" s="1065"/>
      <c r="I220" s="1066"/>
      <c r="J220" s="1067"/>
      <c r="K220" s="1068"/>
      <c r="L220" s="1068"/>
      <c r="M220" s="1069"/>
      <c r="N220" s="1067">
        <f>SUMIF(I13:I208,I119,N13:N208)</f>
        <v>1742.8</v>
      </c>
      <c r="O220" s="1068"/>
      <c r="P220" s="1068"/>
      <c r="Q220" s="1069"/>
      <c r="R220" s="1067">
        <f>SUMIF(I13:I207,I130,R13:R208)</f>
        <v>1742.8</v>
      </c>
      <c r="S220" s="1068"/>
      <c r="T220" s="1068"/>
      <c r="U220" s="1069"/>
      <c r="V220" s="473"/>
      <c r="W220" s="473"/>
    </row>
    <row r="221" spans="1:49" ht="14.25" customHeight="1">
      <c r="A221" s="1087" t="s">
        <v>20</v>
      </c>
      <c r="B221" s="1088"/>
      <c r="C221" s="1088"/>
      <c r="D221" s="1088"/>
      <c r="E221" s="1088"/>
      <c r="F221" s="1088"/>
      <c r="G221" s="1088"/>
      <c r="H221" s="1088"/>
      <c r="I221" s="1089"/>
      <c r="J221" s="1090">
        <f>SUM(J222:M226)</f>
        <v>45784.799999999996</v>
      </c>
      <c r="K221" s="1091"/>
      <c r="L221" s="1091"/>
      <c r="M221" s="1092"/>
      <c r="N221" s="1090">
        <f>SUM(N222:Q226)</f>
        <v>50176.499999999993</v>
      </c>
      <c r="O221" s="1091"/>
      <c r="P221" s="1091"/>
      <c r="Q221" s="1092"/>
      <c r="R221" s="1090">
        <f>SUM(R222:U226)</f>
        <v>42090.2</v>
      </c>
      <c r="S221" s="1091"/>
      <c r="T221" s="1091"/>
      <c r="U221" s="1092"/>
      <c r="V221" s="78">
        <f>SUM(V222:V226)</f>
        <v>37778.6</v>
      </c>
      <c r="W221" s="78">
        <f>SUM(W222:W226)</f>
        <v>29134.700000000004</v>
      </c>
    </row>
    <row r="222" spans="1:49" ht="14.25" customHeight="1">
      <c r="A222" s="1093" t="s">
        <v>40</v>
      </c>
      <c r="B222" s="1094"/>
      <c r="C222" s="1094"/>
      <c r="D222" s="1094"/>
      <c r="E222" s="1094"/>
      <c r="F222" s="1094"/>
      <c r="G222" s="1094"/>
      <c r="H222" s="1094"/>
      <c r="I222" s="1095"/>
      <c r="J222" s="1084">
        <f>SUMIF(I12:I212,"ES",J12:J212)</f>
        <v>24032.7</v>
      </c>
      <c r="K222" s="1085"/>
      <c r="L222" s="1085"/>
      <c r="M222" s="1086"/>
      <c r="N222" s="1084">
        <f>SUMIF(I12:I212,"ES",N12:N212)</f>
        <v>24261.8</v>
      </c>
      <c r="O222" s="1085"/>
      <c r="P222" s="1085"/>
      <c r="Q222" s="1086"/>
      <c r="R222" s="1084">
        <f>SUMIF(I13:I207,"ES",R13:R209)</f>
        <v>24261.8</v>
      </c>
      <c r="S222" s="1085"/>
      <c r="T222" s="1085"/>
      <c r="U222" s="1086"/>
      <c r="V222" s="75">
        <f>SUMIF(I12:I212,"ES",V12:V212)</f>
        <v>11390.6</v>
      </c>
      <c r="W222" s="75">
        <f>SUMIF(I12:I212,"ES",W12:W212)</f>
        <v>900.69999999999993</v>
      </c>
    </row>
    <row r="223" spans="1:49" ht="14.25" customHeight="1">
      <c r="A223" s="1064" t="s">
        <v>41</v>
      </c>
      <c r="B223" s="1065"/>
      <c r="C223" s="1065"/>
      <c r="D223" s="1065"/>
      <c r="E223" s="1065"/>
      <c r="F223" s="1065"/>
      <c r="G223" s="1065"/>
      <c r="H223" s="1065"/>
      <c r="I223" s="1066"/>
      <c r="J223" s="1084">
        <f>SUMIF(I12:I212,"KPP",J12:J212)</f>
        <v>10478.899999999998</v>
      </c>
      <c r="K223" s="1085"/>
      <c r="L223" s="1085"/>
      <c r="M223" s="1086"/>
      <c r="N223" s="1084">
        <f>SUMIF(I12:I212,"KPP",N12:N212)</f>
        <v>13547.8</v>
      </c>
      <c r="O223" s="1085"/>
      <c r="P223" s="1085"/>
      <c r="Q223" s="1086"/>
      <c r="R223" s="1084">
        <f>SUMIF(I13:I207,"KPP",R13:R209)</f>
        <v>7632.6</v>
      </c>
      <c r="S223" s="1085"/>
      <c r="T223" s="1085"/>
      <c r="U223" s="1086"/>
      <c r="V223" s="75">
        <f>SUMIF(I12:I212,"KPP",V12:V212)</f>
        <v>14946.099999999999</v>
      </c>
      <c r="W223" s="75">
        <f>SUMIF(I12:I212,"KPP",W12:W212)</f>
        <v>14906.699999999999</v>
      </c>
    </row>
    <row r="224" spans="1:49" ht="14.25" customHeight="1">
      <c r="A224" s="1064" t="s">
        <v>42</v>
      </c>
      <c r="B224" s="1065"/>
      <c r="C224" s="1065"/>
      <c r="D224" s="1065"/>
      <c r="E224" s="1065"/>
      <c r="F224" s="1065"/>
      <c r="G224" s="1065"/>
      <c r="H224" s="1065"/>
      <c r="I224" s="1066"/>
      <c r="J224" s="1084">
        <f>SUMIF(I12:I212,"KVJUD",J12:J212)</f>
        <v>7000</v>
      </c>
      <c r="K224" s="1085"/>
      <c r="L224" s="1085"/>
      <c r="M224" s="1086"/>
      <c r="N224" s="1084">
        <f>SUMIF(I12:I212,"KVJUD",N12:N212)</f>
        <v>7371.1</v>
      </c>
      <c r="O224" s="1085"/>
      <c r="P224" s="1085"/>
      <c r="Q224" s="1086"/>
      <c r="R224" s="1084">
        <f>SUMIF(I13:I207,"KVJUD",R13:R209)</f>
        <v>5000</v>
      </c>
      <c r="S224" s="1085"/>
      <c r="T224" s="1085"/>
      <c r="U224" s="1086"/>
      <c r="V224" s="75">
        <f>SUMIF(I12:I212,"KVJUD",V12:V212)</f>
        <v>4500</v>
      </c>
      <c r="W224" s="75">
        <f>SUMIF(I12:I212,"KVJUD",W12:W212)</f>
        <v>1000</v>
      </c>
      <c r="X224" s="6"/>
      <c r="Y224" s="6"/>
      <c r="Z224" s="6"/>
      <c r="AA224" s="6"/>
    </row>
    <row r="225" spans="1:27" ht="14.25" customHeight="1">
      <c r="A225" s="1099" t="s">
        <v>43</v>
      </c>
      <c r="B225" s="1100"/>
      <c r="C225" s="1100"/>
      <c r="D225" s="1100"/>
      <c r="E225" s="1100"/>
      <c r="F225" s="1100"/>
      <c r="G225" s="1100"/>
      <c r="H225" s="1100"/>
      <c r="I225" s="1101"/>
      <c r="J225" s="1084">
        <f>SUMIF(I12:I212,"LRVB",J12:J212)</f>
        <v>646.70000000000005</v>
      </c>
      <c r="K225" s="1085"/>
      <c r="L225" s="1085"/>
      <c r="M225" s="1086"/>
      <c r="N225" s="1084">
        <f>SUMIF(I12:I212,"LRVB",N12:N212)</f>
        <v>1153.2</v>
      </c>
      <c r="O225" s="1085"/>
      <c r="P225" s="1085"/>
      <c r="Q225" s="1086"/>
      <c r="R225" s="1084">
        <f>SUMIF(I13:I207,"LRVB",R13:R209)</f>
        <v>1153.2</v>
      </c>
      <c r="S225" s="1085"/>
      <c r="T225" s="1085"/>
      <c r="U225" s="1086"/>
      <c r="V225" s="75">
        <f>SUMIF(I12:I212,"LRVB",V12:V212)</f>
        <v>201.89999999999998</v>
      </c>
      <c r="W225" s="75">
        <f>SUMIF(I12:I212,"LRVB",W12:W212)</f>
        <v>111.19999999999999</v>
      </c>
      <c r="X225" s="6"/>
      <c r="Y225" s="6"/>
      <c r="Z225" s="6"/>
      <c r="AA225" s="6"/>
    </row>
    <row r="226" spans="1:27" ht="14.25" customHeight="1">
      <c r="A226" s="1099" t="s">
        <v>44</v>
      </c>
      <c r="B226" s="1100"/>
      <c r="C226" s="1100"/>
      <c r="D226" s="1100"/>
      <c r="E226" s="1100"/>
      <c r="F226" s="1100"/>
      <c r="G226" s="1100"/>
      <c r="H226" s="1100"/>
      <c r="I226" s="1101"/>
      <c r="J226" s="1084">
        <f>SUMIF(I12:I212,"Kt",J12:J212)</f>
        <v>3626.5</v>
      </c>
      <c r="K226" s="1085"/>
      <c r="L226" s="1085"/>
      <c r="M226" s="1086"/>
      <c r="N226" s="1084">
        <f>SUMIF(I12:I212,"Kt",N12:N212)</f>
        <v>3842.6</v>
      </c>
      <c r="O226" s="1085"/>
      <c r="P226" s="1085"/>
      <c r="Q226" s="1086"/>
      <c r="R226" s="1084">
        <f>SUMIF(I13:I208,"Kt",R13:R209)</f>
        <v>4042.6</v>
      </c>
      <c r="S226" s="1085"/>
      <c r="T226" s="1085"/>
      <c r="U226" s="1086"/>
      <c r="V226" s="75">
        <f>SUMIF(I12:I212,"Kt",V12:V212)</f>
        <v>6740</v>
      </c>
      <c r="W226" s="75">
        <f>SUMIF(I12:I212,"Kt",W12:W212)</f>
        <v>12216.1</v>
      </c>
      <c r="X226" s="6"/>
      <c r="Y226" s="6"/>
      <c r="Z226" s="6"/>
      <c r="AA226" s="6"/>
    </row>
    <row r="227" spans="1:27" ht="14.25" customHeight="1" thickBot="1">
      <c r="A227" s="1102" t="s">
        <v>21</v>
      </c>
      <c r="B227" s="1103"/>
      <c r="C227" s="1103"/>
      <c r="D227" s="1103"/>
      <c r="E227" s="1103"/>
      <c r="F227" s="1103"/>
      <c r="G227" s="1103"/>
      <c r="H227" s="1103"/>
      <c r="I227" s="1104"/>
      <c r="J227" s="1105">
        <f>SUM(J217,J221)</f>
        <v>63754.5</v>
      </c>
      <c r="K227" s="1106"/>
      <c r="L227" s="1106"/>
      <c r="M227" s="1107"/>
      <c r="N227" s="1105">
        <f>SUM(N217,N221+N220)</f>
        <v>76831.600000000006</v>
      </c>
      <c r="O227" s="1106"/>
      <c r="P227" s="1106"/>
      <c r="Q227" s="1107"/>
      <c r="R227" s="1105">
        <f>SUM(R217,R221)</f>
        <v>62665.5</v>
      </c>
      <c r="S227" s="1106"/>
      <c r="T227" s="1106"/>
      <c r="U227" s="1107"/>
      <c r="V227" s="76">
        <f>SUM(V217,V221)</f>
        <v>56990.600000000006</v>
      </c>
      <c r="W227" s="76">
        <f>SUM(W217,W221)</f>
        <v>48249.200000000012</v>
      </c>
      <c r="X227" s="6"/>
      <c r="Y227" s="6"/>
      <c r="Z227" s="6"/>
      <c r="AA227" s="6"/>
    </row>
    <row r="229" spans="1:27">
      <c r="R229" s="392"/>
      <c r="S229" s="392"/>
      <c r="U229" s="392"/>
    </row>
  </sheetData>
  <mergeCells count="557">
    <mergeCell ref="E98:H98"/>
    <mergeCell ref="H25:H28"/>
    <mergeCell ref="X53:X55"/>
    <mergeCell ref="X89:X91"/>
    <mergeCell ref="C114:I114"/>
    <mergeCell ref="C110:C113"/>
    <mergeCell ref="F107:F109"/>
    <mergeCell ref="H89:H92"/>
    <mergeCell ref="H110:H113"/>
    <mergeCell ref="E110:E113"/>
    <mergeCell ref="H93:H97"/>
    <mergeCell ref="X56:X58"/>
    <mergeCell ref="X40:X41"/>
    <mergeCell ref="H47:H50"/>
    <mergeCell ref="X42:X43"/>
    <mergeCell ref="E118:E119"/>
    <mergeCell ref="X25:X26"/>
    <mergeCell ref="X29:X32"/>
    <mergeCell ref="X118:X121"/>
    <mergeCell ref="E34:H34"/>
    <mergeCell ref="H29:H33"/>
    <mergeCell ref="G47:G50"/>
    <mergeCell ref="D44:D46"/>
    <mergeCell ref="E44:E46"/>
    <mergeCell ref="F93:F97"/>
    <mergeCell ref="F78:F80"/>
    <mergeCell ref="G59:G62"/>
    <mergeCell ref="D81:D83"/>
    <mergeCell ref="D78:D80"/>
    <mergeCell ref="E93:E94"/>
    <mergeCell ref="E59:E62"/>
    <mergeCell ref="X132:X133"/>
    <mergeCell ref="X123:X125"/>
    <mergeCell ref="X110:X113"/>
    <mergeCell ref="X106:X109"/>
    <mergeCell ref="C115:AA115"/>
    <mergeCell ref="X114:AA114"/>
    <mergeCell ref="H106:H109"/>
    <mergeCell ref="X84:X86"/>
    <mergeCell ref="X65:X66"/>
    <mergeCell ref="X63:X64"/>
    <mergeCell ref="X81:X82"/>
    <mergeCell ref="X78:X80"/>
    <mergeCell ref="H59:H62"/>
    <mergeCell ref="X59:X62"/>
    <mergeCell ref="X73:X74"/>
    <mergeCell ref="X68:X69"/>
    <mergeCell ref="Y78:Y80"/>
    <mergeCell ref="G65:G67"/>
    <mergeCell ref="H65:H67"/>
    <mergeCell ref="G63:G64"/>
    <mergeCell ref="H78:H80"/>
    <mergeCell ref="G73:G74"/>
    <mergeCell ref="G75:G76"/>
    <mergeCell ref="G78:G80"/>
    <mergeCell ref="D156:D158"/>
    <mergeCell ref="C81:C83"/>
    <mergeCell ref="D110:D113"/>
    <mergeCell ref="F111:F113"/>
    <mergeCell ref="G110:G113"/>
    <mergeCell ref="C104:I104"/>
    <mergeCell ref="D89:D92"/>
    <mergeCell ref="G99:G103"/>
    <mergeCell ref="H99:H103"/>
    <mergeCell ref="G93:G97"/>
    <mergeCell ref="H156:H158"/>
    <mergeCell ref="H81:H83"/>
    <mergeCell ref="H84:H87"/>
    <mergeCell ref="A172:A174"/>
    <mergeCell ref="B172:B174"/>
    <mergeCell ref="C172:C174"/>
    <mergeCell ref="D172:D174"/>
    <mergeCell ref="H169:H171"/>
    <mergeCell ref="C149:C155"/>
    <mergeCell ref="C156:C158"/>
    <mergeCell ref="G172:G174"/>
    <mergeCell ref="C160:C163"/>
    <mergeCell ref="G149:G155"/>
    <mergeCell ref="F149:F155"/>
    <mergeCell ref="G169:G171"/>
    <mergeCell ref="E172:E174"/>
    <mergeCell ref="F172:F174"/>
    <mergeCell ref="E156:E158"/>
    <mergeCell ref="F156:F158"/>
    <mergeCell ref="G156:G158"/>
    <mergeCell ref="B149:B155"/>
    <mergeCell ref="H149:H155"/>
    <mergeCell ref="D164:D167"/>
    <mergeCell ref="H172:H174"/>
    <mergeCell ref="G164:G167"/>
    <mergeCell ref="H164:H167"/>
    <mergeCell ref="E149:E155"/>
    <mergeCell ref="B156:B158"/>
    <mergeCell ref="D149:D155"/>
    <mergeCell ref="C164:C168"/>
    <mergeCell ref="A156:A158"/>
    <mergeCell ref="A149:A155"/>
    <mergeCell ref="B93:B97"/>
    <mergeCell ref="A89:A92"/>
    <mergeCell ref="B89:B92"/>
    <mergeCell ref="A99:A103"/>
    <mergeCell ref="B99:B103"/>
    <mergeCell ref="A110:A113"/>
    <mergeCell ref="A132:A134"/>
    <mergeCell ref="A138:A139"/>
    <mergeCell ref="G142:G148"/>
    <mergeCell ref="G132:G134"/>
    <mergeCell ref="B110:B113"/>
    <mergeCell ref="C135:C137"/>
    <mergeCell ref="C140:I140"/>
    <mergeCell ref="H142:H148"/>
    <mergeCell ref="A135:A137"/>
    <mergeCell ref="A129:A131"/>
    <mergeCell ref="B138:B139"/>
    <mergeCell ref="B142:B148"/>
    <mergeCell ref="B84:B87"/>
    <mergeCell ref="C84:C87"/>
    <mergeCell ref="A93:A97"/>
    <mergeCell ref="A106:A109"/>
    <mergeCell ref="D142:D148"/>
    <mergeCell ref="H132:H134"/>
    <mergeCell ref="D106:D109"/>
    <mergeCell ref="E106:E109"/>
    <mergeCell ref="G106:G109"/>
    <mergeCell ref="G123:G125"/>
    <mergeCell ref="F132:F134"/>
    <mergeCell ref="H138:H139"/>
    <mergeCell ref="H129:H131"/>
    <mergeCell ref="F135:F137"/>
    <mergeCell ref="G126:G128"/>
    <mergeCell ref="D135:D137"/>
    <mergeCell ref="D138:D139"/>
    <mergeCell ref="E138:E139"/>
    <mergeCell ref="G135:G137"/>
    <mergeCell ref="D126:D128"/>
    <mergeCell ref="F129:F131"/>
    <mergeCell ref="G129:G131"/>
    <mergeCell ref="G138:G139"/>
    <mergeCell ref="E126:E128"/>
    <mergeCell ref="AA142:AA143"/>
    <mergeCell ref="X167:X168"/>
    <mergeCell ref="AA146:AA147"/>
    <mergeCell ref="F160:F163"/>
    <mergeCell ref="X156:X158"/>
    <mergeCell ref="X152:X153"/>
    <mergeCell ref="X149:X150"/>
    <mergeCell ref="X154:X155"/>
    <mergeCell ref="Z154:Z155"/>
    <mergeCell ref="F142:F148"/>
    <mergeCell ref="E142:E148"/>
    <mergeCell ref="Y167:Y168"/>
    <mergeCell ref="Z167:Z168"/>
    <mergeCell ref="AA167:AA168"/>
    <mergeCell ref="E160:E163"/>
    <mergeCell ref="H160:H163"/>
    <mergeCell ref="E164:E167"/>
    <mergeCell ref="X164:X165"/>
    <mergeCell ref="X160:X161"/>
    <mergeCell ref="Y154:Y155"/>
    <mergeCell ref="A126:A128"/>
    <mergeCell ref="B135:B137"/>
    <mergeCell ref="A142:A148"/>
    <mergeCell ref="F138:F139"/>
    <mergeCell ref="B132:B134"/>
    <mergeCell ref="C132:C134"/>
    <mergeCell ref="D132:D134"/>
    <mergeCell ref="E132:E134"/>
    <mergeCell ref="C138:C139"/>
    <mergeCell ref="E135:E137"/>
    <mergeCell ref="X144:X145"/>
    <mergeCell ref="Y146:Y147"/>
    <mergeCell ref="X146:X147"/>
    <mergeCell ref="Y142:Y143"/>
    <mergeCell ref="Z142:Z143"/>
    <mergeCell ref="X142:X143"/>
    <mergeCell ref="X21:X23"/>
    <mergeCell ref="X36:X39"/>
    <mergeCell ref="D42:D43"/>
    <mergeCell ref="B123:B125"/>
    <mergeCell ref="C123:C125"/>
    <mergeCell ref="H123:H125"/>
    <mergeCell ref="X94:X95"/>
    <mergeCell ref="E65:E67"/>
    <mergeCell ref="B59:B62"/>
    <mergeCell ref="F59:F62"/>
    <mergeCell ref="F126:F128"/>
    <mergeCell ref="E123:E125"/>
    <mergeCell ref="E129:E131"/>
    <mergeCell ref="F123:F125"/>
    <mergeCell ref="B126:B128"/>
    <mergeCell ref="B129:B131"/>
    <mergeCell ref="C129:C131"/>
    <mergeCell ref="D123:D125"/>
    <mergeCell ref="C126:C128"/>
    <mergeCell ref="D129:D131"/>
    <mergeCell ref="D63:D64"/>
    <mergeCell ref="F63:F64"/>
    <mergeCell ref="E63:E64"/>
    <mergeCell ref="F56:F58"/>
    <mergeCell ref="G56:G58"/>
    <mergeCell ref="X17:X20"/>
    <mergeCell ref="D17:D20"/>
    <mergeCell ref="G36:G39"/>
    <mergeCell ref="E47:E50"/>
    <mergeCell ref="F47:F50"/>
    <mergeCell ref="F81:F83"/>
    <mergeCell ref="G81:G83"/>
    <mergeCell ref="H73:H74"/>
    <mergeCell ref="E77:H77"/>
    <mergeCell ref="E95:E97"/>
    <mergeCell ref="D65:D67"/>
    <mergeCell ref="F65:F67"/>
    <mergeCell ref="G89:G92"/>
    <mergeCell ref="F90:F92"/>
    <mergeCell ref="D93:D98"/>
    <mergeCell ref="H21:H24"/>
    <mergeCell ref="H44:H46"/>
    <mergeCell ref="D56:D58"/>
    <mergeCell ref="E36:E39"/>
    <mergeCell ref="E56:E58"/>
    <mergeCell ref="H56:H58"/>
    <mergeCell ref="D25:D28"/>
    <mergeCell ref="E25:E28"/>
    <mergeCell ref="D21:D24"/>
    <mergeCell ref="H40:H41"/>
    <mergeCell ref="A75:A76"/>
    <mergeCell ref="C75:C76"/>
    <mergeCell ref="A84:A87"/>
    <mergeCell ref="A81:A83"/>
    <mergeCell ref="B81:B83"/>
    <mergeCell ref="E89:E92"/>
    <mergeCell ref="C89:C92"/>
    <mergeCell ref="A78:A80"/>
    <mergeCell ref="C73:C74"/>
    <mergeCell ref="B75:B76"/>
    <mergeCell ref="C59:C62"/>
    <mergeCell ref="B65:B67"/>
    <mergeCell ref="C65:C67"/>
    <mergeCell ref="B63:B64"/>
    <mergeCell ref="C63:C64"/>
    <mergeCell ref="D59:D62"/>
    <mergeCell ref="D99:D103"/>
    <mergeCell ref="Z78:Z80"/>
    <mergeCell ref="AA78:AA80"/>
    <mergeCell ref="E99:E103"/>
    <mergeCell ref="E73:E74"/>
    <mergeCell ref="F73:F74"/>
    <mergeCell ref="H75:H76"/>
    <mergeCell ref="H63:H64"/>
    <mergeCell ref="D68:D70"/>
    <mergeCell ref="C106:C109"/>
    <mergeCell ref="D75:D77"/>
    <mergeCell ref="B78:B80"/>
    <mergeCell ref="C99:C103"/>
    <mergeCell ref="C78:C80"/>
    <mergeCell ref="C105:AA105"/>
    <mergeCell ref="D84:D87"/>
    <mergeCell ref="F84:F87"/>
    <mergeCell ref="B106:B109"/>
    <mergeCell ref="C93:C97"/>
    <mergeCell ref="E81:E83"/>
    <mergeCell ref="E75:E76"/>
    <mergeCell ref="F99:F103"/>
    <mergeCell ref="E84:E87"/>
    <mergeCell ref="F75:F76"/>
    <mergeCell ref="F37:F39"/>
    <mergeCell ref="F44:F46"/>
    <mergeCell ref="E42:E43"/>
    <mergeCell ref="E40:E41"/>
    <mergeCell ref="F40:F41"/>
    <mergeCell ref="G84:G87"/>
    <mergeCell ref="D13:D14"/>
    <mergeCell ref="C21:C24"/>
    <mergeCell ref="E21:E24"/>
    <mergeCell ref="D47:D50"/>
    <mergeCell ref="D73:D74"/>
    <mergeCell ref="C68:C70"/>
    <mergeCell ref="D29:D33"/>
    <mergeCell ref="F13:F16"/>
    <mergeCell ref="D40:D41"/>
    <mergeCell ref="E68:E70"/>
    <mergeCell ref="E71:H71"/>
    <mergeCell ref="H12:H16"/>
    <mergeCell ref="H36:H39"/>
    <mergeCell ref="F42:F43"/>
    <mergeCell ref="H17:H20"/>
    <mergeCell ref="G44:G46"/>
    <mergeCell ref="E13:E16"/>
    <mergeCell ref="E17:E20"/>
    <mergeCell ref="F21:F24"/>
    <mergeCell ref="A12:A16"/>
    <mergeCell ref="B12:B16"/>
    <mergeCell ref="C12:C16"/>
    <mergeCell ref="A17:A20"/>
    <mergeCell ref="B17:B20"/>
    <mergeCell ref="C17:C20"/>
    <mergeCell ref="A25:A28"/>
    <mergeCell ref="B25:B28"/>
    <mergeCell ref="C25:C28"/>
    <mergeCell ref="A21:A24"/>
    <mergeCell ref="B42:B43"/>
    <mergeCell ref="C47:C50"/>
    <mergeCell ref="B44:B46"/>
    <mergeCell ref="C44:C46"/>
    <mergeCell ref="A29:A33"/>
    <mergeCell ref="B47:B50"/>
    <mergeCell ref="A42:A43"/>
    <mergeCell ref="C42:C43"/>
    <mergeCell ref="A36:A39"/>
    <mergeCell ref="B29:B33"/>
    <mergeCell ref="C29:C33"/>
    <mergeCell ref="A40:A41"/>
    <mergeCell ref="A65:A67"/>
    <mergeCell ref="A63:A64"/>
    <mergeCell ref="A47:A50"/>
    <mergeCell ref="B68:B70"/>
    <mergeCell ref="B53:B55"/>
    <mergeCell ref="A44:A46"/>
    <mergeCell ref="A68:A70"/>
    <mergeCell ref="A59:A62"/>
    <mergeCell ref="A73:A74"/>
    <mergeCell ref="B73:B74"/>
    <mergeCell ref="X5:AA5"/>
    <mergeCell ref="U6:U7"/>
    <mergeCell ref="A8:AA8"/>
    <mergeCell ref="A9:AA9"/>
    <mergeCell ref="B10:AA10"/>
    <mergeCell ref="C11:AA11"/>
    <mergeCell ref="K6:L6"/>
    <mergeCell ref="J6:J7"/>
    <mergeCell ref="M6:M7"/>
    <mergeCell ref="X6:X7"/>
    <mergeCell ref="H5:H7"/>
    <mergeCell ref="Y6:AA6"/>
    <mergeCell ref="N6:N7"/>
    <mergeCell ref="O6:P6"/>
    <mergeCell ref="W5:W7"/>
    <mergeCell ref="R6:R7"/>
    <mergeCell ref="S6:T6"/>
    <mergeCell ref="Q6:Q7"/>
    <mergeCell ref="E5:E7"/>
    <mergeCell ref="A56:A58"/>
    <mergeCell ref="B56:B58"/>
    <mergeCell ref="D53:D55"/>
    <mergeCell ref="C56:C58"/>
    <mergeCell ref="A53:A55"/>
    <mergeCell ref="E51:H51"/>
    <mergeCell ref="E53:E55"/>
    <mergeCell ref="F53:F55"/>
    <mergeCell ref="G53:G55"/>
    <mergeCell ref="C53:C55"/>
    <mergeCell ref="H53:H55"/>
    <mergeCell ref="B36:B39"/>
    <mergeCell ref="E29:E33"/>
    <mergeCell ref="G29:G33"/>
    <mergeCell ref="H42:H43"/>
    <mergeCell ref="C40:C41"/>
    <mergeCell ref="D36:D39"/>
    <mergeCell ref="G40:G41"/>
    <mergeCell ref="G42:G43"/>
    <mergeCell ref="G21:G24"/>
    <mergeCell ref="G17:G20"/>
    <mergeCell ref="B40:B41"/>
    <mergeCell ref="C36:C39"/>
    <mergeCell ref="F18:F20"/>
    <mergeCell ref="F30:F33"/>
    <mergeCell ref="B21:B24"/>
    <mergeCell ref="F25:F28"/>
    <mergeCell ref="G25:G28"/>
    <mergeCell ref="A123:A125"/>
    <mergeCell ref="H126:H128"/>
    <mergeCell ref="AA154:AA155"/>
    <mergeCell ref="A1:AA1"/>
    <mergeCell ref="A2:AA2"/>
    <mergeCell ref="A3:AA3"/>
    <mergeCell ref="Y4:AA4"/>
    <mergeCell ref="X44:X45"/>
    <mergeCell ref="X48:X49"/>
    <mergeCell ref="A5:A7"/>
    <mergeCell ref="B5:B7"/>
    <mergeCell ref="C5:C7"/>
    <mergeCell ref="V5:V7"/>
    <mergeCell ref="F5:F7"/>
    <mergeCell ref="G5:G7"/>
    <mergeCell ref="D5:D7"/>
    <mergeCell ref="I5:I7"/>
    <mergeCell ref="J5:M5"/>
    <mergeCell ref="N5:Q5"/>
    <mergeCell ref="R5:U5"/>
    <mergeCell ref="G12:G16"/>
    <mergeCell ref="R224:U224"/>
    <mergeCell ref="A223:I223"/>
    <mergeCell ref="R221:U221"/>
    <mergeCell ref="B203:B205"/>
    <mergeCell ref="F169:F171"/>
    <mergeCell ref="E169:E171"/>
    <mergeCell ref="F164:F167"/>
    <mergeCell ref="A160:A168"/>
    <mergeCell ref="B164:B168"/>
    <mergeCell ref="A225:I225"/>
    <mergeCell ref="E182:E185"/>
    <mergeCell ref="B160:B163"/>
    <mergeCell ref="G160:G163"/>
    <mergeCell ref="B199:B202"/>
    <mergeCell ref="B206:B209"/>
    <mergeCell ref="E191:E193"/>
    <mergeCell ref="F199:F202"/>
    <mergeCell ref="G199:G202"/>
    <mergeCell ref="H199:H202"/>
    <mergeCell ref="R219:U219"/>
    <mergeCell ref="A219:I219"/>
    <mergeCell ref="R225:U225"/>
    <mergeCell ref="A175:A177"/>
    <mergeCell ref="B175:B177"/>
    <mergeCell ref="H175:H177"/>
    <mergeCell ref="B187:B198"/>
    <mergeCell ref="E197:E198"/>
    <mergeCell ref="D175:D177"/>
    <mergeCell ref="E175:E177"/>
    <mergeCell ref="N224:Q224"/>
    <mergeCell ref="J225:M225"/>
    <mergeCell ref="N225:Q225"/>
    <mergeCell ref="R222:U222"/>
    <mergeCell ref="A218:I218"/>
    <mergeCell ref="A227:I227"/>
    <mergeCell ref="J227:M227"/>
    <mergeCell ref="N227:Q227"/>
    <mergeCell ref="R227:U227"/>
    <mergeCell ref="J226:M226"/>
    <mergeCell ref="R226:U226"/>
    <mergeCell ref="A222:I222"/>
    <mergeCell ref="J222:M222"/>
    <mergeCell ref="N222:Q222"/>
    <mergeCell ref="A226:I226"/>
    <mergeCell ref="J223:M223"/>
    <mergeCell ref="N223:Q223"/>
    <mergeCell ref="R223:U223"/>
    <mergeCell ref="A224:I224"/>
    <mergeCell ref="J224:M224"/>
    <mergeCell ref="J218:M218"/>
    <mergeCell ref="N218:Q218"/>
    <mergeCell ref="J217:M217"/>
    <mergeCell ref="N217:Q217"/>
    <mergeCell ref="A221:I221"/>
    <mergeCell ref="J221:M221"/>
    <mergeCell ref="N221:Q221"/>
    <mergeCell ref="A169:A171"/>
    <mergeCell ref="B169:B171"/>
    <mergeCell ref="C169:C171"/>
    <mergeCell ref="D169:D171"/>
    <mergeCell ref="R220:U220"/>
    <mergeCell ref="N226:Q226"/>
    <mergeCell ref="F203:F205"/>
    <mergeCell ref="C203:C205"/>
    <mergeCell ref="D203:D205"/>
    <mergeCell ref="C206:C209"/>
    <mergeCell ref="A213:AA213"/>
    <mergeCell ref="A216:I216"/>
    <mergeCell ref="J216:M216"/>
    <mergeCell ref="N216:Q216"/>
    <mergeCell ref="A214:AA214"/>
    <mergeCell ref="A215:W215"/>
    <mergeCell ref="B212:I212"/>
    <mergeCell ref="R216:U216"/>
    <mergeCell ref="A217:I217"/>
    <mergeCell ref="X175:X177"/>
    <mergeCell ref="D199:D202"/>
    <mergeCell ref="F206:F209"/>
    <mergeCell ref="A187:A198"/>
    <mergeCell ref="A203:A205"/>
    <mergeCell ref="A199:A202"/>
    <mergeCell ref="A206:A209"/>
    <mergeCell ref="A220:I220"/>
    <mergeCell ref="C199:C202"/>
    <mergeCell ref="J220:M220"/>
    <mergeCell ref="N220:Q220"/>
    <mergeCell ref="E199:E202"/>
    <mergeCell ref="H206:H209"/>
    <mergeCell ref="B211:I211"/>
    <mergeCell ref="N219:Q219"/>
    <mergeCell ref="J219:M219"/>
    <mergeCell ref="C210:I210"/>
    <mergeCell ref="X212:AA212"/>
    <mergeCell ref="C181:AA181"/>
    <mergeCell ref="E178:E179"/>
    <mergeCell ref="F178:F179"/>
    <mergeCell ref="E206:E209"/>
    <mergeCell ref="G206:G209"/>
    <mergeCell ref="H203:H205"/>
    <mergeCell ref="E187:E190"/>
    <mergeCell ref="E195:E196"/>
    <mergeCell ref="C187:C198"/>
    <mergeCell ref="C178:C179"/>
    <mergeCell ref="D178:D179"/>
    <mergeCell ref="G178:G179"/>
    <mergeCell ref="C180:I180"/>
    <mergeCell ref="H135:H137"/>
    <mergeCell ref="X180:AA180"/>
    <mergeCell ref="D160:D163"/>
    <mergeCell ref="F175:F177"/>
    <mergeCell ref="G175:G177"/>
    <mergeCell ref="H178:H179"/>
    <mergeCell ref="C142:C148"/>
    <mergeCell ref="R217:U217"/>
    <mergeCell ref="X210:AA210"/>
    <mergeCell ref="X195:X196"/>
    <mergeCell ref="N185:N186"/>
    <mergeCell ref="O185:O186"/>
    <mergeCell ref="P185:P186"/>
    <mergeCell ref="Q185:Q186"/>
    <mergeCell ref="E203:E205"/>
    <mergeCell ref="G203:G205"/>
    <mergeCell ref="K185:K186"/>
    <mergeCell ref="L185:L186"/>
    <mergeCell ref="M185:M186"/>
    <mergeCell ref="A182:A186"/>
    <mergeCell ref="C182:C186"/>
    <mergeCell ref="F182:F186"/>
    <mergeCell ref="G182:G186"/>
    <mergeCell ref="D206:D209"/>
    <mergeCell ref="D182:D186"/>
    <mergeCell ref="B182:B186"/>
    <mergeCell ref="H182:H186"/>
    <mergeCell ref="I185:I186"/>
    <mergeCell ref="J185:J186"/>
    <mergeCell ref="F187:F198"/>
    <mergeCell ref="G187:G198"/>
    <mergeCell ref="H187:H198"/>
    <mergeCell ref="C175:C177"/>
    <mergeCell ref="R218:U218"/>
    <mergeCell ref="X211:AA211"/>
    <mergeCell ref="X140:AA140"/>
    <mergeCell ref="X197:X198"/>
    <mergeCell ref="X191:X192"/>
    <mergeCell ref="X193:X194"/>
    <mergeCell ref="AA197:AA198"/>
    <mergeCell ref="Y197:Y198"/>
    <mergeCell ref="Z197:Z198"/>
    <mergeCell ref="Z123:Z125"/>
    <mergeCell ref="X126:X128"/>
    <mergeCell ref="AA123:AA125"/>
    <mergeCell ref="X189:X190"/>
    <mergeCell ref="X187:X188"/>
    <mergeCell ref="X182:X183"/>
    <mergeCell ref="Y123:Y125"/>
    <mergeCell ref="C141:AA141"/>
    <mergeCell ref="X129:X130"/>
    <mergeCell ref="Z146:Z147"/>
    <mergeCell ref="R185:R186"/>
    <mergeCell ref="S185:S186"/>
    <mergeCell ref="T185:T186"/>
    <mergeCell ref="X203:X204"/>
    <mergeCell ref="X206:X207"/>
    <mergeCell ref="X199:X200"/>
    <mergeCell ref="U185:U186"/>
    <mergeCell ref="V185:V186"/>
    <mergeCell ref="W185:W186"/>
  </mergeCells>
  <phoneticPr fontId="17" type="noConversion"/>
  <printOptions horizontalCentered="1"/>
  <pageMargins left="0" right="0" top="0" bottom="0" header="0" footer="0"/>
  <pageSetup paperSize="9" scale="73" fitToHeight="0" orientation="landscape" r:id="rId1"/>
  <headerFooter alignWithMargins="0">
    <oddFooter>Puslapių &amp;P iš &amp;N</oddFooter>
  </headerFooter>
  <rowBreaks count="6" manualBreakCount="6">
    <brk id="41" max="26" man="1"/>
    <brk id="71" max="26" man="1"/>
    <brk id="109" max="26" man="1"/>
    <brk id="140" max="26" man="1"/>
    <brk id="177" max="26" man="1"/>
    <brk id="198" max="26" man="1"/>
  </rowBreaks>
  <legacyDrawing r:id="rId2"/>
</worksheet>
</file>

<file path=xl/worksheets/sheet4.xml><?xml version="1.0" encoding="utf-8"?>
<worksheet xmlns="http://schemas.openxmlformats.org/spreadsheetml/2006/main" xmlns:r="http://schemas.openxmlformats.org/officeDocument/2006/relationships">
  <dimension ref="A1:B10"/>
  <sheetViews>
    <sheetView workbookViewId="0">
      <selection activeCell="A6" sqref="A6"/>
    </sheetView>
  </sheetViews>
  <sheetFormatPr defaultRowHeight="15.75"/>
  <cols>
    <col min="1" max="1" width="22.7109375" style="3" customWidth="1"/>
    <col min="2" max="2" width="60.7109375" style="3" customWidth="1"/>
    <col min="3" max="16384" width="9.140625" style="3"/>
  </cols>
  <sheetData>
    <row r="1" spans="1:2" ht="27" customHeight="1">
      <c r="A1" s="1267" t="s">
        <v>24</v>
      </c>
      <c r="B1" s="1267"/>
    </row>
    <row r="2" spans="1:2" ht="31.5">
      <c r="A2" s="2" t="s">
        <v>4</v>
      </c>
      <c r="B2" s="1" t="s">
        <v>22</v>
      </c>
    </row>
    <row r="3" spans="1:2" ht="15.75" customHeight="1">
      <c r="A3" s="428">
        <v>1</v>
      </c>
      <c r="B3" s="1" t="s">
        <v>25</v>
      </c>
    </row>
    <row r="4" spans="1:2" ht="15.75" customHeight="1">
      <c r="A4" s="428">
        <v>2</v>
      </c>
      <c r="B4" s="1" t="s">
        <v>26</v>
      </c>
    </row>
    <row r="5" spans="1:2" ht="15.75" customHeight="1">
      <c r="A5" s="428">
        <v>3</v>
      </c>
      <c r="B5" s="1" t="s">
        <v>27</v>
      </c>
    </row>
    <row r="6" spans="1:2" ht="15.75" customHeight="1">
      <c r="A6" s="428">
        <v>4</v>
      </c>
      <c r="B6" s="1" t="s">
        <v>28</v>
      </c>
    </row>
    <row r="7" spans="1:2" ht="15.75" customHeight="1">
      <c r="A7" s="428">
        <v>5</v>
      </c>
      <c r="B7" s="1" t="s">
        <v>29</v>
      </c>
    </row>
    <row r="8" spans="1:2" ht="15.75" customHeight="1">
      <c r="A8" s="428">
        <v>6</v>
      </c>
      <c r="B8" s="1" t="s">
        <v>30</v>
      </c>
    </row>
    <row r="9" spans="1:2" ht="15.75" customHeight="1"/>
    <row r="10" spans="1:2" ht="15.75" customHeight="1">
      <c r="A10" s="1268" t="s">
        <v>37</v>
      </c>
      <c r="B10" s="1268"/>
    </row>
  </sheetData>
  <mergeCells count="2">
    <mergeCell ref="A1:B1"/>
    <mergeCell ref="A10:B10"/>
  </mergeCells>
  <phoneticPr fontId="1" type="noConversion"/>
  <printOptions horizontalCentered="1"/>
  <pageMargins left="0" right="0" top="0.78740157480314965" bottom="0" header="0" footer="0"/>
  <pageSetup paperSize="9" scale="9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vt:i4>
      </vt:variant>
      <vt:variant>
        <vt:lpstr>Įvardinti diapazonai</vt:lpstr>
      </vt:variant>
      <vt:variant>
        <vt:i4>6</vt:i4>
      </vt:variant>
    </vt:vector>
  </HeadingPairs>
  <TitlesOfParts>
    <vt:vector size="10" baseType="lpstr">
      <vt:lpstr>SVP 2013-2015</vt:lpstr>
      <vt:lpstr>Lyginamasis</vt:lpstr>
      <vt:lpstr>Aiškinamasis</vt:lpstr>
      <vt:lpstr>Asignavimų valdytojų kodai</vt:lpstr>
      <vt:lpstr>Aiškinamasis!Spausdinimo_sritis</vt:lpstr>
      <vt:lpstr>Lyginamasis!Spausdinimo_sritis</vt:lpstr>
      <vt:lpstr>'SVP 2013-2015'!Spausdinimo_sritis</vt:lpstr>
      <vt:lpstr>Aiškinamasis!Spausdinti_pavadinimus</vt:lpstr>
      <vt:lpstr>Lyginamasis!Spausdinti_pavadinimus</vt:lpstr>
      <vt:lpstr>'SVP 2013-2015'!Spausdinti_pavadinimus</vt:lpstr>
    </vt:vector>
  </TitlesOfParts>
  <Company>valdyba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V.Palaimiene</cp:lastModifiedBy>
  <cp:lastPrinted>2013-07-12T06:20:07Z</cp:lastPrinted>
  <dcterms:created xsi:type="dcterms:W3CDTF">2007-07-27T10:32:34Z</dcterms:created>
  <dcterms:modified xsi:type="dcterms:W3CDTF">2013-07-15T06:22:46Z</dcterms:modified>
</cp:coreProperties>
</file>