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15" windowWidth="19200" windowHeight="11580" tabRatio="723" activeTab="1"/>
  </bookViews>
  <sheets>
    <sheet name="SVP 2013-2015" sheetId="34" r:id="rId1"/>
    <sheet name="Lyginamasis" sheetId="36" r:id="rId2"/>
    <sheet name="Asignavimu valdytojų kodai" sheetId="35" r:id="rId3"/>
  </sheets>
  <definedNames>
    <definedName name="_xlnm.Print_Area" localSheetId="0">'SVP 2013-2015'!$A$1:$S$133</definedName>
    <definedName name="_xlnm.Print_Titles" localSheetId="1">Lyginamasis!$5:$7</definedName>
    <definedName name="_xlnm.Print_Titles" localSheetId="0">'SVP 2013-2015'!$5:$7</definedName>
  </definedNames>
  <calcPr calcId="145621" fullCalcOnLoad="1"/>
</workbook>
</file>

<file path=xl/calcChain.xml><?xml version="1.0" encoding="utf-8"?>
<calcChain xmlns="http://schemas.openxmlformats.org/spreadsheetml/2006/main">
  <c r="I118" i="34"/>
  <c r="I66"/>
  <c r="L66"/>
  <c r="I81"/>
  <c r="J81"/>
  <c r="P86" i="36"/>
  <c r="M86"/>
  <c r="L86"/>
  <c r="I86"/>
  <c r="T85"/>
  <c r="M85"/>
  <c r="Q85"/>
  <c r="I85"/>
  <c r="Q86"/>
  <c r="T86"/>
  <c r="N57"/>
  <c r="O57"/>
  <c r="O87"/>
  <c r="P57"/>
  <c r="P63"/>
  <c r="I63" i="34"/>
  <c r="T61" i="36"/>
  <c r="M61"/>
  <c r="Q61"/>
  <c r="R97"/>
  <c r="N96"/>
  <c r="M97"/>
  <c r="Q97"/>
  <c r="J99" i="34"/>
  <c r="I78"/>
  <c r="R77" i="36"/>
  <c r="M77"/>
  <c r="R71"/>
  <c r="M71"/>
  <c r="Q71"/>
  <c r="J71" i="34"/>
  <c r="J67"/>
  <c r="R65" i="36"/>
  <c r="R68"/>
  <c r="M65"/>
  <c r="Q65"/>
  <c r="Q68"/>
  <c r="M123"/>
  <c r="Q123"/>
  <c r="J70" i="34"/>
  <c r="N70"/>
  <c r="M70"/>
  <c r="M68" i="36"/>
  <c r="N68"/>
  <c r="J68"/>
  <c r="M64"/>
  <c r="I67" i="34"/>
  <c r="N79" i="36"/>
  <c r="M87" i="34"/>
  <c r="L87"/>
  <c r="J87"/>
  <c r="I86"/>
  <c r="I87"/>
  <c r="I77" i="36"/>
  <c r="Q77"/>
  <c r="J28" i="34"/>
  <c r="L28"/>
  <c r="M28"/>
  <c r="N28"/>
  <c r="M61"/>
  <c r="L61"/>
  <c r="M51"/>
  <c r="J79" i="36"/>
  <c r="I79"/>
  <c r="N109"/>
  <c r="M108"/>
  <c r="N107"/>
  <c r="M107"/>
  <c r="M106"/>
  <c r="N105"/>
  <c r="M105"/>
  <c r="M96"/>
  <c r="P92"/>
  <c r="P93"/>
  <c r="M91"/>
  <c r="N90"/>
  <c r="N93"/>
  <c r="M89"/>
  <c r="P84"/>
  <c r="M82"/>
  <c r="P81"/>
  <c r="M80"/>
  <c r="N75"/>
  <c r="M74"/>
  <c r="N73"/>
  <c r="M69"/>
  <c r="M73"/>
  <c r="M62"/>
  <c r="M60"/>
  <c r="M59"/>
  <c r="M51"/>
  <c r="M126"/>
  <c r="M50"/>
  <c r="M49"/>
  <c r="N43"/>
  <c r="M42"/>
  <c r="N41"/>
  <c r="M40"/>
  <c r="M41"/>
  <c r="N39"/>
  <c r="M39"/>
  <c r="M38"/>
  <c r="R13"/>
  <c r="R14"/>
  <c r="R15"/>
  <c r="R16"/>
  <c r="R29"/>
  <c r="R31"/>
  <c r="R33"/>
  <c r="R38"/>
  <c r="R40"/>
  <c r="R42"/>
  <c r="R50"/>
  <c r="R51"/>
  <c r="R69"/>
  <c r="R74"/>
  <c r="R89"/>
  <c r="R96"/>
  <c r="R106"/>
  <c r="R108"/>
  <c r="S13"/>
  <c r="S14"/>
  <c r="S15"/>
  <c r="S29"/>
  <c r="S31"/>
  <c r="S33"/>
  <c r="S39"/>
  <c r="S50"/>
  <c r="S51"/>
  <c r="T13"/>
  <c r="T14"/>
  <c r="T15"/>
  <c r="T39"/>
  <c r="T49"/>
  <c r="T50"/>
  <c r="T51"/>
  <c r="T59"/>
  <c r="T60"/>
  <c r="T62"/>
  <c r="T80"/>
  <c r="T82"/>
  <c r="T91"/>
  <c r="R12"/>
  <c r="S12"/>
  <c r="M75"/>
  <c r="N87"/>
  <c r="P87"/>
  <c r="M122"/>
  <c r="M57"/>
  <c r="M63"/>
  <c r="M127"/>
  <c r="M124"/>
  <c r="M109"/>
  <c r="N110"/>
  <c r="M43"/>
  <c r="M44"/>
  <c r="N44"/>
  <c r="M84"/>
  <c r="R79"/>
  <c r="M79"/>
  <c r="Q79"/>
  <c r="M81"/>
  <c r="M92"/>
  <c r="M90"/>
  <c r="P111"/>
  <c r="M93"/>
  <c r="M87"/>
  <c r="M125"/>
  <c r="O111"/>
  <c r="M110"/>
  <c r="N111"/>
  <c r="M111"/>
  <c r="P35"/>
  <c r="O35"/>
  <c r="N35"/>
  <c r="M33"/>
  <c r="P32"/>
  <c r="O32"/>
  <c r="N32"/>
  <c r="M31"/>
  <c r="P30"/>
  <c r="O30"/>
  <c r="N30"/>
  <c r="M29"/>
  <c r="P28"/>
  <c r="O28"/>
  <c r="N28"/>
  <c r="M16"/>
  <c r="M121"/>
  <c r="M15"/>
  <c r="M14"/>
  <c r="M13"/>
  <c r="M119"/>
  <c r="M12"/>
  <c r="M118"/>
  <c r="M120"/>
  <c r="M117"/>
  <c r="M35"/>
  <c r="M28"/>
  <c r="O36"/>
  <c r="M30"/>
  <c r="M32"/>
  <c r="N36"/>
  <c r="P36"/>
  <c r="M116"/>
  <c r="N45"/>
  <c r="P45"/>
  <c r="O45"/>
  <c r="M36"/>
  <c r="M128"/>
  <c r="M45"/>
  <c r="O112"/>
  <c r="N112"/>
  <c r="P112"/>
  <c r="M112"/>
  <c r="J109"/>
  <c r="I108"/>
  <c r="Q108"/>
  <c r="J107"/>
  <c r="I106"/>
  <c r="Q106"/>
  <c r="J105"/>
  <c r="R105"/>
  <c r="I96"/>
  <c r="Q96"/>
  <c r="L92"/>
  <c r="I91"/>
  <c r="Q91"/>
  <c r="J90"/>
  <c r="J93"/>
  <c r="I89"/>
  <c r="Q89"/>
  <c r="L84"/>
  <c r="I82"/>
  <c r="Q82"/>
  <c r="L81"/>
  <c r="T81"/>
  <c r="I80"/>
  <c r="J75"/>
  <c r="I74"/>
  <c r="Q74"/>
  <c r="J73"/>
  <c r="R73"/>
  <c r="I69"/>
  <c r="L63"/>
  <c r="T63"/>
  <c r="S63"/>
  <c r="R63"/>
  <c r="I62"/>
  <c r="Q62"/>
  <c r="I60"/>
  <c r="I59"/>
  <c r="Q59"/>
  <c r="L57"/>
  <c r="T57"/>
  <c r="K57"/>
  <c r="J57"/>
  <c r="R57"/>
  <c r="I51"/>
  <c r="I50"/>
  <c r="I49"/>
  <c r="J43"/>
  <c r="I42"/>
  <c r="Q42"/>
  <c r="J41"/>
  <c r="R41"/>
  <c r="I40"/>
  <c r="Q40"/>
  <c r="J39"/>
  <c r="I38"/>
  <c r="Q38"/>
  <c r="L35"/>
  <c r="T35"/>
  <c r="K35"/>
  <c r="S35"/>
  <c r="J35"/>
  <c r="I33"/>
  <c r="Q33"/>
  <c r="L32"/>
  <c r="T32"/>
  <c r="K32"/>
  <c r="S32"/>
  <c r="J32"/>
  <c r="I31"/>
  <c r="Q31"/>
  <c r="L30"/>
  <c r="T30"/>
  <c r="K30"/>
  <c r="S30"/>
  <c r="J30"/>
  <c r="I29"/>
  <c r="Q29"/>
  <c r="L28"/>
  <c r="T28"/>
  <c r="K28"/>
  <c r="S28"/>
  <c r="J28"/>
  <c r="R28"/>
  <c r="I16"/>
  <c r="I15"/>
  <c r="Q15"/>
  <c r="I14"/>
  <c r="I13"/>
  <c r="I12"/>
  <c r="R75"/>
  <c r="J87"/>
  <c r="R87"/>
  <c r="L87"/>
  <c r="S57"/>
  <c r="K87"/>
  <c r="S87"/>
  <c r="J110"/>
  <c r="I81"/>
  <c r="Q81"/>
  <c r="J44"/>
  <c r="T92"/>
  <c r="L93"/>
  <c r="T84"/>
  <c r="I30"/>
  <c r="Q30"/>
  <c r="R30"/>
  <c r="I32"/>
  <c r="Q32"/>
  <c r="R32"/>
  <c r="I43"/>
  <c r="R43"/>
  <c r="I57"/>
  <c r="Q57"/>
  <c r="Q49"/>
  <c r="I126"/>
  <c r="Q126"/>
  <c r="Q51"/>
  <c r="I68"/>
  <c r="I75"/>
  <c r="Q75"/>
  <c r="I124"/>
  <c r="Q124"/>
  <c r="Q80"/>
  <c r="R90"/>
  <c r="I92"/>
  <c r="Q92"/>
  <c r="T93"/>
  <c r="I105"/>
  <c r="Q105"/>
  <c r="I119"/>
  <c r="Q119"/>
  <c r="Q13"/>
  <c r="I118"/>
  <c r="Q118"/>
  <c r="Q12"/>
  <c r="I120"/>
  <c r="Q120"/>
  <c r="Q14"/>
  <c r="I121"/>
  <c r="Q121"/>
  <c r="Q16"/>
  <c r="I35"/>
  <c r="Q35"/>
  <c r="R35"/>
  <c r="I39"/>
  <c r="Q39"/>
  <c r="R39"/>
  <c r="I41"/>
  <c r="Q41"/>
  <c r="I127"/>
  <c r="Q50"/>
  <c r="I63"/>
  <c r="Q63"/>
  <c r="Q60"/>
  <c r="I73"/>
  <c r="Q73"/>
  <c r="Q69"/>
  <c r="I84"/>
  <c r="Q84"/>
  <c r="I107"/>
  <c r="Q107"/>
  <c r="R107"/>
  <c r="I109"/>
  <c r="Q109"/>
  <c r="R109"/>
  <c r="K36"/>
  <c r="S36"/>
  <c r="R110"/>
  <c r="J36"/>
  <c r="R36"/>
  <c r="L36"/>
  <c r="T36"/>
  <c r="I90"/>
  <c r="Q90"/>
  <c r="I122"/>
  <c r="Q122"/>
  <c r="I28"/>
  <c r="N132" i="34"/>
  <c r="M132"/>
  <c r="N131"/>
  <c r="M131"/>
  <c r="N129"/>
  <c r="M129"/>
  <c r="N128"/>
  <c r="M128"/>
  <c r="N126"/>
  <c r="M126"/>
  <c r="N125"/>
  <c r="M125"/>
  <c r="N124"/>
  <c r="N115"/>
  <c r="M115"/>
  <c r="L115"/>
  <c r="K115"/>
  <c r="J115"/>
  <c r="N113"/>
  <c r="M113"/>
  <c r="L113"/>
  <c r="K113"/>
  <c r="J113"/>
  <c r="N111"/>
  <c r="M111"/>
  <c r="J111"/>
  <c r="I111"/>
  <c r="I110"/>
  <c r="N109"/>
  <c r="M109"/>
  <c r="L109"/>
  <c r="K109"/>
  <c r="J109"/>
  <c r="I108"/>
  <c r="N107"/>
  <c r="M107"/>
  <c r="J107"/>
  <c r="I107"/>
  <c r="I99"/>
  <c r="N95"/>
  <c r="M95"/>
  <c r="L95"/>
  <c r="L96"/>
  <c r="J95"/>
  <c r="I94"/>
  <c r="N93"/>
  <c r="M93"/>
  <c r="N91"/>
  <c r="M91"/>
  <c r="J91"/>
  <c r="I90"/>
  <c r="M85"/>
  <c r="L85"/>
  <c r="J85"/>
  <c r="I84"/>
  <c r="M83"/>
  <c r="L83"/>
  <c r="J83"/>
  <c r="I82"/>
  <c r="N81"/>
  <c r="M81"/>
  <c r="M77"/>
  <c r="J77"/>
  <c r="I77"/>
  <c r="I76"/>
  <c r="N75"/>
  <c r="M75"/>
  <c r="J75"/>
  <c r="I71"/>
  <c r="I75"/>
  <c r="L70"/>
  <c r="K70"/>
  <c r="N66"/>
  <c r="M66"/>
  <c r="K66"/>
  <c r="J66"/>
  <c r="I64"/>
  <c r="I62"/>
  <c r="I61"/>
  <c r="N59"/>
  <c r="L59"/>
  <c r="K59"/>
  <c r="J59"/>
  <c r="M54"/>
  <c r="M124"/>
  <c r="I53"/>
  <c r="I52"/>
  <c r="I132"/>
  <c r="I51"/>
  <c r="N45"/>
  <c r="M45"/>
  <c r="I45"/>
  <c r="I44"/>
  <c r="N43"/>
  <c r="M43"/>
  <c r="J43"/>
  <c r="I43"/>
  <c r="I42"/>
  <c r="N41"/>
  <c r="M41"/>
  <c r="L41"/>
  <c r="L46"/>
  <c r="K41"/>
  <c r="K46"/>
  <c r="J41"/>
  <c r="I40"/>
  <c r="I41"/>
  <c r="N39"/>
  <c r="M39"/>
  <c r="J39"/>
  <c r="I39"/>
  <c r="I38"/>
  <c r="N35"/>
  <c r="M35"/>
  <c r="L35"/>
  <c r="K35"/>
  <c r="J35"/>
  <c r="I34"/>
  <c r="I33"/>
  <c r="N32"/>
  <c r="M32"/>
  <c r="L32"/>
  <c r="K32"/>
  <c r="J32"/>
  <c r="I31"/>
  <c r="N30"/>
  <c r="M30"/>
  <c r="L30"/>
  <c r="K30"/>
  <c r="J30"/>
  <c r="I29"/>
  <c r="K28"/>
  <c r="I16"/>
  <c r="I127"/>
  <c r="I15"/>
  <c r="I14"/>
  <c r="I13"/>
  <c r="I125"/>
  <c r="I12"/>
  <c r="I87" i="36"/>
  <c r="Q87"/>
  <c r="T87"/>
  <c r="Q117"/>
  <c r="Q116"/>
  <c r="I115" i="34"/>
  <c r="I113"/>
  <c r="I35"/>
  <c r="I32"/>
  <c r="I95"/>
  <c r="N96"/>
  <c r="M36"/>
  <c r="I30"/>
  <c r="I83"/>
  <c r="J96"/>
  <c r="I96"/>
  <c r="I109"/>
  <c r="M116"/>
  <c r="L36"/>
  <c r="L47"/>
  <c r="N36"/>
  <c r="I126"/>
  <c r="K36"/>
  <c r="M46"/>
  <c r="I129"/>
  <c r="I91"/>
  <c r="M96"/>
  <c r="N116"/>
  <c r="J116"/>
  <c r="L116"/>
  <c r="N46"/>
  <c r="J88"/>
  <c r="K116"/>
  <c r="I124"/>
  <c r="M123"/>
  <c r="M122"/>
  <c r="M130"/>
  <c r="N130"/>
  <c r="I46"/>
  <c r="K47"/>
  <c r="M47"/>
  <c r="J46"/>
  <c r="K88"/>
  <c r="N88"/>
  <c r="M59"/>
  <c r="M88"/>
  <c r="M117"/>
  <c r="I28"/>
  <c r="J36"/>
  <c r="I128"/>
  <c r="I131"/>
  <c r="I130"/>
  <c r="L88"/>
  <c r="I85"/>
  <c r="I59"/>
  <c r="Q43" i="36"/>
  <c r="I44"/>
  <c r="Q44"/>
  <c r="I125"/>
  <c r="Q125"/>
  <c r="Q128"/>
  <c r="Q127"/>
  <c r="I110"/>
  <c r="Q110"/>
  <c r="L45"/>
  <c r="T45"/>
  <c r="I93"/>
  <c r="Q93"/>
  <c r="R93"/>
  <c r="I36"/>
  <c r="Q28"/>
  <c r="J45"/>
  <c r="R45"/>
  <c r="R44"/>
  <c r="I117"/>
  <c r="L111"/>
  <c r="K111"/>
  <c r="K45"/>
  <c r="S45"/>
  <c r="N123" i="34"/>
  <c r="N122"/>
  <c r="I70"/>
  <c r="J111" i="36"/>
  <c r="R111"/>
  <c r="I36" i="34"/>
  <c r="I47"/>
  <c r="J117"/>
  <c r="N47"/>
  <c r="I88"/>
  <c r="K117"/>
  <c r="K118"/>
  <c r="I123"/>
  <c r="I122"/>
  <c r="I133"/>
  <c r="J47"/>
  <c r="N117"/>
  <c r="N118"/>
  <c r="I116"/>
  <c r="N133"/>
  <c r="M133"/>
  <c r="L117"/>
  <c r="L118"/>
  <c r="M118"/>
  <c r="I116" i="36"/>
  <c r="L112"/>
  <c r="T112"/>
  <c r="T111"/>
  <c r="K112"/>
  <c r="S112"/>
  <c r="S111"/>
  <c r="I45"/>
  <c r="Q45"/>
  <c r="Q36"/>
  <c r="J112"/>
  <c r="I111"/>
  <c r="Q111"/>
  <c r="J118" i="34"/>
  <c r="I117"/>
  <c r="I128" i="36"/>
  <c r="I112"/>
  <c r="Q112"/>
  <c r="R112"/>
</calcChain>
</file>

<file path=xl/sharedStrings.xml><?xml version="1.0" encoding="utf-8"?>
<sst xmlns="http://schemas.openxmlformats.org/spreadsheetml/2006/main" count="683" uniqueCount="209">
  <si>
    <r>
      <t xml:space="preserve">Gautinos lėšos iš kitų savivaldybių atsiskaitymui už atvykusius mokinius </t>
    </r>
    <r>
      <rPr>
        <b/>
        <sz val="10"/>
        <rFont val="Times New Roman"/>
        <family val="1"/>
      </rPr>
      <t>SB(MK)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</si>
  <si>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</si>
  <si>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Finansavimo šaltinių suvestinė</t>
  </si>
  <si>
    <t>Finansavimo šaltiniai</t>
  </si>
  <si>
    <t>I</t>
  </si>
  <si>
    <t>LRVB</t>
  </si>
  <si>
    <t>ES</t>
  </si>
  <si>
    <t>PF</t>
  </si>
  <si>
    <t>08</t>
  </si>
  <si>
    <t>tūkst. Lt</t>
  </si>
  <si>
    <t>10</t>
  </si>
  <si>
    <t>Iš viso tikslui:</t>
  </si>
  <si>
    <t>Iš viso programai:</t>
  </si>
  <si>
    <t>Programos tikslo kodas</t>
  </si>
  <si>
    <t>SB(MK)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</si>
  <si>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</si>
  <si>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</si>
  <si>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</si>
  <si>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</si>
  <si>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</si>
  <si>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</si>
  <si>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</si>
  <si>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</si>
  <si>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09</t>
  </si>
  <si>
    <t>SB</t>
  </si>
  <si>
    <t>Iš viso:</t>
  </si>
  <si>
    <t>02</t>
  </si>
  <si>
    <t>SB(VB)</t>
  </si>
  <si>
    <t>03</t>
  </si>
  <si>
    <t>Iš viso uždaviniui:</t>
  </si>
  <si>
    <t>04</t>
  </si>
  <si>
    <t>05</t>
  </si>
  <si>
    <t>06</t>
  </si>
  <si>
    <t>Pavadinimas</t>
  </si>
  <si>
    <t>Iš jų darbo užmokesčiui</t>
  </si>
  <si>
    <t>SAVIVALDYBĖS  LĖŠOS, IŠ VISO:</t>
  </si>
  <si>
    <t>KITI ŠALTINIAI, IŠ VISO:</t>
  </si>
  <si>
    <t>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</si>
  <si>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</si>
  <si>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</si>
  <si>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</si>
  <si>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t>UGDYMO PROCESO UŽTIKRINIMO PROGRAMOS (NR. 10)</t>
  </si>
  <si>
    <t>10 Ugdymo proceso užtikrinimo programa</t>
  </si>
  <si>
    <t xml:space="preserve">Turtui įsigyti ir finansiniams įsipareigojimams vykdyti </t>
  </si>
  <si>
    <t>1</t>
  </si>
  <si>
    <t>2</t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</si>
  <si>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</si>
  <si>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t>Brandos egzaminų administravimas ir išorės vertinimo vykdymas</t>
  </si>
  <si>
    <t>Edukacinių renginių organizavimas, dalyvavimas respublikiniuose renginiuose, kitų projektų vykdymas</t>
  </si>
  <si>
    <t>Neformaliojo švietimo įstaigų pastatų rekonstrukcija:</t>
  </si>
  <si>
    <t>Renovuoti ugdymo įstaigų pastatus ir patalpas</t>
  </si>
  <si>
    <t>Organizuoti materialinį, ūkinį ir techninį ugdymo įstaigų aptarnavimą</t>
  </si>
  <si>
    <t>Padidinti ikimokyklinio ugdymo paslaugų prieinamumą</t>
  </si>
  <si>
    <t>Ikimokyklinio amžiaus vaikų registravimo ir apskaitos informacinės sistemos sukūrimas</t>
  </si>
  <si>
    <t>Ugdymo įstaigų ūkinio aptarnavimo organizavimas:</t>
  </si>
  <si>
    <t>Užtikrinti kokybišką ugdymo proceso organizavimą</t>
  </si>
  <si>
    <t>Transporto priemonės įsigijimas Klaipėdos lopšelio-darželio „Sakalėlis“ specialiųjų  poreikių vaikams pavėžėti</t>
  </si>
  <si>
    <t>SB(P)</t>
  </si>
  <si>
    <r>
      <t xml:space="preserve">Paskolos lėšos </t>
    </r>
    <r>
      <rPr>
        <b/>
        <sz val="10"/>
        <rFont val="Times New Roman"/>
        <family val="1"/>
      </rPr>
      <t>SB(P)</t>
    </r>
  </si>
  <si>
    <t>2014-ųjų metų lėšų poreikis</t>
  </si>
  <si>
    <t>07</t>
  </si>
  <si>
    <t xml:space="preserve"> TIKSLŲ, UŽDAVINIŲ, PRIEMONIŲ IR PRIEMONIŲ IŠLAIDŲ SUVESTINĖ</t>
  </si>
  <si>
    <t>Gerinti ugdymo sąlygas ir aplinką</t>
  </si>
  <si>
    <t>Bendrojo ugdymo mokyklų pastatų modernizavimas:</t>
  </si>
  <si>
    <t>P1</t>
  </si>
  <si>
    <t>Mokinių pavėžėjimo užtikrinimas</t>
  </si>
  <si>
    <t>Įstaigų skaičius</t>
  </si>
  <si>
    <t xml:space="preserve">Ugdoma vaikų </t>
  </si>
  <si>
    <t>Vidurinių mokyklų sk.</t>
  </si>
  <si>
    <t xml:space="preserve">Atestuota vadovų </t>
  </si>
  <si>
    <t>Suorganizuota renginių</t>
  </si>
  <si>
    <t>Parengta galimybių studija</t>
  </si>
  <si>
    <t>planas</t>
  </si>
  <si>
    <t>2013-ieji metai</t>
  </si>
  <si>
    <t>2014-ieji metai</t>
  </si>
  <si>
    <t>2015-ieji metai</t>
  </si>
  <si>
    <t>Įstaigų, kuriose atlikti remonto darbai, sk.</t>
  </si>
  <si>
    <t>Saugomi pastatai, įstaigų sk.</t>
  </si>
  <si>
    <t>Įstaigų, kuriose likviduoti pažeidimai, sk.</t>
  </si>
  <si>
    <t>2015-ųjų metų lėšų poreikis</t>
  </si>
  <si>
    <t>Finansuotų profesinės linkmės ugdymo modulių skaičius, vnt.</t>
  </si>
  <si>
    <t>Ugdytinių skaičius, tūkst.</t>
  </si>
  <si>
    <t>Tarnyboje aptarnautų asmenų skaičius, tūkst.</t>
  </si>
  <si>
    <t>Vertinta įstaigų, vnt.</t>
  </si>
  <si>
    <t>Organizuota egzaminų, sk.</t>
  </si>
  <si>
    <t xml:space="preserve">Gimnazijų skaičius                                                                       </t>
  </si>
  <si>
    <t xml:space="preserve">Įrengta lopšelio grupių 1-3 metų amžiaus vaikams, vnt.                       </t>
  </si>
  <si>
    <t>Vietų skaičius</t>
  </si>
  <si>
    <t>Dviejų bendrojo ugdymo mokyklų perkėlimas į kitas patalpas</t>
  </si>
  <si>
    <t>Atlikta studija, vnt.</t>
  </si>
  <si>
    <t>Mokinių, kuriems kompensuojamos pavėžėjimo išlaidos, sk.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</si>
  <si>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</si>
  <si>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lopšeliuose-darželiuose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</si>
  <si>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mokyklose-darželiuose ir pradinėse mokyklose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</si>
  <si>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 xml:space="preserve">gimnazijose, vidurinio  ugdymo mokyklose, progimnazijose, pagrindinio ugdymo ir  nevalstybinėse bendrojo ugdymo mokyklose </t>
    </r>
  </si>
  <si>
    <r>
      <t xml:space="preserve">Profesinės linkmės meninio ugdymo programų modulių užtikrinimas </t>
    </r>
    <r>
      <rPr>
        <b/>
        <sz val="10"/>
        <rFont val="Times New Roman"/>
        <family val="1"/>
        <charset val="186"/>
      </rPr>
      <t>Jeronimo Kačinsko muzikos  mokykloje</t>
    </r>
  </si>
  <si>
    <r>
      <rPr>
        <b/>
        <sz val="10"/>
        <rFont val="Times New Roman"/>
        <family val="1"/>
        <charset val="186"/>
      </rPr>
      <t>Neformaliojo</t>
    </r>
    <r>
      <rPr>
        <sz val="10"/>
        <rFont val="Times New Roman"/>
        <family val="1"/>
        <charset val="186"/>
      </rPr>
      <t xml:space="preserve"> vaikų ugdymo proceso užtikrinimas biudžetinėse </t>
    </r>
    <r>
      <rPr>
        <b/>
        <sz val="10"/>
        <rFont val="Times New Roman"/>
        <family val="1"/>
        <charset val="186"/>
      </rPr>
      <t xml:space="preserve">sporto mokyklose </t>
    </r>
  </si>
  <si>
    <r>
      <t xml:space="preserve">BĮ Klaipėdos pedagoginės psichologinės tarnybos </t>
    </r>
    <r>
      <rPr>
        <sz val="10"/>
        <rFont val="Times New Roman"/>
        <family val="1"/>
      </rPr>
      <t>veiklos organizavimo užtikrinimas</t>
    </r>
  </si>
  <si>
    <r>
      <t xml:space="preserve">Klaipėdos regos ugdymo centro </t>
    </r>
    <r>
      <rPr>
        <sz val="10"/>
        <rFont val="Times New Roman"/>
        <family val="1"/>
        <charset val="186"/>
      </rPr>
      <t>veiklos organizavimo užtikrinimas</t>
    </r>
  </si>
  <si>
    <r>
      <t xml:space="preserve">BĮ Klaipėdos pedagogų švietimo ir kultūros centro </t>
    </r>
    <r>
      <rPr>
        <sz val="10"/>
        <rFont val="Times New Roman"/>
        <family val="1"/>
      </rPr>
      <t xml:space="preserve"> veiklos organizavimo užtikrinimas</t>
    </r>
  </si>
  <si>
    <r>
      <t xml:space="preserve">Įrengimų įsigijimas ugdymo įstaigų </t>
    </r>
    <r>
      <rPr>
        <b/>
        <sz val="10"/>
        <rFont val="Times New Roman"/>
        <family val="1"/>
        <charset val="186"/>
      </rPr>
      <t xml:space="preserve">maisto blokuose </t>
    </r>
    <r>
      <rPr>
        <sz val="10"/>
        <rFont val="Times New Roman"/>
        <family val="1"/>
        <charset val="186"/>
      </rPr>
      <t>pagal tikrinančių institucijų reikalavimus (2013 m.: Baltijos gimnazija, lopšeliai-darželiai „Putinėlis“, „Žuvėdra“, „Eglutė“, „Žemuogėlė“; „Saulutės“ ir „Versmės“ mokyklos-darželiai)</t>
    </r>
  </si>
  <si>
    <t>Energetinių auditų parengimas ir parengtų galimybių studijų vertinimas ir atnaujinimas</t>
  </si>
  <si>
    <t>Atliktas auditas, įstaigų sk.</t>
  </si>
  <si>
    <t>Ugdoma vaikų ikimokyklinio ugdymo įstaigose, sk. tūkst.</t>
  </si>
  <si>
    <t>2013-ųjų metų asignavimų planas</t>
  </si>
  <si>
    <t>Vadovų atestacija, dalyvavimas respublikiniuose mokymuose ir miesto metodinėje veikloje</t>
  </si>
  <si>
    <t>Elektroninio mokinio pažymėjimo įdiegimo studijos parengimas</t>
  </si>
  <si>
    <t>SB(SP)</t>
  </si>
  <si>
    <t xml:space="preserve">Suorganizuota kvalifikacinių renginių, sk.  </t>
  </si>
  <si>
    <t>2014 m. poreikis</t>
  </si>
  <si>
    <t>2015 m. poreikis</t>
  </si>
  <si>
    <t>Įsigyta transporto priemonė, vnt.</t>
  </si>
  <si>
    <t xml:space="preserve"> 2013–2015 M. KLAIPĖDOS MIESTO SAVIVALDYBĖS</t>
  </si>
  <si>
    <t>Produkto vertinimo kriterijus</t>
  </si>
  <si>
    <t>Savivaldybės administracijos direktorius</t>
  </si>
  <si>
    <t>Asignavimų valdytojų kodų klasifikatorius*</t>
  </si>
  <si>
    <t xml:space="preserve">                              Pavadinimas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</si>
  <si>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</si>
  <si>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</si>
  <si>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</si>
  <si>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</si>
  <si>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</si>
  <si>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 m. vasario 24 d. įsakymu Nr. AD1-384.</t>
  </si>
  <si>
    <t>Įrengtas liftas, vnt.</t>
  </si>
  <si>
    <t>Atlikta pastato šiluminė renovacija.
Užbaigtumas, proc.</t>
  </si>
  <si>
    <t>Parengtas techninis projektas, vnt.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</si>
  <si>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</si>
  <si>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</si>
  <si>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>Rekonstruota pastatų, vnt.</t>
  </si>
  <si>
    <t>Klaipėdos „Varpo“ gimnazijos pastato šiluminė renovacija;</t>
  </si>
  <si>
    <t>Klaipėdos Vitės pagrindinės mokyklos Švyturio g. 2 pastato modernizavimas;</t>
  </si>
  <si>
    <t>Klaipėdos Vydūno vidurinės mokyklos ir Klaipėdos Salio Šemerio suaugusiųjų vidurinės mokyklos pastato Klaipėdoje, Sulupės g. 26, modernizavimas;</t>
  </si>
  <si>
    <t>Klaipėdos „Smeltės“ progimnazijos pastato Klaipėdoje, Reikjaviko g. 17, modernizavimas;</t>
  </si>
  <si>
    <t>Atlikta pastato renovacija, vnt.</t>
  </si>
  <si>
    <t>Klaipėdos Adomo Brako dailės mokyklos pastato kapitalinis remontas (šiluminė renovacija);</t>
  </si>
  <si>
    <t>Klaipėdos Jeronimo Kačinsko muzikos mokyklos pastato renovacija.</t>
  </si>
  <si>
    <t>Lifto įrengimas Klaipėdos 2-ojoje specialiojoje mokykloje („Medeinės“ pagrindinėje mokykloje)</t>
  </si>
  <si>
    <t>Sukurta  ikimokyklinio amžiaus vaikų registravimo ir apskaitos sistema, vnt.</t>
  </si>
  <si>
    <t>Veiklos organizavimo užtikrinimas švietimo įstaigose:</t>
  </si>
  <si>
    <t>Švietimo įstaigų iškėlimas iš uosto plėtros teritorijos:</t>
  </si>
  <si>
    <t xml:space="preserve">lopšelis-darželis „Putinėlis“ ,  </t>
  </si>
  <si>
    <r>
      <t xml:space="preserve">Vaikiškų lovyčių įsigijimas </t>
    </r>
    <r>
      <rPr>
        <sz val="10"/>
        <rFont val="Times New Roman"/>
        <family val="1"/>
        <charset val="186"/>
      </rPr>
      <t>ikimokyklinėse įstaigose (2013 m.: lopšeliuose-darželiuose „Liepaitė“, „Papartėlis“, „Žiburėlis“, „Žuvėdra“ ir „Inkarėlio“ mokykloje-darželyje)</t>
    </r>
  </si>
  <si>
    <r>
      <rPr>
        <b/>
        <sz val="10"/>
        <rFont val="Times New Roman"/>
        <family val="1"/>
        <charset val="186"/>
      </rPr>
      <t xml:space="preserve">*LITNET </t>
    </r>
    <r>
      <rPr>
        <sz val="10"/>
        <rFont val="Times New Roman"/>
        <family val="1"/>
        <charset val="186"/>
      </rPr>
      <t>paslaugų užtikrinimas švietimo įstaigose (2014 m. lopšeliuose-darželiuose: „Aitvarėlis“, „Alksniukas“, „Eglutė“, „Sakalėlis“, „Švyturėlis“, „Žemuogėlė“, „Gubojos“ mokykloje)</t>
    </r>
  </si>
  <si>
    <t>Nevalstybinės bendrojo ugdymo mokyklos „Universa Via“ infrastruktūros modernizavimas;</t>
  </si>
  <si>
    <t>P6</t>
  </si>
  <si>
    <r>
      <rPr>
        <sz val="10"/>
        <rFont val="Times New Roman"/>
        <family val="1"/>
        <charset val="186"/>
      </rPr>
      <t xml:space="preserve">Projekto </t>
    </r>
    <r>
      <rPr>
        <b/>
        <sz val="10"/>
        <rFont val="Times New Roman"/>
        <family val="1"/>
        <charset val="186"/>
      </rPr>
      <t xml:space="preserve">„Pedagoginių psichologinių tarnybų infrastruktūros, švietimo įstaigose dirbančių specialiųjų pedagogų, psichologų, logopedų darbo aplinkos modernizavimas“ </t>
    </r>
    <r>
      <rPr>
        <sz val="10"/>
        <rFont val="Times New Roman"/>
        <family val="1"/>
        <charset val="186"/>
      </rPr>
      <t>įgyvendinimas</t>
    </r>
  </si>
  <si>
    <t xml:space="preserve">Savivaldybės biudžetas, iš jo: </t>
  </si>
  <si>
    <t>Klaipėdos Vytauto Didžiojo gimnazijos pastato, S. Daukanto g. 31, rekonstravimas;</t>
  </si>
  <si>
    <r>
      <t>Strateginis tikslas 03. Užtikrinti gyventojams aukštą švietimo, kultūros, socialinių, sporto ir sveikatos apsaugos paslaugų kokybę ir prieinamu</t>
    </r>
    <r>
      <rPr>
        <b/>
        <sz val="10"/>
        <rFont val="Times New Roman"/>
        <family val="1"/>
        <charset val="186"/>
      </rPr>
      <t>mą</t>
    </r>
    <r>
      <rPr>
        <b/>
        <sz val="10"/>
        <rFont val="Times New Roman"/>
        <family val="1"/>
      </rPr>
      <t xml:space="preserve"> </t>
    </r>
  </si>
  <si>
    <r>
      <t xml:space="preserve">Neformaliojo </t>
    </r>
    <r>
      <rPr>
        <sz val="10"/>
        <rFont val="Times New Roman"/>
        <family val="1"/>
        <charset val="186"/>
      </rPr>
      <t>vaikų ugdymo programų įgyvendinimas VšĮ</t>
    </r>
    <r>
      <rPr>
        <b/>
        <sz val="10"/>
        <rFont val="Times New Roman"/>
        <family val="1"/>
        <charset val="186"/>
      </rPr>
      <t xml:space="preserve"> „Klaipėdos futbolo akademija“</t>
    </r>
    <r>
      <rPr>
        <sz val="10"/>
        <rFont val="Times New Roman"/>
        <family val="1"/>
        <charset val="186"/>
      </rPr>
      <t xml:space="preserve">, akordeono mokykloje </t>
    </r>
    <r>
      <rPr>
        <b/>
        <sz val="10"/>
        <rFont val="Times New Roman"/>
        <family val="1"/>
        <charset val="186"/>
      </rPr>
      <t>„Domisolė“</t>
    </r>
    <r>
      <rPr>
        <sz val="10"/>
        <rFont val="Times New Roman"/>
        <family val="1"/>
        <charset val="186"/>
      </rPr>
      <t xml:space="preserve">, ledo ritulio mokykloje </t>
    </r>
    <r>
      <rPr>
        <b/>
        <sz val="10"/>
        <rFont val="Times New Roman"/>
        <family val="1"/>
        <charset val="186"/>
      </rPr>
      <t xml:space="preserve">„Skatas“, Irklavimo centre, </t>
    </r>
    <r>
      <rPr>
        <sz val="10"/>
        <rFont val="Times New Roman"/>
        <family val="1"/>
        <charset val="186"/>
      </rPr>
      <t xml:space="preserve">VšĮ </t>
    </r>
    <r>
      <rPr>
        <b/>
        <sz val="10"/>
        <rFont val="Times New Roman"/>
        <family val="1"/>
        <charset val="186"/>
      </rPr>
      <t xml:space="preserve">„Tigrima“; </t>
    </r>
    <r>
      <rPr>
        <sz val="10"/>
        <rFont val="Times New Roman"/>
        <family val="1"/>
        <charset val="186"/>
      </rPr>
      <t xml:space="preserve">VšĮ </t>
    </r>
    <r>
      <rPr>
        <b/>
        <sz val="10"/>
        <rFont val="Times New Roman"/>
        <family val="1"/>
        <charset val="186"/>
      </rPr>
      <t>„Dešimt talentų“</t>
    </r>
  </si>
  <si>
    <t>Sudaryti sąlygas gauti  pedagoginę, psichologinę, metodinę ir kitą ugdymo proceso kokybės gerinimui įtakos turinčią pagalbą</t>
  </si>
  <si>
    <t>Klaipėdos Sendvario pagrindinės mokyklos pastato modernizavimas (atnaujinimas) Tilžės g. 39, Klaipėda;</t>
  </si>
  <si>
    <t>Klaipėdos Liudviko Stulpino  pagrindinės mokyklos pastato Klaipėdoje, Bandužių g. 4, energetinių charakteristikų gerinimas (pastato šiluminė renovacija)</t>
  </si>
  <si>
    <r>
      <t>Klaipėdos lopšelių-darželių pastatų langų pakeitimas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 xml:space="preserve">2013 m.:                   </t>
    </r>
    <r>
      <rPr>
        <sz val="10"/>
        <rFont val="Times New Roman"/>
        <family val="1"/>
        <charset val="186"/>
      </rPr>
      <t xml:space="preserve">            </t>
    </r>
  </si>
  <si>
    <r>
      <t xml:space="preserve">Naujų ikimokyklinių grupių įrengimas </t>
    </r>
    <r>
      <rPr>
        <sz val="10"/>
        <rFont val="Times New Roman"/>
        <family val="1"/>
        <charset val="186"/>
      </rPr>
      <t>(2013 m.: „Nykštuko“ , „Inkarėlio“, „Versmės“ mokyklose-darželiuose bei Regos ugdymo centre)</t>
    </r>
  </si>
  <si>
    <t>*Švietimo įstaigų paprastasis remontas;</t>
  </si>
  <si>
    <t>*Šilumos tinklų ir karšto vandens tinklų sistemų priežiūra;</t>
  </si>
  <si>
    <t>*Šilumos ir karšto vandens tiekimo sistemų renovacija ir remontas;</t>
  </si>
  <si>
    <t>*Priešgaisrinių reikalavimų vykdymas švietimo įstaigose;</t>
  </si>
  <si>
    <t>*Mokymo įstaigų vidaus patalpų remontas po šiluminės renovacijos (2013 m.: „Varpo" gimnazija ir Vytauto Didžiojo gimnazija);</t>
  </si>
  <si>
    <t>*Ryšių kabelių kanalų nuoma;</t>
  </si>
  <si>
    <t>*Švietimo įstaigų pastatų apsauga;</t>
  </si>
  <si>
    <r>
      <t xml:space="preserve">Mokyklų bei ikimokyklinio ugdymo įstaigų </t>
    </r>
    <r>
      <rPr>
        <b/>
        <sz val="10"/>
        <rFont val="Times New Roman"/>
        <family val="1"/>
        <charset val="186"/>
      </rPr>
      <t>teritorijų aptvėrimas</t>
    </r>
    <r>
      <rPr>
        <sz val="10"/>
        <rFont val="Times New Roman"/>
        <family val="1"/>
        <charset val="186"/>
      </rPr>
      <t xml:space="preserve"> (2013 m:  „Žemynos“ gimnazijos)  </t>
    </r>
  </si>
  <si>
    <t>Ugdoma mokinių, sk. tūkst.</t>
  </si>
  <si>
    <t>Nevalstybinių mokyklų sk.</t>
  </si>
  <si>
    <t xml:space="preserve">Įstaigų, kuriose pakeisti langai, skaičius </t>
  </si>
  <si>
    <t>Sudaryti sąlygas ugdytis ir įgyti išsilavinimą pagal ugdymo programas</t>
  </si>
  <si>
    <t>Įstaigų, kuriose atliktas remontas, sk.</t>
  </si>
  <si>
    <t>Švietimo įstaigų pastatų panaudojimo ir racionalaus eksplotavimo studijos parengimas</t>
  </si>
  <si>
    <t>Įsigyta technologinių įrengimų, sk.</t>
  </si>
  <si>
    <t>Aptverta švietimo įstaigų teritorijų, sk.</t>
  </si>
  <si>
    <t>Įstaigų, prijungtų prie LITNET sistemos skaičius, vnt.</t>
  </si>
  <si>
    <t>Nuomojama kabelio tinklo, ilgis km</t>
  </si>
  <si>
    <t>Renovuota/suremontuota vandens tiekimo sistemų, sk.</t>
  </si>
  <si>
    <t>Eksploatuojama įstaigų, sk.</t>
  </si>
  <si>
    <t>Pakeista lovyčių, sk.</t>
  </si>
  <si>
    <t>Mokyklų-darželių skaičius</t>
  </si>
  <si>
    <t>Pradinių mokyklų skaičius</t>
  </si>
  <si>
    <t>Skirtumas</t>
  </si>
  <si>
    <t>Turtui įsigyti ir finansiniams įsipareigojimams vykdyti</t>
  </si>
  <si>
    <t>Siūlomas keisti 2013-ųjų metų maksimalių asignavimų planas</t>
  </si>
  <si>
    <t>1.4.1.3 - 1.4.1.10, 1.4.2.7, 1.4.1.11, 1.4.1.12, 1.4.2.1 - 1.4.2.4, 1.4.3.1, 1.4.3.2</t>
  </si>
  <si>
    <t>1.4.3.4</t>
  </si>
  <si>
    <t>1.4.3.10</t>
  </si>
  <si>
    <t>1.4.1.8, 1.4.3.7</t>
  </si>
  <si>
    <t>1.4.3.5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</si>
  <si>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neformaliojo ugdymo įstaigose</t>
    </r>
    <r>
      <rPr>
        <sz val="10"/>
        <rFont val="Times New Roman"/>
        <family val="1"/>
        <charset val="186"/>
      </rPr>
      <t>, iš jų:</t>
    </r>
  </si>
  <si>
    <t>Klaipėdos lopšelio-darželio „Atžalynas“ pastato modernizavimas</t>
  </si>
  <si>
    <t xml:space="preserve">Patalpų (Smiltelės g. 22) pritaikymas Moksleivių saviraiškos centro veiklai </t>
  </si>
  <si>
    <r>
      <rPr>
        <strike/>
        <sz val="10"/>
        <color indexed="10"/>
        <rFont val="Times New Roman"/>
        <family val="1"/>
        <charset val="186"/>
      </rPr>
      <t xml:space="preserve">Patalpų (Panevėžio g. 2) pritaikymas </t>
    </r>
    <r>
      <rPr>
        <b/>
        <strike/>
        <sz val="10"/>
        <color indexed="10"/>
        <rFont val="Times New Roman"/>
        <family val="1"/>
        <charset val="186"/>
      </rPr>
      <t xml:space="preserve">daugiafunkcio centro </t>
    </r>
    <r>
      <rPr>
        <sz val="10"/>
        <color indexed="10"/>
        <rFont val="Times New Roman"/>
        <family val="1"/>
        <charset val="186"/>
      </rPr>
      <t xml:space="preserve">Klaipėdos „Medeinės“ mokyklos patalpų pritaikymas prijungus prie jos Klaipėdos „Gubojos“ mokyklą </t>
    </r>
  </si>
  <si>
    <t xml:space="preserve">Klaipėdos „Medeinės“ mokyklos patalpų pritaikymas prijungus prie jos Klaipėdos „Gubojos“ mokyklą </t>
  </si>
  <si>
    <t xml:space="preserve">                                                  </t>
  </si>
  <si>
    <t xml:space="preserve"> Patalpų pritaikymas bendrojo ugdymo mokyklų reikmėms:</t>
  </si>
  <si>
    <t>SB(VPL)</t>
  </si>
  <si>
    <t xml:space="preserve">lopšelis-darželis „Du gaideliai“ ,  </t>
  </si>
  <si>
    <t>„Šaltinėlio“ mokykla-darželis,</t>
  </si>
  <si>
    <t>lopšelis-darželis "Linelis".</t>
  </si>
  <si>
    <r>
      <rPr>
        <strike/>
        <sz val="10"/>
        <color indexed="10"/>
        <rFont val="Times New Roman"/>
        <family val="1"/>
        <charset val="186"/>
      </rPr>
      <t>Priestato statybos prie l/d „Puriena“ („Aušrinės“ lopšelio darželio iškėlimas)</t>
    </r>
    <r>
      <rPr>
        <sz val="10"/>
        <color indexed="10"/>
        <rFont val="Times New Roman"/>
        <family val="1"/>
        <charset val="186"/>
      </rPr>
      <t xml:space="preserve">  </t>
    </r>
    <r>
      <rPr>
        <b/>
        <sz val="10"/>
        <color indexed="10"/>
        <rFont val="Times New Roman"/>
        <family val="1"/>
        <charset val="186"/>
      </rPr>
      <t>Naujo pastato lopšeliui-darželiui "Aušrinė" statyba</t>
    </r>
  </si>
  <si>
    <t>Iškelta įstaigų, vnt.</t>
  </si>
  <si>
    <t>Klaipėdos lopšelio-darželio "Obelėlė" pastato renovacija</t>
  </si>
  <si>
    <r>
      <rPr>
        <b/>
        <strike/>
        <sz val="10"/>
        <rFont val="Times New Roman"/>
        <family val="1"/>
        <charset val="186"/>
      </rPr>
      <t>2</t>
    </r>
    <r>
      <rPr>
        <b/>
        <sz val="10"/>
        <color indexed="10"/>
        <rFont val="Times New Roman"/>
        <family val="1"/>
        <charset val="186"/>
      </rPr>
      <t xml:space="preserve"> 6</t>
    </r>
  </si>
  <si>
    <r>
      <t xml:space="preserve">Savivaldybės biudžeto viršplaninės lėšos </t>
    </r>
    <r>
      <rPr>
        <b/>
        <sz val="10"/>
        <color indexed="10"/>
        <rFont val="Times New Roman"/>
        <family val="1"/>
      </rPr>
      <t>SB(VPL)</t>
    </r>
  </si>
  <si>
    <t>Klaipėdos lopšelio-darželio „Atžalynas“ pastato modernizavimas)</t>
  </si>
  <si>
    <t>Klaipėdos Vydūno vidurinės mokyklos ir Klaipėdos Salio Šemerio suaugusiųjų vidurinės mokyklos pastato Klaipėdoje, Sulupės g. 26, modernizavimas</t>
  </si>
  <si>
    <t>Naujo pastato lopšeliui-darželiui „Aušrinė“ statyba</t>
  </si>
  <si>
    <t>lopšelis-darželis „Linelis“</t>
  </si>
  <si>
    <t>Klaipėdos lopšelio-darželio „Obelėlė“ pastato renovacija</t>
  </si>
  <si>
    <r>
      <rPr>
        <sz val="10"/>
        <rFont val="Times New Roman"/>
        <family val="1"/>
      </rPr>
      <t xml:space="preserve">Projekto </t>
    </r>
    <r>
      <rPr>
        <b/>
        <sz val="10"/>
        <rFont val="Times New Roman"/>
        <family val="1"/>
      </rPr>
      <t xml:space="preserve">„Pedagoginių psichologinių tarnybų infrastruktūros, švietimo įstaigose dirbančių specialiųjų pedagogų, psichologų, logopedų darbo aplinkos modernizavimas“ </t>
    </r>
    <r>
      <rPr>
        <sz val="10"/>
        <rFont val="Times New Roman"/>
        <family val="1"/>
      </rPr>
      <t>įgyvendinimas</t>
    </r>
  </si>
  <si>
    <r>
      <t>Rekonstruota savivaldybei priklausanti pastato dalis (366,95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).
Užbaigtumas, proc.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</si>
</sst>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;[Red]0.0"/>
    <numFmt numFmtId="166" formatCode="#,##0.0"/>
  </numFmts>
  <fonts count="28">
    <font>
      <sz val="10"/>
      <name val="Arial"/>
      <charset val="186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</font>
    <font>
      <b/>
      <u/>
      <sz val="10"/>
      <name val="Times New Roman"/>
      <family val="1"/>
      <charset val="186"/>
    </font>
    <font>
      <b/>
      <sz val="11"/>
      <name val="Times New Roman"/>
      <family val="1"/>
    </font>
    <font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186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  <charset val="186"/>
    </font>
    <font>
      <strike/>
      <sz val="10"/>
      <color indexed="10"/>
      <name val="Times New Roman"/>
      <family val="1"/>
      <charset val="186"/>
    </font>
    <font>
      <b/>
      <strike/>
      <sz val="10"/>
      <color indexed="10"/>
      <name val="Times New Roman"/>
      <family val="1"/>
      <charset val="186"/>
    </font>
    <font>
      <b/>
      <strike/>
      <sz val="10"/>
      <name val="Times New Roman"/>
      <family val="1"/>
      <charset val="186"/>
    </font>
    <font>
      <b/>
      <sz val="10"/>
      <color indexed="10"/>
      <name val="Times New Roman"/>
      <family val="1"/>
    </font>
    <font>
      <vertAlign val="superscript"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12">
    <xf numFmtId="0" fontId="0" fillId="0" borderId="0" xfId="0"/>
    <xf numFmtId="164" fontId="3" fillId="2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" fillId="0" borderId="2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center" vertical="top"/>
    </xf>
    <xf numFmtId="0" fontId="4" fillId="0" borderId="0" xfId="0" applyFont="1" applyBorder="1"/>
    <xf numFmtId="0" fontId="2" fillId="0" borderId="0" xfId="0" applyFont="1" applyAlignment="1">
      <alignment vertical="top"/>
    </xf>
    <xf numFmtId="164" fontId="2" fillId="0" borderId="3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 textRotation="90" wrapText="1"/>
    </xf>
    <xf numFmtId="164" fontId="5" fillId="0" borderId="5" xfId="0" applyNumberFormat="1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center" vertical="top"/>
    </xf>
    <xf numFmtId="49" fontId="3" fillId="3" borderId="11" xfId="0" applyNumberFormat="1" applyFont="1" applyFill="1" applyBorder="1" applyAlignment="1">
      <alignment horizontal="center" vertical="top"/>
    </xf>
    <xf numFmtId="49" fontId="6" fillId="2" borderId="12" xfId="0" applyNumberFormat="1" applyFont="1" applyFill="1" applyBorder="1" applyAlignment="1">
      <alignment vertical="top"/>
    </xf>
    <xf numFmtId="49" fontId="3" fillId="2" borderId="13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vertical="top"/>
    </xf>
    <xf numFmtId="164" fontId="5" fillId="0" borderId="3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/>
    </xf>
    <xf numFmtId="164" fontId="5" fillId="0" borderId="14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164" fontId="5" fillId="0" borderId="9" xfId="0" applyNumberFormat="1" applyFont="1" applyFill="1" applyBorder="1" applyAlignment="1">
      <alignment horizontal="center" vertical="top"/>
    </xf>
    <xf numFmtId="49" fontId="6" fillId="3" borderId="11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49" fontId="6" fillId="2" borderId="15" xfId="0" applyNumberFormat="1" applyFont="1" applyFill="1" applyBorder="1" applyAlignment="1">
      <alignment vertical="top"/>
    </xf>
    <xf numFmtId="49" fontId="6" fillId="2" borderId="16" xfId="0" applyNumberFormat="1" applyFont="1" applyFill="1" applyBorder="1" applyAlignment="1">
      <alignment vertical="top"/>
    </xf>
    <xf numFmtId="0" fontId="5" fillId="0" borderId="17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/>
    </xf>
    <xf numFmtId="164" fontId="6" fillId="2" borderId="10" xfId="0" applyNumberFormat="1" applyFont="1" applyFill="1" applyBorder="1" applyAlignment="1">
      <alignment horizontal="center" vertical="top"/>
    </xf>
    <xf numFmtId="164" fontId="6" fillId="2" borderId="18" xfId="0" applyNumberFormat="1" applyFont="1" applyFill="1" applyBorder="1" applyAlignment="1">
      <alignment horizontal="center" vertical="top"/>
    </xf>
    <xf numFmtId="164" fontId="7" fillId="4" borderId="16" xfId="0" applyNumberFormat="1" applyFont="1" applyFill="1" applyBorder="1" applyAlignment="1">
      <alignment horizontal="center" vertical="top"/>
    </xf>
    <xf numFmtId="164" fontId="7" fillId="3" borderId="1" xfId="0" applyNumberFormat="1" applyFont="1" applyFill="1" applyBorder="1" applyAlignment="1">
      <alignment horizontal="center" vertical="top"/>
    </xf>
    <xf numFmtId="164" fontId="7" fillId="3" borderId="10" xfId="0" applyNumberFormat="1" applyFont="1" applyFill="1" applyBorder="1" applyAlignment="1">
      <alignment horizontal="center" vertical="top"/>
    </xf>
    <xf numFmtId="164" fontId="7" fillId="3" borderId="18" xfId="0" applyNumberFormat="1" applyFont="1" applyFill="1" applyBorder="1" applyAlignment="1">
      <alignment horizontal="center" vertical="top"/>
    </xf>
    <xf numFmtId="164" fontId="7" fillId="4" borderId="19" xfId="0" applyNumberFormat="1" applyFont="1" applyFill="1" applyBorder="1" applyAlignment="1">
      <alignment horizontal="center" vertical="top"/>
    </xf>
    <xf numFmtId="164" fontId="7" fillId="4" borderId="20" xfId="0" applyNumberFormat="1" applyFont="1" applyFill="1" applyBorder="1" applyAlignment="1">
      <alignment horizontal="center" vertical="top"/>
    </xf>
    <xf numFmtId="164" fontId="3" fillId="2" borderId="21" xfId="0" applyNumberFormat="1" applyFont="1" applyFill="1" applyBorder="1" applyAlignment="1">
      <alignment horizontal="center" vertical="top"/>
    </xf>
    <xf numFmtId="164" fontId="3" fillId="2" borderId="12" xfId="0" applyNumberFormat="1" applyFont="1" applyFill="1" applyBorder="1" applyAlignment="1">
      <alignment horizontal="center" vertical="top"/>
    </xf>
    <xf numFmtId="164" fontId="3" fillId="2" borderId="22" xfId="0" applyNumberFormat="1" applyFont="1" applyFill="1" applyBorder="1" applyAlignment="1">
      <alignment horizontal="center" vertical="top"/>
    </xf>
    <xf numFmtId="164" fontId="6" fillId="2" borderId="23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49" fontId="3" fillId="2" borderId="24" xfId="0" applyNumberFormat="1" applyFont="1" applyFill="1" applyBorder="1" applyAlignment="1">
      <alignment horizontal="center" vertical="top"/>
    </xf>
    <xf numFmtId="49" fontId="3" fillId="4" borderId="1" xfId="0" applyNumberFormat="1" applyFont="1" applyFill="1" applyBorder="1" applyAlignment="1">
      <alignment horizontal="center" vertical="top"/>
    </xf>
    <xf numFmtId="164" fontId="6" fillId="4" borderId="23" xfId="0" applyNumberFormat="1" applyFont="1" applyFill="1" applyBorder="1" applyAlignment="1">
      <alignment horizontal="center" vertical="top" wrapText="1"/>
    </xf>
    <xf numFmtId="164" fontId="5" fillId="0" borderId="25" xfId="0" applyNumberFormat="1" applyFont="1" applyFill="1" applyBorder="1" applyAlignment="1">
      <alignment horizontal="center" vertical="top"/>
    </xf>
    <xf numFmtId="164" fontId="5" fillId="0" borderId="26" xfId="0" applyNumberFormat="1" applyFont="1" applyFill="1" applyBorder="1" applyAlignment="1">
      <alignment horizontal="center" vertical="top"/>
    </xf>
    <xf numFmtId="164" fontId="5" fillId="0" borderId="27" xfId="0" applyNumberFormat="1" applyFont="1" applyFill="1" applyBorder="1" applyAlignment="1">
      <alignment horizontal="center" vertical="top"/>
    </xf>
    <xf numFmtId="164" fontId="2" fillId="0" borderId="25" xfId="0" applyNumberFormat="1" applyFont="1" applyFill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 wrapText="1"/>
    </xf>
    <xf numFmtId="164" fontId="2" fillId="0" borderId="28" xfId="0" applyNumberFormat="1" applyFont="1" applyFill="1" applyBorder="1" applyAlignment="1">
      <alignment horizontal="center" vertical="top"/>
    </xf>
    <xf numFmtId="164" fontId="5" fillId="0" borderId="29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164" fontId="5" fillId="5" borderId="0" xfId="0" applyNumberFormat="1" applyFont="1" applyFill="1" applyBorder="1" applyAlignment="1">
      <alignment horizontal="center" vertical="top"/>
    </xf>
    <xf numFmtId="164" fontId="6" fillId="5" borderId="0" xfId="0" applyNumberFormat="1" applyFont="1" applyFill="1" applyBorder="1" applyAlignment="1">
      <alignment horizontal="center" vertical="top"/>
    </xf>
    <xf numFmtId="164" fontId="5" fillId="5" borderId="30" xfId="0" applyNumberFormat="1" applyFont="1" applyFill="1" applyBorder="1" applyAlignment="1">
      <alignment horizontal="center" vertical="top"/>
    </xf>
    <xf numFmtId="164" fontId="7" fillId="4" borderId="31" xfId="0" applyNumberFormat="1" applyFont="1" applyFill="1" applyBorder="1" applyAlignment="1">
      <alignment horizontal="center" vertical="top"/>
    </xf>
    <xf numFmtId="164" fontId="2" fillId="0" borderId="17" xfId="0" applyNumberFormat="1" applyFont="1" applyBorder="1" applyAlignment="1">
      <alignment horizontal="left" vertical="top"/>
    </xf>
    <xf numFmtId="164" fontId="2" fillId="0" borderId="30" xfId="0" applyNumberFormat="1" applyFont="1" applyBorder="1" applyAlignment="1">
      <alignment horizontal="left" vertical="top"/>
    </xf>
    <xf numFmtId="164" fontId="2" fillId="0" borderId="7" xfId="0" applyNumberFormat="1" applyFont="1" applyFill="1" applyBorder="1" applyAlignment="1">
      <alignment horizontal="center" vertical="top"/>
    </xf>
    <xf numFmtId="0" fontId="5" fillId="5" borderId="3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49" fontId="3" fillId="2" borderId="32" xfId="0" applyNumberFormat="1" applyFont="1" applyFill="1" applyBorder="1" applyAlignment="1">
      <alignment vertical="top"/>
    </xf>
    <xf numFmtId="164" fontId="2" fillId="0" borderId="29" xfId="0" applyNumberFormat="1" applyFont="1" applyFill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center" vertical="top"/>
    </xf>
    <xf numFmtId="164" fontId="3" fillId="2" borderId="9" xfId="0" applyNumberFormat="1" applyFont="1" applyFill="1" applyBorder="1" applyAlignment="1">
      <alignment horizontal="center" vertical="top"/>
    </xf>
    <xf numFmtId="164" fontId="7" fillId="3" borderId="23" xfId="0" applyNumberFormat="1" applyFont="1" applyFill="1" applyBorder="1" applyAlignment="1">
      <alignment horizontal="center" vertical="top"/>
    </xf>
    <xf numFmtId="164" fontId="7" fillId="4" borderId="33" xfId="0" applyNumberFormat="1" applyFont="1" applyFill="1" applyBorder="1" applyAlignment="1">
      <alignment horizontal="center" vertical="top"/>
    </xf>
    <xf numFmtId="164" fontId="3" fillId="0" borderId="34" xfId="0" applyNumberFormat="1" applyFont="1" applyFill="1" applyBorder="1" applyAlignment="1">
      <alignment horizontal="center" vertical="top"/>
    </xf>
    <xf numFmtId="164" fontId="3" fillId="5" borderId="34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center" vertical="top"/>
    </xf>
    <xf numFmtId="164" fontId="3" fillId="0" borderId="34" xfId="0" applyNumberFormat="1" applyFont="1" applyFill="1" applyBorder="1" applyAlignment="1">
      <alignment horizontal="left" vertical="top"/>
    </xf>
    <xf numFmtId="165" fontId="5" fillId="5" borderId="30" xfId="0" applyNumberFormat="1" applyFont="1" applyFill="1" applyBorder="1" applyAlignment="1">
      <alignment vertical="top" wrapText="1"/>
    </xf>
    <xf numFmtId="165" fontId="5" fillId="5" borderId="34" xfId="0" applyNumberFormat="1" applyFont="1" applyFill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5" fillId="5" borderId="17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 wrapText="1"/>
    </xf>
    <xf numFmtId="164" fontId="5" fillId="5" borderId="0" xfId="0" applyNumberFormat="1" applyFont="1" applyFill="1" applyBorder="1" applyAlignment="1">
      <alignment horizontal="center" vertical="top" wrapText="1"/>
    </xf>
    <xf numFmtId="166" fontId="6" fillId="5" borderId="0" xfId="0" applyNumberFormat="1" applyFont="1" applyFill="1" applyBorder="1" applyAlignment="1">
      <alignment horizontal="center" vertical="center" wrapText="1"/>
    </xf>
    <xf numFmtId="164" fontId="6" fillId="5" borderId="0" xfId="0" applyNumberFormat="1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164" fontId="6" fillId="4" borderId="9" xfId="0" applyNumberFormat="1" applyFont="1" applyFill="1" applyBorder="1" applyAlignment="1">
      <alignment horizontal="center" vertical="top" wrapText="1"/>
    </xf>
    <xf numFmtId="0" fontId="12" fillId="0" borderId="4" xfId="0" applyNumberFormat="1" applyFont="1" applyBorder="1" applyAlignment="1">
      <alignment horizontal="center" vertical="center" textRotation="90"/>
    </xf>
    <xf numFmtId="0" fontId="12" fillId="0" borderId="35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31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5" fillId="0" borderId="31" xfId="0" applyNumberFormat="1" applyFont="1" applyFill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6" fillId="0" borderId="16" xfId="0" applyNumberFormat="1" applyFont="1" applyFill="1" applyBorder="1" applyAlignment="1">
      <alignment horizontal="center" vertical="top"/>
    </xf>
    <xf numFmtId="0" fontId="3" fillId="5" borderId="16" xfId="0" applyNumberFormat="1" applyFont="1" applyFill="1" applyBorder="1" applyAlignment="1">
      <alignment horizontal="center" vertical="top"/>
    </xf>
    <xf numFmtId="0" fontId="3" fillId="5" borderId="31" xfId="0" applyNumberFormat="1" applyFont="1" applyFill="1" applyBorder="1" applyAlignment="1">
      <alignment horizontal="center" vertical="top"/>
    </xf>
    <xf numFmtId="0" fontId="5" fillId="5" borderId="15" xfId="0" applyNumberFormat="1" applyFont="1" applyFill="1" applyBorder="1" applyAlignment="1">
      <alignment horizontal="center" vertical="top"/>
    </xf>
    <xf numFmtId="0" fontId="2" fillId="5" borderId="0" xfId="0" applyNumberFormat="1" applyFont="1" applyFill="1" applyBorder="1" applyAlignment="1">
      <alignment horizontal="center" vertical="top" wrapText="1"/>
    </xf>
    <xf numFmtId="0" fontId="5" fillId="5" borderId="12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/>
    </xf>
    <xf numFmtId="0" fontId="5" fillId="0" borderId="26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36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2" fillId="0" borderId="37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left" vertical="top" wrapText="1"/>
    </xf>
    <xf numFmtId="49" fontId="6" fillId="2" borderId="38" xfId="0" applyNumberFormat="1" applyFont="1" applyFill="1" applyBorder="1" applyAlignment="1">
      <alignment horizontal="center" vertical="top"/>
    </xf>
    <xf numFmtId="0" fontId="2" fillId="0" borderId="39" xfId="0" applyNumberFormat="1" applyFont="1" applyFill="1" applyBorder="1" applyAlignment="1">
      <alignment horizontal="center" vertical="top"/>
    </xf>
    <xf numFmtId="0" fontId="5" fillId="5" borderId="15" xfId="0" applyNumberFormat="1" applyFont="1" applyFill="1" applyBorder="1" applyAlignment="1">
      <alignment horizontal="center" vertical="top" wrapText="1"/>
    </xf>
    <xf numFmtId="164" fontId="2" fillId="5" borderId="30" xfId="0" applyNumberFormat="1" applyFont="1" applyFill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164" fontId="5" fillId="5" borderId="40" xfId="0" applyNumberFormat="1" applyFont="1" applyFill="1" applyBorder="1" applyAlignment="1">
      <alignment horizontal="left" vertical="top" wrapText="1"/>
    </xf>
    <xf numFmtId="0" fontId="5" fillId="5" borderId="4" xfId="0" applyNumberFormat="1" applyFont="1" applyFill="1" applyBorder="1" applyAlignment="1">
      <alignment horizontal="center" vertical="top" wrapText="1"/>
    </xf>
    <xf numFmtId="0" fontId="2" fillId="0" borderId="35" xfId="0" applyNumberFormat="1" applyFont="1" applyFill="1" applyBorder="1" applyAlignment="1">
      <alignment horizontal="center" vertical="top"/>
    </xf>
    <xf numFmtId="49" fontId="5" fillId="0" borderId="3" xfId="0" applyNumberFormat="1" applyFont="1" applyBorder="1" applyAlignment="1">
      <alignment vertical="top" wrapText="1"/>
    </xf>
    <xf numFmtId="164" fontId="5" fillId="0" borderId="41" xfId="0" applyNumberFormat="1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164" fontId="2" fillId="0" borderId="5" xfId="0" applyNumberFormat="1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49" fontId="6" fillId="2" borderId="32" xfId="0" applyNumberFormat="1" applyFont="1" applyFill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5" borderId="0" xfId="0" applyFont="1" applyFill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vertical="top" wrapText="1"/>
    </xf>
    <xf numFmtId="0" fontId="6" fillId="0" borderId="38" xfId="0" applyNumberFormat="1" applyFont="1" applyBorder="1" applyAlignment="1">
      <alignment vertical="top"/>
    </xf>
    <xf numFmtId="164" fontId="5" fillId="0" borderId="42" xfId="0" applyNumberFormat="1" applyFont="1" applyFill="1" applyBorder="1" applyAlignment="1">
      <alignment horizontal="center" vertical="top"/>
    </xf>
    <xf numFmtId="0" fontId="5" fillId="0" borderId="42" xfId="0" applyNumberFormat="1" applyFont="1" applyFill="1" applyBorder="1" applyAlignment="1">
      <alignment horizontal="center" vertical="top"/>
    </xf>
    <xf numFmtId="0" fontId="5" fillId="0" borderId="43" xfId="0" applyNumberFormat="1" applyFont="1" applyBorder="1" applyAlignment="1">
      <alignment horizontal="center" vertical="top"/>
    </xf>
    <xf numFmtId="0" fontId="5" fillId="0" borderId="39" xfId="0" applyNumberFormat="1" applyFont="1" applyBorder="1" applyAlignment="1">
      <alignment horizontal="center" vertical="top"/>
    </xf>
    <xf numFmtId="164" fontId="5" fillId="0" borderId="44" xfId="0" applyNumberFormat="1" applyFont="1" applyFill="1" applyBorder="1" applyAlignment="1">
      <alignment horizontal="left" vertical="top" wrapText="1"/>
    </xf>
    <xf numFmtId="0" fontId="5" fillId="0" borderId="45" xfId="0" applyNumberFormat="1" applyFont="1" applyFill="1" applyBorder="1" applyAlignment="1">
      <alignment horizontal="center" vertical="top" wrapText="1"/>
    </xf>
    <xf numFmtId="0" fontId="5" fillId="0" borderId="42" xfId="0" applyNumberFormat="1" applyFont="1" applyFill="1" applyBorder="1" applyAlignment="1">
      <alignment horizontal="center" vertical="top" wrapText="1"/>
    </xf>
    <xf numFmtId="0" fontId="5" fillId="0" borderId="43" xfId="0" applyNumberFormat="1" applyFont="1" applyFill="1" applyBorder="1" applyAlignment="1">
      <alignment horizontal="center" vertical="top"/>
    </xf>
    <xf numFmtId="164" fontId="5" fillId="0" borderId="46" xfId="0" applyNumberFormat="1" applyFont="1" applyFill="1" applyBorder="1" applyAlignment="1">
      <alignment horizontal="left" vertical="top" wrapText="1"/>
    </xf>
    <xf numFmtId="0" fontId="5" fillId="0" borderId="45" xfId="0" applyNumberFormat="1" applyFont="1" applyFill="1" applyBorder="1" applyAlignment="1">
      <alignment horizontal="center" vertical="top"/>
    </xf>
    <xf numFmtId="164" fontId="5" fillId="0" borderId="47" xfId="0" applyNumberFormat="1" applyFont="1" applyFill="1" applyBorder="1" applyAlignment="1">
      <alignment vertical="top" wrapText="1"/>
    </xf>
    <xf numFmtId="164" fontId="5" fillId="0" borderId="19" xfId="0" applyNumberFormat="1" applyFont="1" applyFill="1" applyBorder="1" applyAlignment="1">
      <alignment vertical="top" wrapText="1"/>
    </xf>
    <xf numFmtId="49" fontId="6" fillId="3" borderId="11" xfId="0" applyNumberFormat="1" applyFont="1" applyFill="1" applyBorder="1" applyAlignment="1">
      <alignment vertical="center"/>
    </xf>
    <xf numFmtId="164" fontId="5" fillId="0" borderId="21" xfId="0" applyNumberFormat="1" applyFont="1" applyFill="1" applyBorder="1" applyAlignment="1">
      <alignment vertical="top" wrapText="1"/>
    </xf>
    <xf numFmtId="0" fontId="2" fillId="0" borderId="43" xfId="0" applyNumberFormat="1" applyFont="1" applyBorder="1" applyAlignment="1">
      <alignment horizontal="center" vertical="top"/>
    </xf>
    <xf numFmtId="164" fontId="5" fillId="0" borderId="5" xfId="0" applyNumberFormat="1" applyFont="1" applyFill="1" applyBorder="1" applyAlignment="1">
      <alignment horizontal="center" vertical="top"/>
    </xf>
    <xf numFmtId="164" fontId="3" fillId="0" borderId="30" xfId="0" applyNumberFormat="1" applyFont="1" applyFill="1" applyBorder="1" applyAlignment="1">
      <alignment horizontal="center" vertical="top"/>
    </xf>
    <xf numFmtId="0" fontId="6" fillId="0" borderId="29" xfId="0" applyNumberFormat="1" applyFont="1" applyBorder="1" applyAlignment="1">
      <alignment horizontal="center" vertical="top"/>
    </xf>
    <xf numFmtId="49" fontId="5" fillId="0" borderId="48" xfId="0" applyNumberFormat="1" applyFont="1" applyBorder="1" applyAlignment="1">
      <alignment horizontal="center" vertical="top" wrapText="1"/>
    </xf>
    <xf numFmtId="49" fontId="5" fillId="5" borderId="12" xfId="0" applyNumberFormat="1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vertical="top" wrapText="1"/>
    </xf>
    <xf numFmtId="0" fontId="6" fillId="5" borderId="15" xfId="0" applyFont="1" applyFill="1" applyBorder="1" applyAlignment="1">
      <alignment vertical="top" wrapText="1"/>
    </xf>
    <xf numFmtId="0" fontId="5" fillId="5" borderId="15" xfId="0" applyFont="1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49" fontId="3" fillId="5" borderId="49" xfId="0" applyNumberFormat="1" applyFont="1" applyFill="1" applyBorder="1" applyAlignment="1">
      <alignment vertical="top"/>
    </xf>
    <xf numFmtId="49" fontId="3" fillId="5" borderId="38" xfId="0" applyNumberFormat="1" applyFont="1" applyFill="1" applyBorder="1" applyAlignment="1">
      <alignment vertical="top"/>
    </xf>
    <xf numFmtId="49" fontId="3" fillId="5" borderId="50" xfId="0" applyNumberFormat="1" applyFont="1" applyFill="1" applyBorder="1" applyAlignment="1">
      <alignment vertical="top"/>
    </xf>
    <xf numFmtId="49" fontId="5" fillId="0" borderId="12" xfId="0" applyNumberFormat="1" applyFon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49" fontId="3" fillId="2" borderId="10" xfId="0" applyNumberFormat="1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center" vertical="top" textRotation="180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/>
    </xf>
    <xf numFmtId="49" fontId="7" fillId="2" borderId="32" xfId="0" applyNumberFormat="1" applyFont="1" applyFill="1" applyBorder="1" applyAlignment="1">
      <alignment vertical="top"/>
    </xf>
    <xf numFmtId="0" fontId="11" fillId="0" borderId="15" xfId="0" applyFont="1" applyFill="1" applyBorder="1" applyAlignment="1">
      <alignment vertical="center" textRotation="90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5" fillId="5" borderId="31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Fill="1" applyBorder="1" applyAlignment="1">
      <alignment horizontal="center" vertical="top"/>
    </xf>
    <xf numFmtId="0" fontId="2" fillId="0" borderId="51" xfId="0" applyNumberFormat="1" applyFont="1" applyBorder="1" applyAlignment="1">
      <alignment horizontal="center" vertical="top"/>
    </xf>
    <xf numFmtId="164" fontId="5" fillId="0" borderId="17" xfId="0" applyNumberFormat="1" applyFont="1" applyFill="1" applyBorder="1" applyAlignment="1">
      <alignment horizontal="left" vertical="top" wrapText="1"/>
    </xf>
    <xf numFmtId="164" fontId="5" fillId="0" borderId="30" xfId="0" applyNumberFormat="1" applyFont="1" applyFill="1" applyBorder="1" applyAlignment="1">
      <alignment horizontal="left" vertical="top" wrapText="1"/>
    </xf>
    <xf numFmtId="164" fontId="6" fillId="2" borderId="13" xfId="0" applyNumberFormat="1" applyFont="1" applyFill="1" applyBorder="1" applyAlignment="1">
      <alignment horizontal="center" vertical="top"/>
    </xf>
    <xf numFmtId="164" fontId="6" fillId="5" borderId="34" xfId="0" applyNumberFormat="1" applyFont="1" applyFill="1" applyBorder="1" applyAlignment="1">
      <alignment horizontal="center" vertical="top"/>
    </xf>
    <xf numFmtId="0" fontId="6" fillId="5" borderId="16" xfId="0" applyNumberFormat="1" applyFont="1" applyFill="1" applyBorder="1" applyAlignment="1">
      <alignment horizontal="center" vertical="top"/>
    </xf>
    <xf numFmtId="0" fontId="6" fillId="5" borderId="31" xfId="0" applyNumberFormat="1" applyFont="1" applyFill="1" applyBorder="1" applyAlignment="1">
      <alignment horizontal="center" vertical="top"/>
    </xf>
    <xf numFmtId="164" fontId="5" fillId="0" borderId="52" xfId="0" applyNumberFormat="1" applyFont="1" applyFill="1" applyBorder="1" applyAlignment="1">
      <alignment vertical="top" wrapText="1"/>
    </xf>
    <xf numFmtId="0" fontId="5" fillId="0" borderId="53" xfId="0" applyNumberFormat="1" applyFont="1" applyBorder="1" applyAlignment="1">
      <alignment horizontal="center" vertical="top"/>
    </xf>
    <xf numFmtId="0" fontId="5" fillId="0" borderId="22" xfId="0" applyNumberFormat="1" applyFont="1" applyBorder="1" applyAlignment="1">
      <alignment horizontal="center" vertical="top"/>
    </xf>
    <xf numFmtId="0" fontId="5" fillId="5" borderId="38" xfId="0" applyFont="1" applyFill="1" applyBorder="1" applyAlignment="1">
      <alignment vertical="top" wrapText="1"/>
    </xf>
    <xf numFmtId="164" fontId="3" fillId="2" borderId="18" xfId="0" applyNumberFormat="1" applyFont="1" applyFill="1" applyBorder="1" applyAlignment="1">
      <alignment horizontal="center" vertical="top"/>
    </xf>
    <xf numFmtId="164" fontId="3" fillId="2" borderId="10" xfId="0" applyNumberFormat="1" applyFont="1" applyFill="1" applyBorder="1" applyAlignment="1">
      <alignment horizontal="center" vertical="top"/>
    </xf>
    <xf numFmtId="164" fontId="3" fillId="3" borderId="18" xfId="0" applyNumberFormat="1" applyFont="1" applyFill="1" applyBorder="1" applyAlignment="1">
      <alignment horizontal="center" vertical="top"/>
    </xf>
    <xf numFmtId="164" fontId="3" fillId="3" borderId="10" xfId="0" applyNumberFormat="1" applyFont="1" applyFill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/>
    </xf>
    <xf numFmtId="164" fontId="5" fillId="0" borderId="17" xfId="0" applyNumberFormat="1" applyFont="1" applyBorder="1" applyAlignment="1">
      <alignment horizontal="left" vertical="top" wrapText="1"/>
    </xf>
    <xf numFmtId="0" fontId="15" fillId="0" borderId="45" xfId="0" applyFont="1" applyBorder="1" applyAlignment="1">
      <alignment horizontal="center" vertical="top" wrapText="1"/>
    </xf>
    <xf numFmtId="0" fontId="15" fillId="0" borderId="45" xfId="0" applyFont="1" applyBorder="1" applyAlignment="1">
      <alignment vertical="top" wrapText="1"/>
    </xf>
    <xf numFmtId="0" fontId="16" fillId="0" borderId="45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6" fillId="5" borderId="7" xfId="0" applyFont="1" applyFill="1" applyBorder="1" applyAlignment="1">
      <alignment horizontal="center" vertical="top" wrapText="1"/>
    </xf>
    <xf numFmtId="164" fontId="6" fillId="5" borderId="28" xfId="0" applyNumberFormat="1" applyFont="1" applyFill="1" applyBorder="1" applyAlignment="1">
      <alignment horizontal="center" vertical="top"/>
    </xf>
    <xf numFmtId="164" fontId="5" fillId="5" borderId="6" xfId="0" applyNumberFormat="1" applyFont="1" applyFill="1" applyBorder="1" applyAlignment="1">
      <alignment horizontal="center" vertical="top"/>
    </xf>
    <xf numFmtId="164" fontId="2" fillId="5" borderId="2" xfId="0" applyNumberFormat="1" applyFont="1" applyFill="1" applyBorder="1" applyAlignment="1">
      <alignment horizontal="center" vertical="top"/>
    </xf>
    <xf numFmtId="0" fontId="5" fillId="0" borderId="45" xfId="0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center" vertical="top"/>
    </xf>
    <xf numFmtId="164" fontId="2" fillId="0" borderId="54" xfId="0" applyNumberFormat="1" applyFont="1" applyBorder="1" applyAlignment="1">
      <alignment vertical="top" wrapText="1"/>
    </xf>
    <xf numFmtId="0" fontId="2" fillId="0" borderId="45" xfId="0" applyNumberFormat="1" applyFont="1" applyBorder="1" applyAlignment="1">
      <alignment horizontal="center" vertical="top"/>
    </xf>
    <xf numFmtId="0" fontId="2" fillId="0" borderId="42" xfId="0" applyNumberFormat="1" applyFont="1" applyBorder="1" applyAlignment="1">
      <alignment horizontal="center" vertical="top"/>
    </xf>
    <xf numFmtId="164" fontId="2" fillId="0" borderId="55" xfId="0" applyNumberFormat="1" applyFont="1" applyBorder="1" applyAlignment="1">
      <alignment horizontal="left" vertical="top" wrapText="1"/>
    </xf>
    <xf numFmtId="0" fontId="5" fillId="0" borderId="26" xfId="0" applyNumberFormat="1" applyFont="1" applyBorder="1" applyAlignment="1">
      <alignment horizontal="center" vertical="top"/>
    </xf>
    <xf numFmtId="164" fontId="2" fillId="0" borderId="46" xfId="0" applyNumberFormat="1" applyFont="1" applyBorder="1" applyAlignment="1">
      <alignment horizontal="left" vertical="top" wrapText="1"/>
    </xf>
    <xf numFmtId="0" fontId="2" fillId="0" borderId="56" xfId="0" applyNumberFormat="1" applyFont="1" applyBorder="1" applyAlignment="1">
      <alignment horizontal="center" vertical="top"/>
    </xf>
    <xf numFmtId="164" fontId="5" fillId="5" borderId="30" xfId="0" applyNumberFormat="1" applyFont="1" applyFill="1" applyBorder="1" applyAlignment="1">
      <alignment horizontal="left" vertical="top"/>
    </xf>
    <xf numFmtId="164" fontId="2" fillId="0" borderId="26" xfId="0" applyNumberFormat="1" applyFont="1" applyFill="1" applyBorder="1" applyAlignment="1">
      <alignment horizontal="center" vertical="top"/>
    </xf>
    <xf numFmtId="0" fontId="2" fillId="5" borderId="37" xfId="0" applyNumberFormat="1" applyFont="1" applyFill="1" applyBorder="1" applyAlignment="1">
      <alignment horizontal="center" vertical="top"/>
    </xf>
    <xf numFmtId="0" fontId="2" fillId="5" borderId="26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49" fontId="5" fillId="0" borderId="37" xfId="0" applyNumberFormat="1" applyFont="1" applyBorder="1" applyAlignment="1">
      <alignment vertical="top" wrapText="1"/>
    </xf>
    <xf numFmtId="164" fontId="2" fillId="0" borderId="42" xfId="0" applyNumberFormat="1" applyFont="1" applyFill="1" applyBorder="1" applyAlignment="1">
      <alignment horizontal="center" vertical="top"/>
    </xf>
    <xf numFmtId="164" fontId="5" fillId="5" borderId="9" xfId="0" applyNumberFormat="1" applyFont="1" applyFill="1" applyBorder="1" applyAlignment="1">
      <alignment horizontal="center" vertical="top"/>
    </xf>
    <xf numFmtId="0" fontId="5" fillId="5" borderId="9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49" fontId="3" fillId="5" borderId="16" xfId="0" applyNumberFormat="1" applyFont="1" applyFill="1" applyBorder="1" applyAlignment="1">
      <alignment horizontal="center" vertical="top"/>
    </xf>
    <xf numFmtId="0" fontId="6" fillId="0" borderId="20" xfId="0" applyNumberFormat="1" applyFont="1" applyBorder="1" applyAlignment="1">
      <alignment vertical="top"/>
    </xf>
    <xf numFmtId="0" fontId="6" fillId="0" borderId="53" xfId="0" applyNumberFormat="1" applyFont="1" applyBorder="1" applyAlignment="1">
      <alignment horizontal="center" vertical="top"/>
    </xf>
    <xf numFmtId="0" fontId="14" fillId="0" borderId="15" xfId="0" applyFont="1" applyFill="1" applyBorder="1" applyAlignment="1">
      <alignment vertical="center" textRotation="90" wrapText="1"/>
    </xf>
    <xf numFmtId="0" fontId="14" fillId="0" borderId="16" xfId="0" applyFont="1" applyFill="1" applyBorder="1" applyAlignment="1">
      <alignment vertical="center" textRotation="90" wrapText="1"/>
    </xf>
    <xf numFmtId="164" fontId="5" fillId="6" borderId="57" xfId="0" applyNumberFormat="1" applyFont="1" applyFill="1" applyBorder="1" applyAlignment="1">
      <alignment horizontal="center" vertical="top"/>
    </xf>
    <xf numFmtId="164" fontId="5" fillId="6" borderId="26" xfId="0" applyNumberFormat="1" applyFont="1" applyFill="1" applyBorder="1" applyAlignment="1">
      <alignment horizontal="center" vertical="top"/>
    </xf>
    <xf numFmtId="164" fontId="5" fillId="6" borderId="37" xfId="0" applyNumberFormat="1" applyFont="1" applyFill="1" applyBorder="1" applyAlignment="1">
      <alignment horizontal="center" vertical="top"/>
    </xf>
    <xf numFmtId="164" fontId="5" fillId="6" borderId="58" xfId="0" applyNumberFormat="1" applyFont="1" applyFill="1" applyBorder="1" applyAlignment="1">
      <alignment horizontal="center" vertical="top"/>
    </xf>
    <xf numFmtId="164" fontId="2" fillId="6" borderId="45" xfId="0" applyNumberFormat="1" applyFont="1" applyFill="1" applyBorder="1" applyAlignment="1">
      <alignment horizontal="center" vertical="top"/>
    </xf>
    <xf numFmtId="164" fontId="2" fillId="6" borderId="59" xfId="0" applyNumberFormat="1" applyFont="1" applyFill="1" applyBorder="1" applyAlignment="1">
      <alignment horizontal="center" vertical="top"/>
    </xf>
    <xf numFmtId="164" fontId="5" fillId="6" borderId="60" xfId="0" applyNumberFormat="1" applyFont="1" applyFill="1" applyBorder="1" applyAlignment="1">
      <alignment horizontal="center" vertical="top"/>
    </xf>
    <xf numFmtId="164" fontId="5" fillId="6" borderId="15" xfId="0" applyNumberFormat="1" applyFont="1" applyFill="1" applyBorder="1" applyAlignment="1">
      <alignment horizontal="center" vertical="top"/>
    </xf>
    <xf numFmtId="164" fontId="5" fillId="6" borderId="38" xfId="0" applyNumberFormat="1" applyFont="1" applyFill="1" applyBorder="1" applyAlignment="1">
      <alignment horizontal="center" vertical="top"/>
    </xf>
    <xf numFmtId="164" fontId="5" fillId="6" borderId="61" xfId="0" applyNumberFormat="1" applyFont="1" applyFill="1" applyBorder="1" applyAlignment="1">
      <alignment horizontal="center" vertical="top"/>
    </xf>
    <xf numFmtId="164" fontId="5" fillId="6" borderId="45" xfId="0" applyNumberFormat="1" applyFont="1" applyFill="1" applyBorder="1" applyAlignment="1">
      <alignment horizontal="center" vertical="top"/>
    </xf>
    <xf numFmtId="164" fontId="5" fillId="6" borderId="59" xfId="0" applyNumberFormat="1" applyFont="1" applyFill="1" applyBorder="1" applyAlignment="1">
      <alignment horizontal="center" vertical="top"/>
    </xf>
    <xf numFmtId="0" fontId="2" fillId="6" borderId="0" xfId="0" applyFont="1" applyFill="1" applyBorder="1" applyAlignment="1">
      <alignment vertical="top"/>
    </xf>
    <xf numFmtId="0" fontId="2" fillId="6" borderId="45" xfId="0" applyFont="1" applyFill="1" applyBorder="1" applyAlignment="1">
      <alignment vertical="top"/>
    </xf>
    <xf numFmtId="164" fontId="2" fillId="6" borderId="60" xfId="0" applyNumberFormat="1" applyFont="1" applyFill="1" applyBorder="1" applyAlignment="1">
      <alignment horizontal="center" vertical="top"/>
    </xf>
    <xf numFmtId="164" fontId="2" fillId="6" borderId="56" xfId="0" applyNumberFormat="1" applyFont="1" applyFill="1" applyBorder="1" applyAlignment="1">
      <alignment horizontal="center" vertical="top"/>
    </xf>
    <xf numFmtId="164" fontId="2" fillId="6" borderId="62" xfId="0" applyNumberFormat="1" applyFont="1" applyFill="1" applyBorder="1" applyAlignment="1">
      <alignment horizontal="center" vertical="top"/>
    </xf>
    <xf numFmtId="164" fontId="2" fillId="6" borderId="48" xfId="0" applyNumberFormat="1" applyFont="1" applyFill="1" applyBorder="1" applyAlignment="1">
      <alignment horizontal="center" vertical="top"/>
    </xf>
    <xf numFmtId="164" fontId="2" fillId="6" borderId="15" xfId="0" applyNumberFormat="1" applyFont="1" applyFill="1" applyBorder="1" applyAlignment="1">
      <alignment horizontal="center" vertical="top"/>
    </xf>
    <xf numFmtId="164" fontId="2" fillId="6" borderId="58" xfId="0" applyNumberFormat="1" applyFont="1" applyFill="1" applyBorder="1" applyAlignment="1">
      <alignment horizontal="center" vertical="top"/>
    </xf>
    <xf numFmtId="164" fontId="2" fillId="6" borderId="36" xfId="0" applyNumberFormat="1" applyFont="1" applyFill="1" applyBorder="1" applyAlignment="1">
      <alignment horizontal="center" vertical="top"/>
    </xf>
    <xf numFmtId="164" fontId="2" fillId="6" borderId="57" xfId="0" applyNumberFormat="1" applyFont="1" applyFill="1" applyBorder="1" applyAlignment="1">
      <alignment horizontal="center" vertical="top"/>
    </xf>
    <xf numFmtId="164" fontId="2" fillId="6" borderId="37" xfId="0" applyNumberFormat="1" applyFont="1" applyFill="1" applyBorder="1" applyAlignment="1">
      <alignment horizontal="center" vertical="top"/>
    </xf>
    <xf numFmtId="164" fontId="2" fillId="6" borderId="26" xfId="0" applyNumberFormat="1" applyFont="1" applyFill="1" applyBorder="1" applyAlignment="1">
      <alignment horizontal="center" vertical="top"/>
    </xf>
    <xf numFmtId="164" fontId="6" fillId="6" borderId="63" xfId="0" applyNumberFormat="1" applyFont="1" applyFill="1" applyBorder="1" applyAlignment="1">
      <alignment horizontal="center" vertical="top"/>
    </xf>
    <xf numFmtId="164" fontId="6" fillId="6" borderId="64" xfId="0" applyNumberFormat="1" applyFont="1" applyFill="1" applyBorder="1" applyAlignment="1">
      <alignment horizontal="center" vertical="top"/>
    </xf>
    <xf numFmtId="164" fontId="2" fillId="6" borderId="65" xfId="0" applyNumberFormat="1" applyFont="1" applyFill="1" applyBorder="1" applyAlignment="1">
      <alignment horizontal="center" vertical="top"/>
    </xf>
    <xf numFmtId="164" fontId="2" fillId="6" borderId="66" xfId="0" applyNumberFormat="1" applyFont="1" applyFill="1" applyBorder="1" applyAlignment="1">
      <alignment horizontal="center" vertical="top"/>
    </xf>
    <xf numFmtId="164" fontId="2" fillId="6" borderId="67" xfId="0" applyNumberFormat="1" applyFont="1" applyFill="1" applyBorder="1" applyAlignment="1">
      <alignment horizontal="center" vertical="top"/>
    </xf>
    <xf numFmtId="164" fontId="6" fillId="6" borderId="40" xfId="0" applyNumberFormat="1" applyFont="1" applyFill="1" applyBorder="1" applyAlignment="1">
      <alignment horizontal="center" vertical="top"/>
    </xf>
    <xf numFmtId="164" fontId="6" fillId="6" borderId="4" xfId="0" applyNumberFormat="1" applyFont="1" applyFill="1" applyBorder="1" applyAlignment="1">
      <alignment horizontal="center" vertical="top"/>
    </xf>
    <xf numFmtId="164" fontId="2" fillId="6" borderId="68" xfId="0" applyNumberFormat="1" applyFont="1" applyFill="1" applyBorder="1" applyAlignment="1">
      <alignment horizontal="center" vertical="top"/>
    </xf>
    <xf numFmtId="164" fontId="2" fillId="6" borderId="0" xfId="0" applyNumberFormat="1" applyFont="1" applyFill="1" applyBorder="1" applyAlignment="1">
      <alignment horizontal="center" vertical="top"/>
    </xf>
    <xf numFmtId="0" fontId="6" fillId="6" borderId="69" xfId="0" applyFont="1" applyFill="1" applyBorder="1" applyAlignment="1">
      <alignment horizontal="center" vertical="top" wrapText="1"/>
    </xf>
    <xf numFmtId="164" fontId="6" fillId="6" borderId="69" xfId="0" applyNumberFormat="1" applyFont="1" applyFill="1" applyBorder="1" applyAlignment="1">
      <alignment horizontal="center" vertical="top"/>
    </xf>
    <xf numFmtId="164" fontId="6" fillId="6" borderId="70" xfId="0" applyNumberFormat="1" applyFont="1" applyFill="1" applyBorder="1" applyAlignment="1">
      <alignment horizontal="center" vertical="top"/>
    </xf>
    <xf numFmtId="164" fontId="5" fillId="6" borderId="21" xfId="0" applyNumberFormat="1" applyFont="1" applyFill="1" applyBorder="1" applyAlignment="1">
      <alignment horizontal="center" vertical="top"/>
    </xf>
    <xf numFmtId="164" fontId="5" fillId="6" borderId="12" xfId="0" applyNumberFormat="1" applyFont="1" applyFill="1" applyBorder="1" applyAlignment="1">
      <alignment horizontal="center" vertical="top"/>
    </xf>
    <xf numFmtId="164" fontId="5" fillId="6" borderId="22" xfId="0" applyNumberFormat="1" applyFont="1" applyFill="1" applyBorder="1" applyAlignment="1">
      <alignment horizontal="center" vertical="top"/>
    </xf>
    <xf numFmtId="164" fontId="6" fillId="6" borderId="41" xfId="0" applyNumberFormat="1" applyFont="1" applyFill="1" applyBorder="1" applyAlignment="1">
      <alignment horizontal="center" vertical="top"/>
    </xf>
    <xf numFmtId="164" fontId="6" fillId="6" borderId="35" xfId="0" applyNumberFormat="1" applyFont="1" applyFill="1" applyBorder="1" applyAlignment="1">
      <alignment horizontal="center" vertical="top"/>
    </xf>
    <xf numFmtId="164" fontId="2" fillId="6" borderId="30" xfId="0" applyNumberFormat="1" applyFont="1" applyFill="1" applyBorder="1" applyAlignment="1">
      <alignment horizontal="center" vertical="top"/>
    </xf>
    <xf numFmtId="164" fontId="2" fillId="6" borderId="38" xfId="0" applyNumberFormat="1" applyFont="1" applyFill="1" applyBorder="1" applyAlignment="1">
      <alignment horizontal="center" vertical="top"/>
    </xf>
    <xf numFmtId="164" fontId="3" fillId="6" borderId="71" xfId="0" applyNumberFormat="1" applyFont="1" applyFill="1" applyBorder="1" applyAlignment="1">
      <alignment horizontal="center" vertical="top"/>
    </xf>
    <xf numFmtId="164" fontId="2" fillId="6" borderId="72" xfId="0" applyNumberFormat="1" applyFont="1" applyFill="1" applyBorder="1" applyAlignment="1">
      <alignment horizontal="center" vertical="top"/>
    </xf>
    <xf numFmtId="164" fontId="2" fillId="6" borderId="50" xfId="0" applyNumberFormat="1" applyFont="1" applyFill="1" applyBorder="1" applyAlignment="1">
      <alignment horizontal="center" vertical="top"/>
    </xf>
    <xf numFmtId="164" fontId="3" fillId="6" borderId="64" xfId="0" applyNumberFormat="1" applyFont="1" applyFill="1" applyBorder="1" applyAlignment="1">
      <alignment horizontal="center" vertical="top"/>
    </xf>
    <xf numFmtId="164" fontId="3" fillId="6" borderId="4" xfId="0" applyNumberFormat="1" applyFont="1" applyFill="1" applyBorder="1" applyAlignment="1">
      <alignment horizontal="center" vertical="top"/>
    </xf>
    <xf numFmtId="164" fontId="2" fillId="6" borderId="39" xfId="0" applyNumberFormat="1" applyFont="1" applyFill="1" applyBorder="1" applyAlignment="1">
      <alignment horizontal="center" vertical="top"/>
    </xf>
    <xf numFmtId="164" fontId="3" fillId="6" borderId="35" xfId="0" applyNumberFormat="1" applyFont="1" applyFill="1" applyBorder="1" applyAlignment="1">
      <alignment horizontal="center" vertical="top"/>
    </xf>
    <xf numFmtId="164" fontId="3" fillId="6" borderId="69" xfId="0" applyNumberFormat="1" applyFont="1" applyFill="1" applyBorder="1" applyAlignment="1">
      <alignment horizontal="center" vertical="top"/>
    </xf>
    <xf numFmtId="164" fontId="3" fillId="6" borderId="70" xfId="0" applyNumberFormat="1" applyFont="1" applyFill="1" applyBorder="1" applyAlignment="1">
      <alignment horizontal="center" vertical="top"/>
    </xf>
    <xf numFmtId="164" fontId="5" fillId="6" borderId="54" xfId="0" applyNumberFormat="1" applyFont="1" applyFill="1" applyBorder="1" applyAlignment="1">
      <alignment horizontal="center" vertical="top"/>
    </xf>
    <xf numFmtId="164" fontId="5" fillId="6" borderId="43" xfId="0" applyNumberFormat="1" applyFont="1" applyFill="1" applyBorder="1" applyAlignment="1">
      <alignment horizontal="center" vertical="top"/>
    </xf>
    <xf numFmtId="164" fontId="5" fillId="6" borderId="68" xfId="0" applyNumberFormat="1" applyFont="1" applyFill="1" applyBorder="1" applyAlignment="1">
      <alignment horizontal="center" vertical="top"/>
    </xf>
    <xf numFmtId="164" fontId="5" fillId="6" borderId="56" xfId="0" applyNumberFormat="1" applyFont="1" applyFill="1" applyBorder="1" applyAlignment="1">
      <alignment horizontal="center" vertical="top"/>
    </xf>
    <xf numFmtId="164" fontId="5" fillId="6" borderId="73" xfId="0" applyNumberFormat="1" applyFont="1" applyFill="1" applyBorder="1" applyAlignment="1">
      <alignment horizontal="center" vertical="top"/>
    </xf>
    <xf numFmtId="164" fontId="5" fillId="6" borderId="47" xfId="0" applyNumberFormat="1" applyFont="1" applyFill="1" applyBorder="1" applyAlignment="1">
      <alignment horizontal="center" vertical="top"/>
    </xf>
    <xf numFmtId="164" fontId="6" fillId="6" borderId="47" xfId="0" applyNumberFormat="1" applyFont="1" applyFill="1" applyBorder="1" applyAlignment="1">
      <alignment horizontal="center" vertical="top"/>
    </xf>
    <xf numFmtId="164" fontId="6" fillId="6" borderId="15" xfId="0" applyNumberFormat="1" applyFont="1" applyFill="1" applyBorder="1" applyAlignment="1">
      <alignment horizontal="center" vertical="top"/>
    </xf>
    <xf numFmtId="164" fontId="6" fillId="6" borderId="39" xfId="0" applyNumberFormat="1" applyFont="1" applyFill="1" applyBorder="1" applyAlignment="1">
      <alignment horizontal="center" vertical="top"/>
    </xf>
    <xf numFmtId="164" fontId="5" fillId="6" borderId="62" xfId="0" applyNumberFormat="1" applyFont="1" applyFill="1" applyBorder="1" applyAlignment="1">
      <alignment horizontal="center" vertical="top"/>
    </xf>
    <xf numFmtId="164" fontId="6" fillId="6" borderId="19" xfId="0" applyNumberFormat="1" applyFont="1" applyFill="1" applyBorder="1" applyAlignment="1">
      <alignment horizontal="center" vertical="top"/>
    </xf>
    <xf numFmtId="164" fontId="5" fillId="6" borderId="74" xfId="0" applyNumberFormat="1" applyFont="1" applyFill="1" applyBorder="1" applyAlignment="1">
      <alignment horizontal="center" vertical="top"/>
    </xf>
    <xf numFmtId="164" fontId="5" fillId="6" borderId="50" xfId="0" applyNumberFormat="1" applyFont="1" applyFill="1" applyBorder="1" applyAlignment="1">
      <alignment horizontal="center" vertical="top"/>
    </xf>
    <xf numFmtId="164" fontId="3" fillId="6" borderId="37" xfId="0" applyNumberFormat="1" applyFont="1" applyFill="1" applyBorder="1" applyAlignment="1">
      <alignment horizontal="center" vertical="top"/>
    </xf>
    <xf numFmtId="164" fontId="2" fillId="6" borderId="21" xfId="0" applyNumberFormat="1" applyFont="1" applyFill="1" applyBorder="1" applyAlignment="1">
      <alignment horizontal="center" vertical="top"/>
    </xf>
    <xf numFmtId="164" fontId="2" fillId="6" borderId="12" xfId="0" applyNumberFormat="1" applyFont="1" applyFill="1" applyBorder="1" applyAlignment="1">
      <alignment horizontal="center" vertical="top"/>
    </xf>
    <xf numFmtId="164" fontId="2" fillId="6" borderId="22" xfId="0" applyNumberFormat="1" applyFont="1" applyFill="1" applyBorder="1" applyAlignment="1">
      <alignment horizontal="center" vertical="top"/>
    </xf>
    <xf numFmtId="164" fontId="2" fillId="6" borderId="54" xfId="0" applyNumberFormat="1" applyFont="1" applyFill="1" applyBorder="1" applyAlignment="1">
      <alignment horizontal="center" vertical="top"/>
    </xf>
    <xf numFmtId="164" fontId="2" fillId="6" borderId="43" xfId="0" applyNumberFormat="1" applyFont="1" applyFill="1" applyBorder="1" applyAlignment="1">
      <alignment horizontal="center" vertical="top"/>
    </xf>
    <xf numFmtId="0" fontId="6" fillId="6" borderId="34" xfId="0" applyFont="1" applyFill="1" applyBorder="1" applyAlignment="1">
      <alignment horizontal="center" vertical="top" wrapText="1"/>
    </xf>
    <xf numFmtId="0" fontId="6" fillId="6" borderId="6" xfId="0" applyFont="1" applyFill="1" applyBorder="1" applyAlignment="1">
      <alignment horizontal="center" vertical="top" wrapText="1"/>
    </xf>
    <xf numFmtId="164" fontId="3" fillId="6" borderId="6" xfId="0" applyNumberFormat="1" applyFont="1" applyFill="1" applyBorder="1" applyAlignment="1">
      <alignment horizontal="center" vertical="top"/>
    </xf>
    <xf numFmtId="164" fontId="3" fillId="6" borderId="27" xfId="0" applyNumberFormat="1" applyFont="1" applyFill="1" applyBorder="1" applyAlignment="1">
      <alignment horizontal="center" vertical="top"/>
    </xf>
    <xf numFmtId="164" fontId="5" fillId="6" borderId="3" xfId="0" applyNumberFormat="1" applyFont="1" applyFill="1" applyBorder="1" applyAlignment="1">
      <alignment horizontal="center" vertical="top"/>
    </xf>
    <xf numFmtId="164" fontId="2" fillId="6" borderId="47" xfId="0" applyNumberFormat="1" applyFont="1" applyFill="1" applyBorder="1" applyAlignment="1">
      <alignment horizontal="center" vertical="top"/>
    </xf>
    <xf numFmtId="164" fontId="6" fillId="6" borderId="38" xfId="0" applyNumberFormat="1" applyFont="1" applyFill="1" applyBorder="1" applyAlignment="1">
      <alignment horizontal="center" vertical="top"/>
    </xf>
    <xf numFmtId="164" fontId="3" fillId="6" borderId="41" xfId="0" applyNumberFormat="1" applyFont="1" applyFill="1" applyBorder="1" applyAlignment="1">
      <alignment horizontal="center" vertical="top"/>
    </xf>
    <xf numFmtId="164" fontId="3" fillId="6" borderId="40" xfId="0" applyNumberFormat="1" applyFont="1" applyFill="1" applyBorder="1" applyAlignment="1">
      <alignment horizontal="center" vertical="top"/>
    </xf>
    <xf numFmtId="0" fontId="6" fillId="6" borderId="41" xfId="0" applyFont="1" applyFill="1" applyBorder="1" applyAlignment="1">
      <alignment horizontal="center" vertical="top" wrapText="1"/>
    </xf>
    <xf numFmtId="164" fontId="5" fillId="6" borderId="0" xfId="0" applyNumberFormat="1" applyFont="1" applyFill="1" applyBorder="1" applyAlignment="1">
      <alignment horizontal="center" vertical="top"/>
    </xf>
    <xf numFmtId="164" fontId="5" fillId="6" borderId="48" xfId="0" applyNumberFormat="1" applyFont="1" applyFill="1" applyBorder="1" applyAlignment="1">
      <alignment horizontal="center" vertical="top"/>
    </xf>
    <xf numFmtId="164" fontId="5" fillId="6" borderId="42" xfId="0" applyNumberFormat="1" applyFont="1" applyFill="1" applyBorder="1" applyAlignment="1">
      <alignment horizontal="center" vertical="top"/>
    </xf>
    <xf numFmtId="164" fontId="6" fillId="6" borderId="42" xfId="0" applyNumberFormat="1" applyFont="1" applyFill="1" applyBorder="1" applyAlignment="1">
      <alignment horizontal="center" vertical="top"/>
    </xf>
    <xf numFmtId="164" fontId="6" fillId="6" borderId="59" xfId="0" applyNumberFormat="1" applyFont="1" applyFill="1" applyBorder="1" applyAlignment="1">
      <alignment horizontal="center" vertical="top"/>
    </xf>
    <xf numFmtId="164" fontId="2" fillId="6" borderId="75" xfId="0" applyNumberFormat="1" applyFont="1" applyFill="1" applyBorder="1" applyAlignment="1">
      <alignment horizontal="center" vertical="top"/>
    </xf>
    <xf numFmtId="164" fontId="3" fillId="6" borderId="57" xfId="0" applyNumberFormat="1" applyFont="1" applyFill="1" applyBorder="1" applyAlignment="1">
      <alignment horizontal="center" vertical="top"/>
    </xf>
    <xf numFmtId="164" fontId="6" fillId="6" borderId="23" xfId="0" applyNumberFormat="1" applyFont="1" applyFill="1" applyBorder="1" applyAlignment="1">
      <alignment horizontal="center" vertical="top" wrapText="1"/>
    </xf>
    <xf numFmtId="164" fontId="2" fillId="6" borderId="76" xfId="0" applyNumberFormat="1" applyFont="1" applyFill="1" applyBorder="1" applyAlignment="1">
      <alignment horizontal="center" vertical="top"/>
    </xf>
    <xf numFmtId="164" fontId="6" fillId="6" borderId="52" xfId="0" applyNumberFormat="1" applyFont="1" applyFill="1" applyBorder="1" applyAlignment="1">
      <alignment horizontal="center" vertical="top"/>
    </xf>
    <xf numFmtId="164" fontId="6" fillId="6" borderId="53" xfId="0" applyNumberFormat="1" applyFont="1" applyFill="1" applyBorder="1" applyAlignment="1">
      <alignment horizontal="center" vertical="top"/>
    </xf>
    <xf numFmtId="164" fontId="5" fillId="6" borderId="52" xfId="0" applyNumberFormat="1" applyFont="1" applyFill="1" applyBorder="1" applyAlignment="1">
      <alignment horizontal="center" vertical="top"/>
    </xf>
    <xf numFmtId="164" fontId="6" fillId="6" borderId="51" xfId="0" applyNumberFormat="1" applyFont="1" applyFill="1" applyBorder="1" applyAlignment="1">
      <alignment horizontal="center" vertical="top"/>
    </xf>
    <xf numFmtId="164" fontId="6" fillId="6" borderId="71" xfId="0" applyNumberFormat="1" applyFont="1" applyFill="1" applyBorder="1" applyAlignment="1">
      <alignment horizontal="center" vertical="top"/>
    </xf>
    <xf numFmtId="164" fontId="6" fillId="6" borderId="37" xfId="0" applyNumberFormat="1" applyFont="1" applyFill="1" applyBorder="1" applyAlignment="1">
      <alignment horizontal="center" vertical="top"/>
    </xf>
    <xf numFmtId="164" fontId="2" fillId="0" borderId="0" xfId="0" applyNumberFormat="1" applyFont="1" applyBorder="1" applyAlignment="1">
      <alignment vertical="top"/>
    </xf>
    <xf numFmtId="164" fontId="2" fillId="5" borderId="56" xfId="0" applyNumberFormat="1" applyFont="1" applyFill="1" applyBorder="1" applyAlignment="1">
      <alignment horizontal="center" vertical="top"/>
    </xf>
    <xf numFmtId="164" fontId="2" fillId="5" borderId="15" xfId="0" applyNumberFormat="1" applyFont="1" applyFill="1" applyBorder="1" applyAlignment="1">
      <alignment horizontal="center" vertical="top"/>
    </xf>
    <xf numFmtId="164" fontId="2" fillId="5" borderId="45" xfId="0" applyNumberFormat="1" applyFont="1" applyFill="1" applyBorder="1" applyAlignment="1">
      <alignment horizontal="center" vertical="top"/>
    </xf>
    <xf numFmtId="164" fontId="2" fillId="5" borderId="37" xfId="0" applyNumberFormat="1" applyFont="1" applyFill="1" applyBorder="1" applyAlignment="1">
      <alignment horizontal="center" vertical="top"/>
    </xf>
    <xf numFmtId="164" fontId="5" fillId="5" borderId="37" xfId="0" applyNumberFormat="1" applyFont="1" applyFill="1" applyBorder="1" applyAlignment="1">
      <alignment horizontal="center" vertical="top"/>
    </xf>
    <xf numFmtId="164" fontId="5" fillId="5" borderId="45" xfId="0" applyNumberFormat="1" applyFont="1" applyFill="1" applyBorder="1" applyAlignment="1">
      <alignment horizontal="center" vertical="top"/>
    </xf>
    <xf numFmtId="164" fontId="5" fillId="5" borderId="42" xfId="0" applyNumberFormat="1" applyFont="1" applyFill="1" applyBorder="1" applyAlignment="1">
      <alignment horizontal="center" vertical="top"/>
    </xf>
    <xf numFmtId="164" fontId="2" fillId="5" borderId="68" xfId="0" applyNumberFormat="1" applyFont="1" applyFill="1" applyBorder="1" applyAlignment="1">
      <alignment horizontal="center" vertical="top"/>
    </xf>
    <xf numFmtId="164" fontId="2" fillId="5" borderId="54" xfId="0" applyNumberFormat="1" applyFont="1" applyFill="1" applyBorder="1" applyAlignment="1">
      <alignment horizontal="center" vertical="top"/>
    </xf>
    <xf numFmtId="164" fontId="2" fillId="5" borderId="43" xfId="0" applyNumberFormat="1" applyFont="1" applyFill="1" applyBorder="1" applyAlignment="1">
      <alignment horizontal="center" vertical="top"/>
    </xf>
    <xf numFmtId="164" fontId="2" fillId="5" borderId="73" xfId="0" applyNumberFormat="1" applyFont="1" applyFill="1" applyBorder="1" applyAlignment="1">
      <alignment horizontal="center" vertical="top"/>
    </xf>
    <xf numFmtId="164" fontId="2" fillId="5" borderId="39" xfId="0" applyNumberFormat="1" applyFont="1" applyFill="1" applyBorder="1" applyAlignment="1">
      <alignment horizontal="center" vertical="top"/>
    </xf>
    <xf numFmtId="164" fontId="2" fillId="5" borderId="47" xfId="0" applyNumberFormat="1" applyFont="1" applyFill="1" applyBorder="1" applyAlignment="1">
      <alignment horizontal="center" vertical="top"/>
    </xf>
    <xf numFmtId="164" fontId="5" fillId="5" borderId="55" xfId="0" applyNumberFormat="1" applyFont="1" applyFill="1" applyBorder="1" applyAlignment="1">
      <alignment horizontal="center" vertical="top"/>
    </xf>
    <xf numFmtId="164" fontId="5" fillId="5" borderId="53" xfId="0" applyNumberFormat="1" applyFont="1" applyFill="1" applyBorder="1" applyAlignment="1">
      <alignment horizontal="center" vertical="top"/>
    </xf>
    <xf numFmtId="164" fontId="5" fillId="5" borderId="54" xfId="0" applyNumberFormat="1" applyFont="1" applyFill="1" applyBorder="1" applyAlignment="1">
      <alignment horizontal="center" vertical="top"/>
    </xf>
    <xf numFmtId="164" fontId="5" fillId="5" borderId="43" xfId="0" applyNumberFormat="1" applyFont="1" applyFill="1" applyBorder="1" applyAlignment="1">
      <alignment horizontal="center" vertical="top"/>
    </xf>
    <xf numFmtId="164" fontId="2" fillId="5" borderId="52" xfId="0" applyNumberFormat="1" applyFont="1" applyFill="1" applyBorder="1" applyAlignment="1">
      <alignment horizontal="center" vertical="top"/>
    </xf>
    <xf numFmtId="0" fontId="5" fillId="0" borderId="37" xfId="0" applyNumberFormat="1" applyFont="1" applyFill="1" applyBorder="1" applyAlignment="1">
      <alignment horizontal="center" vertical="top"/>
    </xf>
    <xf numFmtId="0" fontId="5" fillId="0" borderId="56" xfId="0" applyNumberFormat="1" applyFont="1" applyFill="1" applyBorder="1" applyAlignment="1">
      <alignment horizontal="center" vertical="top"/>
    </xf>
    <xf numFmtId="164" fontId="5" fillId="7" borderId="69" xfId="0" applyNumberFormat="1" applyFont="1" applyFill="1" applyBorder="1" applyAlignment="1">
      <alignment horizontal="center" vertical="top" wrapText="1"/>
    </xf>
    <xf numFmtId="164" fontId="5" fillId="7" borderId="2" xfId="0" applyNumberFormat="1" applyFont="1" applyFill="1" applyBorder="1" applyAlignment="1">
      <alignment horizontal="center" vertical="top" wrapText="1"/>
    </xf>
    <xf numFmtId="164" fontId="3" fillId="6" borderId="63" xfId="0" applyNumberFormat="1" applyFont="1" applyFill="1" applyBorder="1" applyAlignment="1">
      <alignment horizontal="center" vertical="top"/>
    </xf>
    <xf numFmtId="0" fontId="5" fillId="5" borderId="15" xfId="0" applyFont="1" applyFill="1" applyBorder="1" applyAlignment="1">
      <alignment vertical="top" wrapText="1"/>
    </xf>
    <xf numFmtId="49" fontId="6" fillId="5" borderId="48" xfId="0" applyNumberFormat="1" applyFont="1" applyFill="1" applyBorder="1" applyAlignment="1">
      <alignment vertical="top"/>
    </xf>
    <xf numFmtId="49" fontId="3" fillId="2" borderId="74" xfId="0" applyNumberFormat="1" applyFont="1" applyFill="1" applyBorder="1" applyAlignment="1">
      <alignment horizontal="center" vertical="top"/>
    </xf>
    <xf numFmtId="49" fontId="6" fillId="5" borderId="74" xfId="0" applyNumberFormat="1" applyFont="1" applyFill="1" applyBorder="1" applyAlignment="1">
      <alignment vertical="top"/>
    </xf>
    <xf numFmtId="49" fontId="3" fillId="2" borderId="77" xfId="0" applyNumberFormat="1" applyFont="1" applyFill="1" applyBorder="1" applyAlignment="1">
      <alignment horizontal="center" vertical="top"/>
    </xf>
    <xf numFmtId="49" fontId="6" fillId="5" borderId="77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wrapText="1"/>
    </xf>
    <xf numFmtId="164" fontId="3" fillId="3" borderId="11" xfId="0" applyNumberFormat="1" applyFont="1" applyFill="1" applyBorder="1" applyAlignment="1">
      <alignment horizontal="center" vertical="top"/>
    </xf>
    <xf numFmtId="164" fontId="3" fillId="3" borderId="32" xfId="0" applyNumberFormat="1" applyFont="1" applyFill="1" applyBorder="1" applyAlignment="1">
      <alignment horizontal="center" vertical="top"/>
    </xf>
    <xf numFmtId="49" fontId="6" fillId="3" borderId="17" xfId="0" applyNumberFormat="1" applyFont="1" applyFill="1" applyBorder="1" applyAlignment="1">
      <alignment horizontal="center" vertical="top"/>
    </xf>
    <xf numFmtId="49" fontId="6" fillId="3" borderId="34" xfId="0" applyNumberFormat="1" applyFont="1" applyFill="1" applyBorder="1" applyAlignment="1">
      <alignment horizontal="center" vertical="top"/>
    </xf>
    <xf numFmtId="49" fontId="6" fillId="2" borderId="12" xfId="0" applyNumberFormat="1" applyFont="1" applyFill="1" applyBorder="1" applyAlignment="1">
      <alignment horizontal="center" vertical="top"/>
    </xf>
    <xf numFmtId="49" fontId="6" fillId="2" borderId="16" xfId="0" applyNumberFormat="1" applyFont="1" applyFill="1" applyBorder="1" applyAlignment="1">
      <alignment horizontal="center" vertical="top"/>
    </xf>
    <xf numFmtId="49" fontId="6" fillId="5" borderId="38" xfId="0" applyNumberFormat="1" applyFont="1" applyFill="1" applyBorder="1" applyAlignment="1">
      <alignment horizontal="center" vertical="top"/>
    </xf>
    <xf numFmtId="49" fontId="6" fillId="5" borderId="49" xfId="0" applyNumberFormat="1" applyFont="1" applyFill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 wrapText="1"/>
    </xf>
    <xf numFmtId="49" fontId="3" fillId="3" borderId="17" xfId="0" applyNumberFormat="1" applyFont="1" applyFill="1" applyBorder="1" applyAlignment="1">
      <alignment horizontal="center" vertical="top"/>
    </xf>
    <xf numFmtId="49" fontId="3" fillId="3" borderId="34" xfId="0" applyNumberFormat="1" applyFont="1" applyFill="1" applyBorder="1" applyAlignment="1">
      <alignment horizontal="center" vertical="top"/>
    </xf>
    <xf numFmtId="0" fontId="6" fillId="0" borderId="31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 wrapText="1"/>
    </xf>
    <xf numFmtId="165" fontId="5" fillId="5" borderId="30" xfId="0" applyNumberFormat="1" applyFont="1" applyFill="1" applyBorder="1" applyAlignment="1">
      <alignment horizontal="left" vertical="top" wrapText="1"/>
    </xf>
    <xf numFmtId="0" fontId="11" fillId="5" borderId="0" xfId="0" applyNumberFormat="1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 vertical="top"/>
    </xf>
    <xf numFmtId="164" fontId="7" fillId="3" borderId="32" xfId="0" applyNumberFormat="1" applyFont="1" applyFill="1" applyBorder="1" applyAlignment="1">
      <alignment horizontal="center" vertical="top"/>
    </xf>
    <xf numFmtId="49" fontId="3" fillId="3" borderId="30" xfId="0" applyNumberFormat="1" applyFont="1" applyFill="1" applyBorder="1" applyAlignment="1">
      <alignment horizontal="center" vertical="top"/>
    </xf>
    <xf numFmtId="0" fontId="6" fillId="0" borderId="3" xfId="0" applyNumberFormat="1" applyFont="1" applyBorder="1" applyAlignment="1">
      <alignment horizontal="center" vertical="top"/>
    </xf>
    <xf numFmtId="49" fontId="3" fillId="3" borderId="21" xfId="0" applyNumberFormat="1" applyFont="1" applyFill="1" applyBorder="1" applyAlignment="1">
      <alignment horizontal="center" vertical="top"/>
    </xf>
    <xf numFmtId="49" fontId="3" fillId="3" borderId="19" xfId="0" applyNumberFormat="1" applyFont="1" applyFill="1" applyBorder="1" applyAlignment="1">
      <alignment horizontal="center" vertical="top"/>
    </xf>
    <xf numFmtId="49" fontId="3" fillId="2" borderId="12" xfId="0" applyNumberFormat="1" applyFont="1" applyFill="1" applyBorder="1" applyAlignment="1">
      <alignment horizontal="center" vertical="top"/>
    </xf>
    <xf numFmtId="49" fontId="3" fillId="2" borderId="16" xfId="0" applyNumberFormat="1" applyFont="1" applyFill="1" applyBorder="1" applyAlignment="1">
      <alignment horizontal="center" vertical="top"/>
    </xf>
    <xf numFmtId="164" fontId="6" fillId="2" borderId="32" xfId="0" applyNumberFormat="1" applyFont="1" applyFill="1" applyBorder="1" applyAlignment="1">
      <alignment horizontal="center" vertical="top"/>
    </xf>
    <xf numFmtId="164" fontId="5" fillId="0" borderId="19" xfId="0" applyNumberFormat="1" applyFont="1" applyFill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49" fontId="6" fillId="5" borderId="50" xfId="0" applyNumberFormat="1" applyFont="1" applyFill="1" applyBorder="1" applyAlignment="1">
      <alignment horizontal="center" vertical="top"/>
    </xf>
    <xf numFmtId="49" fontId="3" fillId="5" borderId="50" xfId="0" applyNumberFormat="1" applyFont="1" applyFill="1" applyBorder="1" applyAlignment="1">
      <alignment horizontal="center" vertical="top"/>
    </xf>
    <xf numFmtId="49" fontId="3" fillId="5" borderId="49" xfId="0" applyNumberFormat="1" applyFont="1" applyFill="1" applyBorder="1" applyAlignment="1">
      <alignment horizontal="center" vertical="top"/>
    </xf>
    <xf numFmtId="164" fontId="3" fillId="2" borderId="11" xfId="0" applyNumberFormat="1" applyFont="1" applyFill="1" applyBorder="1" applyAlignment="1">
      <alignment horizontal="center" vertical="top"/>
    </xf>
    <xf numFmtId="164" fontId="3" fillId="2" borderId="32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49" fontId="3" fillId="2" borderId="15" xfId="0" applyNumberFormat="1" applyFont="1" applyFill="1" applyBorder="1" applyAlignment="1">
      <alignment horizontal="center" vertical="top"/>
    </xf>
    <xf numFmtId="49" fontId="3" fillId="5" borderId="38" xfId="0" applyNumberFormat="1" applyFont="1" applyFill="1" applyBorder="1" applyAlignment="1">
      <alignment horizontal="center" vertical="top"/>
    </xf>
    <xf numFmtId="0" fontId="2" fillId="0" borderId="39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49" fontId="6" fillId="5" borderId="15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49" fontId="3" fillId="3" borderId="47" xfId="0" applyNumberFormat="1" applyFont="1" applyFill="1" applyBorder="1" applyAlignment="1">
      <alignment horizontal="center" vertical="top"/>
    </xf>
    <xf numFmtId="49" fontId="3" fillId="2" borderId="48" xfId="0" applyNumberFormat="1" applyFont="1" applyFill="1" applyBorder="1" applyAlignment="1">
      <alignment horizontal="center" vertical="top"/>
    </xf>
    <xf numFmtId="49" fontId="3" fillId="5" borderId="15" xfId="0" applyNumberFormat="1" applyFont="1" applyFill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top" wrapText="1"/>
    </xf>
    <xf numFmtId="0" fontId="11" fillId="5" borderId="16" xfId="0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 wrapText="1"/>
    </xf>
    <xf numFmtId="0" fontId="6" fillId="5" borderId="0" xfId="0" applyNumberFormat="1" applyFont="1" applyFill="1" applyBorder="1" applyAlignment="1">
      <alignment horizontal="center" vertical="top"/>
    </xf>
    <xf numFmtId="164" fontId="6" fillId="2" borderId="11" xfId="0" applyNumberFormat="1" applyFont="1" applyFill="1" applyBorder="1" applyAlignment="1">
      <alignment horizontal="center" vertical="top"/>
    </xf>
    <xf numFmtId="164" fontId="6" fillId="2" borderId="78" xfId="0" applyNumberFormat="1" applyFont="1" applyFill="1" applyBorder="1" applyAlignment="1">
      <alignment horizontal="center" vertical="top"/>
    </xf>
    <xf numFmtId="0" fontId="6" fillId="0" borderId="28" xfId="0" applyNumberFormat="1" applyFont="1" applyBorder="1" applyAlignment="1">
      <alignment horizontal="center" vertical="top"/>
    </xf>
    <xf numFmtId="164" fontId="3" fillId="2" borderId="78" xfId="0" applyNumberFormat="1" applyFont="1" applyFill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textRotation="90" wrapText="1"/>
    </xf>
    <xf numFmtId="0" fontId="6" fillId="5" borderId="49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0" fontId="2" fillId="0" borderId="53" xfId="0" applyNumberFormat="1" applyFont="1" applyBorder="1" applyAlignment="1">
      <alignment horizontal="center" vertical="top"/>
    </xf>
    <xf numFmtId="0" fontId="2" fillId="0" borderId="73" xfId="0" applyNumberFormat="1" applyFont="1" applyBorder="1" applyAlignment="1">
      <alignment horizontal="center" vertical="top"/>
    </xf>
    <xf numFmtId="0" fontId="11" fillId="0" borderId="37" xfId="0" applyFont="1" applyFill="1" applyBorder="1" applyAlignment="1">
      <alignment horizontal="center" vertical="top" wrapText="1"/>
    </xf>
    <xf numFmtId="0" fontId="6" fillId="5" borderId="38" xfId="0" applyFont="1" applyFill="1" applyBorder="1" applyAlignment="1">
      <alignment horizontal="left" vertical="top" wrapText="1"/>
    </xf>
    <xf numFmtId="49" fontId="6" fillId="5" borderId="48" xfId="0" applyNumberFormat="1" applyFont="1" applyFill="1" applyBorder="1" applyAlignment="1">
      <alignment horizontal="center" vertical="top"/>
    </xf>
    <xf numFmtId="49" fontId="6" fillId="5" borderId="12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37" xfId="0" applyFont="1" applyFill="1" applyBorder="1" applyAlignment="1">
      <alignment horizontal="center" vertical="center" textRotation="90" wrapText="1"/>
    </xf>
    <xf numFmtId="164" fontId="3" fillId="2" borderId="13" xfId="0" applyNumberFormat="1" applyFont="1" applyFill="1" applyBorder="1" applyAlignment="1">
      <alignment horizontal="center" vertical="top"/>
    </xf>
    <xf numFmtId="164" fontId="3" fillId="3" borderId="13" xfId="0" applyNumberFormat="1" applyFont="1" applyFill="1" applyBorder="1" applyAlignment="1">
      <alignment horizontal="center" vertical="top"/>
    </xf>
    <xf numFmtId="164" fontId="6" fillId="6" borderId="34" xfId="0" applyNumberFormat="1" applyFont="1" applyFill="1" applyBorder="1" applyAlignment="1">
      <alignment horizontal="center" vertical="top"/>
    </xf>
    <xf numFmtId="164" fontId="3" fillId="2" borderId="50" xfId="0" applyNumberFormat="1" applyFont="1" applyFill="1" applyBorder="1" applyAlignment="1">
      <alignment horizontal="center" vertical="top"/>
    </xf>
    <xf numFmtId="164" fontId="7" fillId="3" borderId="13" xfId="0" applyNumberFormat="1" applyFont="1" applyFill="1" applyBorder="1" applyAlignment="1">
      <alignment horizontal="center" vertical="top"/>
    </xf>
    <xf numFmtId="164" fontId="7" fillId="4" borderId="49" xfId="0" applyNumberFormat="1" applyFont="1" applyFill="1" applyBorder="1" applyAlignment="1">
      <alignment horizontal="center" vertical="top"/>
    </xf>
    <xf numFmtId="164" fontId="5" fillId="5" borderId="47" xfId="0" applyNumberFormat="1" applyFont="1" applyFill="1" applyBorder="1" applyAlignment="1">
      <alignment horizontal="center" vertical="top"/>
    </xf>
    <xf numFmtId="164" fontId="5" fillId="5" borderId="15" xfId="0" applyNumberFormat="1" applyFont="1" applyFill="1" applyBorder="1" applyAlignment="1">
      <alignment horizontal="center" vertical="top"/>
    </xf>
    <xf numFmtId="164" fontId="5" fillId="5" borderId="52" xfId="0" applyNumberFormat="1" applyFont="1" applyFill="1" applyBorder="1" applyAlignment="1">
      <alignment horizontal="center" vertical="top"/>
    </xf>
    <xf numFmtId="164" fontId="5" fillId="5" borderId="57" xfId="0" applyNumberFormat="1" applyFont="1" applyFill="1" applyBorder="1" applyAlignment="1">
      <alignment horizontal="center" vertical="top"/>
    </xf>
    <xf numFmtId="0" fontId="6" fillId="5" borderId="38" xfId="0" applyNumberFormat="1" applyFont="1" applyFill="1" applyBorder="1" applyAlignment="1">
      <alignment horizontal="center" vertical="top"/>
    </xf>
    <xf numFmtId="0" fontId="5" fillId="5" borderId="42" xfId="0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164" fontId="5" fillId="5" borderId="26" xfId="0" applyNumberFormat="1" applyFont="1" applyFill="1" applyBorder="1" applyAlignment="1">
      <alignment horizontal="center" vertical="top"/>
    </xf>
    <xf numFmtId="0" fontId="2" fillId="5" borderId="45" xfId="0" applyFont="1" applyFill="1" applyBorder="1" applyAlignment="1">
      <alignment vertical="top"/>
    </xf>
    <xf numFmtId="164" fontId="2" fillId="5" borderId="65" xfId="0" applyNumberFormat="1" applyFont="1" applyFill="1" applyBorder="1" applyAlignment="1">
      <alignment horizontal="center" vertical="top"/>
    </xf>
    <xf numFmtId="164" fontId="2" fillId="5" borderId="66" xfId="0" applyNumberFormat="1" applyFont="1" applyFill="1" applyBorder="1" applyAlignment="1">
      <alignment horizontal="center" vertical="top"/>
    </xf>
    <xf numFmtId="164" fontId="2" fillId="5" borderId="0" xfId="0" applyNumberFormat="1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 wrapText="1"/>
    </xf>
    <xf numFmtId="49" fontId="6" fillId="2" borderId="49" xfId="0" applyNumberFormat="1" applyFont="1" applyFill="1" applyBorder="1" applyAlignment="1">
      <alignment horizontal="center" vertical="top"/>
    </xf>
    <xf numFmtId="49" fontId="6" fillId="3" borderId="34" xfId="0" applyNumberFormat="1" applyFont="1" applyFill="1" applyBorder="1" applyAlignment="1">
      <alignment vertical="center"/>
    </xf>
    <xf numFmtId="164" fontId="5" fillId="5" borderId="21" xfId="0" applyNumberFormat="1" applyFont="1" applyFill="1" applyBorder="1" applyAlignment="1">
      <alignment horizontal="center" vertical="top"/>
    </xf>
    <xf numFmtId="164" fontId="5" fillId="5" borderId="3" xfId="0" applyNumberFormat="1" applyFont="1" applyFill="1" applyBorder="1" applyAlignment="1">
      <alignment horizontal="center" vertical="top"/>
    </xf>
    <xf numFmtId="164" fontId="5" fillId="5" borderId="12" xfId="0" applyNumberFormat="1" applyFont="1" applyFill="1" applyBorder="1" applyAlignment="1">
      <alignment horizontal="center" vertical="top"/>
    </xf>
    <xf numFmtId="164" fontId="5" fillId="5" borderId="29" xfId="0" applyNumberFormat="1" applyFont="1" applyFill="1" applyBorder="1" applyAlignment="1">
      <alignment horizontal="center" vertical="top"/>
    </xf>
    <xf numFmtId="164" fontId="5" fillId="5" borderId="27" xfId="0" applyNumberFormat="1" applyFont="1" applyFill="1" applyBorder="1" applyAlignment="1">
      <alignment horizontal="center" vertical="top"/>
    </xf>
    <xf numFmtId="164" fontId="5" fillId="5" borderId="68" xfId="0" applyNumberFormat="1" applyFont="1" applyFill="1" applyBorder="1" applyAlignment="1">
      <alignment horizontal="center" vertical="top"/>
    </xf>
    <xf numFmtId="164" fontId="5" fillId="5" borderId="39" xfId="0" applyNumberFormat="1" applyFont="1" applyFill="1" applyBorder="1" applyAlignment="1">
      <alignment horizontal="center" vertical="top"/>
    </xf>
    <xf numFmtId="0" fontId="2" fillId="5" borderId="30" xfId="0" applyFont="1" applyFill="1" applyBorder="1" applyAlignment="1">
      <alignment vertical="top"/>
    </xf>
    <xf numFmtId="0" fontId="2" fillId="5" borderId="28" xfId="0" applyFont="1" applyFill="1" applyBorder="1" applyAlignment="1">
      <alignment vertical="top"/>
    </xf>
    <xf numFmtId="164" fontId="2" fillId="5" borderId="14" xfId="0" applyNumberFormat="1" applyFont="1" applyFill="1" applyBorder="1" applyAlignment="1">
      <alignment horizontal="center" vertical="top"/>
    </xf>
    <xf numFmtId="164" fontId="2" fillId="5" borderId="27" xfId="0" applyNumberFormat="1" applyFont="1" applyFill="1" applyBorder="1" applyAlignment="1">
      <alignment horizontal="center" vertical="top"/>
    </xf>
    <xf numFmtId="164" fontId="2" fillId="5" borderId="79" xfId="0" applyNumberFormat="1" applyFont="1" applyFill="1" applyBorder="1" applyAlignment="1">
      <alignment horizontal="center" vertical="top"/>
    </xf>
    <xf numFmtId="164" fontId="2" fillId="5" borderId="28" xfId="0" applyNumberFormat="1" applyFont="1" applyFill="1" applyBorder="1" applyAlignment="1">
      <alignment horizontal="center" vertical="top"/>
    </xf>
    <xf numFmtId="164" fontId="5" fillId="5" borderId="22" xfId="0" applyNumberFormat="1" applyFont="1" applyFill="1" applyBorder="1" applyAlignment="1">
      <alignment horizontal="center" vertical="top"/>
    </xf>
    <xf numFmtId="164" fontId="2" fillId="5" borderId="30" xfId="0" applyNumberFormat="1" applyFont="1" applyFill="1" applyBorder="1" applyAlignment="1">
      <alignment horizontal="center" vertical="top"/>
    </xf>
    <xf numFmtId="164" fontId="2" fillId="5" borderId="22" xfId="0" applyNumberFormat="1" applyFont="1" applyFill="1" applyBorder="1" applyAlignment="1">
      <alignment horizontal="center" vertical="top"/>
    </xf>
    <xf numFmtId="164" fontId="2" fillId="0" borderId="54" xfId="0" applyNumberFormat="1" applyFont="1" applyBorder="1" applyAlignment="1">
      <alignment horizontal="center" vertical="top"/>
    </xf>
    <xf numFmtId="164" fontId="2" fillId="0" borderId="45" xfId="0" applyNumberFormat="1" applyFont="1" applyBorder="1" applyAlignment="1">
      <alignment horizontal="center" vertical="top"/>
    </xf>
    <xf numFmtId="164" fontId="2" fillId="0" borderId="43" xfId="0" applyNumberFormat="1" applyFont="1" applyBorder="1" applyAlignment="1">
      <alignment horizontal="center" vertical="top"/>
    </xf>
    <xf numFmtId="164" fontId="2" fillId="0" borderId="68" xfId="0" applyNumberFormat="1" applyFont="1" applyBorder="1" applyAlignment="1">
      <alignment horizontal="center" vertical="top"/>
    </xf>
    <xf numFmtId="164" fontId="2" fillId="0" borderId="56" xfId="0" applyNumberFormat="1" applyFont="1" applyBorder="1" applyAlignment="1">
      <alignment horizontal="center" vertical="top"/>
    </xf>
    <xf numFmtId="164" fontId="2" fillId="0" borderId="73" xfId="0" applyNumberFormat="1" applyFont="1" applyBorder="1" applyAlignment="1">
      <alignment horizontal="center" vertical="top"/>
    </xf>
    <xf numFmtId="164" fontId="5" fillId="5" borderId="56" xfId="0" applyNumberFormat="1" applyFont="1" applyFill="1" applyBorder="1" applyAlignment="1">
      <alignment horizontal="center" vertical="top"/>
    </xf>
    <xf numFmtId="164" fontId="5" fillId="5" borderId="73" xfId="0" applyNumberFormat="1" applyFont="1" applyFill="1" applyBorder="1" applyAlignment="1">
      <alignment horizontal="center" vertical="top"/>
    </xf>
    <xf numFmtId="164" fontId="6" fillId="5" borderId="47" xfId="0" applyNumberFormat="1" applyFont="1" applyFill="1" applyBorder="1" applyAlignment="1">
      <alignment horizontal="center" vertical="top"/>
    </xf>
    <xf numFmtId="164" fontId="6" fillId="5" borderId="15" xfId="0" applyNumberFormat="1" applyFont="1" applyFill="1" applyBorder="1" applyAlignment="1">
      <alignment horizontal="center" vertical="top"/>
    </xf>
    <xf numFmtId="164" fontId="6" fillId="5" borderId="39" xfId="0" applyNumberFormat="1" applyFont="1" applyFill="1" applyBorder="1" applyAlignment="1">
      <alignment horizontal="center" vertical="top"/>
    </xf>
    <xf numFmtId="164" fontId="2" fillId="5" borderId="75" xfId="0" applyNumberFormat="1" applyFont="1" applyFill="1" applyBorder="1" applyAlignment="1">
      <alignment horizontal="center" vertical="top"/>
    </xf>
    <xf numFmtId="164" fontId="2" fillId="5" borderId="21" xfId="0" applyNumberFormat="1" applyFont="1" applyFill="1" applyBorder="1" applyAlignment="1">
      <alignment horizontal="center" vertical="top"/>
    </xf>
    <xf numFmtId="164" fontId="2" fillId="5" borderId="12" xfId="0" applyNumberFormat="1" applyFont="1" applyFill="1" applyBorder="1" applyAlignment="1">
      <alignment horizontal="center" vertical="top"/>
    </xf>
    <xf numFmtId="164" fontId="5" fillId="5" borderId="44" xfId="0" applyNumberFormat="1" applyFont="1" applyFill="1" applyBorder="1" applyAlignment="1">
      <alignment horizontal="center" vertical="top"/>
    </xf>
    <xf numFmtId="164" fontId="6" fillId="5" borderId="42" xfId="0" applyNumberFormat="1" applyFont="1" applyFill="1" applyBorder="1" applyAlignment="1">
      <alignment horizontal="center" vertical="top"/>
    </xf>
    <xf numFmtId="164" fontId="6" fillId="5" borderId="43" xfId="0" applyNumberFormat="1" applyFont="1" applyFill="1" applyBorder="1" applyAlignment="1">
      <alignment horizontal="center" vertical="top"/>
    </xf>
    <xf numFmtId="49" fontId="3" fillId="2" borderId="13" xfId="0" applyNumberFormat="1" applyFont="1" applyFill="1" applyBorder="1" applyAlignment="1">
      <alignment horizontal="left" vertical="top"/>
    </xf>
    <xf numFmtId="0" fontId="6" fillId="0" borderId="38" xfId="0" applyNumberFormat="1" applyFont="1" applyBorder="1" applyAlignment="1">
      <alignment horizontal="center" vertical="top"/>
    </xf>
    <xf numFmtId="164" fontId="5" fillId="5" borderId="17" xfId="0" applyNumberFormat="1" applyFont="1" applyFill="1" applyBorder="1" applyAlignment="1">
      <alignment horizontal="center" vertical="top"/>
    </xf>
    <xf numFmtId="49" fontId="5" fillId="5" borderId="15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164" fontId="5" fillId="5" borderId="25" xfId="0" applyNumberFormat="1" applyFont="1" applyFill="1" applyBorder="1" applyAlignment="1">
      <alignment horizontal="center" vertical="top"/>
    </xf>
    <xf numFmtId="164" fontId="2" fillId="0" borderId="65" xfId="0" applyNumberFormat="1" applyFont="1" applyBorder="1" applyAlignment="1">
      <alignment horizontal="center" vertical="top"/>
    </xf>
    <xf numFmtId="164" fontId="2" fillId="0" borderId="66" xfId="0" applyNumberFormat="1" applyFont="1" applyBorder="1" applyAlignment="1">
      <alignment horizontal="center" vertical="top"/>
    </xf>
    <xf numFmtId="164" fontId="2" fillId="0" borderId="75" xfId="0" applyNumberFormat="1" applyFont="1" applyBorder="1" applyAlignment="1">
      <alignment horizontal="center" vertical="top"/>
    </xf>
    <xf numFmtId="164" fontId="6" fillId="2" borderId="1" xfId="0" applyNumberFormat="1" applyFont="1" applyFill="1" applyBorder="1" applyAlignment="1">
      <alignment horizontal="center" vertical="top"/>
    </xf>
    <xf numFmtId="164" fontId="6" fillId="2" borderId="10" xfId="0" applyNumberFormat="1" applyFont="1" applyFill="1" applyBorder="1" applyAlignment="1">
      <alignment horizontal="center" vertical="top"/>
    </xf>
    <xf numFmtId="164" fontId="6" fillId="2" borderId="18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6" fillId="3" borderId="10" xfId="0" applyNumberFormat="1" applyFont="1" applyFill="1" applyBorder="1" applyAlignment="1">
      <alignment horizontal="center" vertical="top"/>
    </xf>
    <xf numFmtId="164" fontId="6" fillId="3" borderId="18" xfId="0" applyNumberFormat="1" applyFont="1" applyFill="1" applyBorder="1" applyAlignment="1">
      <alignment horizontal="center" vertical="top"/>
    </xf>
    <xf numFmtId="164" fontId="21" fillId="0" borderId="54" xfId="0" applyNumberFormat="1" applyFont="1" applyBorder="1" applyAlignment="1">
      <alignment horizontal="center" vertical="top"/>
    </xf>
    <xf numFmtId="164" fontId="21" fillId="0" borderId="45" xfId="0" applyNumberFormat="1" applyFont="1" applyBorder="1" applyAlignment="1">
      <alignment horizontal="center" vertical="top"/>
    </xf>
    <xf numFmtId="164" fontId="21" fillId="0" borderId="68" xfId="0" applyNumberFormat="1" applyFont="1" applyBorder="1" applyAlignment="1">
      <alignment horizontal="center" vertical="top"/>
    </xf>
    <xf numFmtId="164" fontId="21" fillId="0" borderId="56" xfId="0" applyNumberFormat="1" applyFont="1" applyBorder="1" applyAlignment="1">
      <alignment horizontal="center" vertical="top"/>
    </xf>
    <xf numFmtId="164" fontId="6" fillId="3" borderId="47" xfId="0" applyNumberFormat="1" applyFont="1" applyFill="1" applyBorder="1" applyAlignment="1">
      <alignment horizontal="center" vertical="top"/>
    </xf>
    <xf numFmtId="164" fontId="6" fillId="3" borderId="15" xfId="0" applyNumberFormat="1" applyFont="1" applyFill="1" applyBorder="1" applyAlignment="1">
      <alignment horizontal="center" vertical="top"/>
    </xf>
    <xf numFmtId="164" fontId="6" fillId="3" borderId="39" xfId="0" applyNumberFormat="1" applyFont="1" applyFill="1" applyBorder="1" applyAlignment="1">
      <alignment horizontal="center" vertical="top"/>
    </xf>
    <xf numFmtId="164" fontId="6" fillId="4" borderId="1" xfId="0" applyNumberFormat="1" applyFont="1" applyFill="1" applyBorder="1" applyAlignment="1">
      <alignment horizontal="center" vertical="top"/>
    </xf>
    <xf numFmtId="164" fontId="6" fillId="4" borderId="10" xfId="0" applyNumberFormat="1" applyFont="1" applyFill="1" applyBorder="1" applyAlignment="1">
      <alignment horizontal="center" vertical="top"/>
    </xf>
    <xf numFmtId="164" fontId="6" fillId="4" borderId="18" xfId="0" applyNumberFormat="1" applyFont="1" applyFill="1" applyBorder="1" applyAlignment="1">
      <alignment horizontal="center" vertical="top"/>
    </xf>
    <xf numFmtId="164" fontId="6" fillId="6" borderId="31" xfId="0" applyNumberFormat="1" applyFont="1" applyFill="1" applyBorder="1" applyAlignment="1">
      <alignment horizontal="center" vertical="top"/>
    </xf>
    <xf numFmtId="0" fontId="2" fillId="0" borderId="65" xfId="0" applyFont="1" applyBorder="1" applyAlignment="1">
      <alignment vertical="top"/>
    </xf>
    <xf numFmtId="0" fontId="2" fillId="0" borderId="66" xfId="0" applyFont="1" applyBorder="1" applyAlignment="1">
      <alignment vertical="top"/>
    </xf>
    <xf numFmtId="0" fontId="2" fillId="0" borderId="75" xfId="0" applyFont="1" applyBorder="1" applyAlignment="1">
      <alignment vertical="top"/>
    </xf>
    <xf numFmtId="0" fontId="6" fillId="0" borderId="0" xfId="0" applyFont="1" applyBorder="1" applyAlignment="1">
      <alignment vertical="center" wrapText="1"/>
    </xf>
    <xf numFmtId="0" fontId="14" fillId="0" borderId="16" xfId="0" applyFont="1" applyFill="1" applyBorder="1" applyAlignment="1">
      <alignment vertical="top" wrapText="1"/>
    </xf>
    <xf numFmtId="0" fontId="6" fillId="0" borderId="38" xfId="0" applyFont="1" applyBorder="1" applyAlignment="1">
      <alignment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vertical="center" textRotation="90" wrapText="1"/>
    </xf>
    <xf numFmtId="0" fontId="6" fillId="0" borderId="39" xfId="0" applyNumberFormat="1" applyFont="1" applyBorder="1" applyAlignment="1">
      <alignment vertical="top"/>
    </xf>
    <xf numFmtId="0" fontId="11" fillId="0" borderId="15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5" fillId="0" borderId="33" xfId="0" applyFont="1" applyFill="1" applyBorder="1" applyAlignment="1">
      <alignment horizontal="center" vertical="top" wrapText="1"/>
    </xf>
    <xf numFmtId="164" fontId="5" fillId="6" borderId="19" xfId="0" applyNumberFormat="1" applyFont="1" applyFill="1" applyBorder="1" applyAlignment="1">
      <alignment horizontal="center" vertical="top"/>
    </xf>
    <xf numFmtId="164" fontId="5" fillId="6" borderId="16" xfId="0" applyNumberFormat="1" applyFont="1" applyFill="1" applyBorder="1" applyAlignment="1">
      <alignment horizontal="center" vertical="top"/>
    </xf>
    <xf numFmtId="164" fontId="5" fillId="6" borderId="20" xfId="0" applyNumberFormat="1" applyFont="1" applyFill="1" applyBorder="1" applyAlignment="1">
      <alignment horizontal="center" vertical="top"/>
    </xf>
    <xf numFmtId="164" fontId="5" fillId="0" borderId="51" xfId="0" applyNumberFormat="1" applyFont="1" applyFill="1" applyBorder="1" applyAlignment="1">
      <alignment horizontal="center" vertical="top"/>
    </xf>
    <xf numFmtId="0" fontId="4" fillId="0" borderId="34" xfId="0" applyFont="1" applyBorder="1" applyAlignment="1">
      <alignment horizontal="left" vertical="top" wrapText="1"/>
    </xf>
    <xf numFmtId="0" fontId="11" fillId="0" borderId="56" xfId="0" applyFont="1" applyFill="1" applyBorder="1" applyAlignment="1">
      <alignment vertical="center" textRotation="90" wrapText="1"/>
    </xf>
    <xf numFmtId="164" fontId="5" fillId="6" borderId="36" xfId="0" applyNumberFormat="1" applyFont="1" applyFill="1" applyBorder="1" applyAlignment="1">
      <alignment horizontal="center" vertical="top"/>
    </xf>
    <xf numFmtId="0" fontId="6" fillId="0" borderId="3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14" fillId="0" borderId="15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49" fontId="3" fillId="2" borderId="56" xfId="0" applyNumberFormat="1" applyFont="1" applyFill="1" applyBorder="1" applyAlignment="1">
      <alignment horizontal="center" vertical="top"/>
    </xf>
    <xf numFmtId="49" fontId="3" fillId="5" borderId="62" xfId="0" applyNumberFormat="1" applyFont="1" applyFill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164" fontId="20" fillId="6" borderId="54" xfId="0" applyNumberFormat="1" applyFont="1" applyFill="1" applyBorder="1" applyAlignment="1">
      <alignment horizontal="center" vertical="top"/>
    </xf>
    <xf numFmtId="164" fontId="20" fillId="6" borderId="58" xfId="0" applyNumberFormat="1" applyFont="1" applyFill="1" applyBorder="1" applyAlignment="1">
      <alignment horizontal="center" vertical="top"/>
    </xf>
    <xf numFmtId="164" fontId="20" fillId="6" borderId="45" xfId="0" applyNumberFormat="1" applyFont="1" applyFill="1" applyBorder="1" applyAlignment="1">
      <alignment horizontal="center" vertical="top"/>
    </xf>
    <xf numFmtId="164" fontId="21" fillId="0" borderId="43" xfId="0" applyNumberFormat="1" applyFont="1" applyBorder="1" applyAlignment="1">
      <alignment horizontal="center" vertical="top"/>
    </xf>
    <xf numFmtId="0" fontId="20" fillId="5" borderId="15" xfId="0" applyFont="1" applyFill="1" applyBorder="1" applyAlignment="1">
      <alignment vertical="top" wrapText="1"/>
    </xf>
    <xf numFmtId="164" fontId="2" fillId="0" borderId="52" xfId="0" applyNumberFormat="1" applyFont="1" applyBorder="1" applyAlignment="1">
      <alignment horizontal="center" vertical="top"/>
    </xf>
    <xf numFmtId="164" fontId="2" fillId="0" borderId="37" xfId="0" applyNumberFormat="1" applyFont="1" applyBorder="1" applyAlignment="1">
      <alignment horizontal="center" vertical="top"/>
    </xf>
    <xf numFmtId="0" fontId="6" fillId="5" borderId="20" xfId="0" applyNumberFormat="1" applyFont="1" applyFill="1" applyBorder="1" applyAlignment="1">
      <alignment horizontal="center" vertical="top"/>
    </xf>
    <xf numFmtId="49" fontId="6" fillId="3" borderId="30" xfId="0" applyNumberFormat="1" applyFont="1" applyFill="1" applyBorder="1" applyAlignment="1">
      <alignment horizontal="center" vertical="top"/>
    </xf>
    <xf numFmtId="49" fontId="6" fillId="2" borderId="15" xfId="0" applyNumberFormat="1" applyFont="1" applyFill="1" applyBorder="1" applyAlignment="1">
      <alignment horizontal="center" vertical="top"/>
    </xf>
    <xf numFmtId="0" fontId="6" fillId="0" borderId="50" xfId="0" applyFont="1" applyFill="1" applyBorder="1" applyAlignment="1">
      <alignment horizontal="left" vertical="top" wrapText="1"/>
    </xf>
    <xf numFmtId="0" fontId="11" fillId="5" borderId="15" xfId="0" applyFont="1" applyFill="1" applyBorder="1" applyAlignment="1">
      <alignment horizontal="center" vertical="top" wrapText="1"/>
    </xf>
    <xf numFmtId="164" fontId="3" fillId="6" borderId="19" xfId="0" applyNumberFormat="1" applyFont="1" applyFill="1" applyBorder="1" applyAlignment="1">
      <alignment horizontal="center" vertical="top"/>
    </xf>
    <xf numFmtId="164" fontId="3" fillId="6" borderId="16" xfId="0" applyNumberFormat="1" applyFont="1" applyFill="1" applyBorder="1" applyAlignment="1">
      <alignment horizontal="center" vertical="top"/>
    </xf>
    <xf numFmtId="164" fontId="3" fillId="6" borderId="33" xfId="0" applyNumberFormat="1" applyFont="1" applyFill="1" applyBorder="1" applyAlignment="1">
      <alignment horizontal="center" vertical="top"/>
    </xf>
    <xf numFmtId="164" fontId="2" fillId="0" borderId="21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/>
    </xf>
    <xf numFmtId="0" fontId="6" fillId="5" borderId="53" xfId="0" applyNumberFormat="1" applyFont="1" applyFill="1" applyBorder="1" applyAlignment="1">
      <alignment horizontal="center" vertical="top"/>
    </xf>
    <xf numFmtId="0" fontId="6" fillId="5" borderId="29" xfId="0" applyNumberFormat="1" applyFont="1" applyFill="1" applyBorder="1" applyAlignment="1">
      <alignment horizontal="center" vertical="top"/>
    </xf>
    <xf numFmtId="0" fontId="20" fillId="0" borderId="2" xfId="0" applyFont="1" applyFill="1" applyBorder="1" applyAlignment="1">
      <alignment horizontal="center" vertical="top" wrapText="1"/>
    </xf>
    <xf numFmtId="0" fontId="3" fillId="0" borderId="53" xfId="0" applyNumberFormat="1" applyFont="1" applyBorder="1" applyAlignment="1">
      <alignment horizontal="center" vertical="top"/>
    </xf>
    <xf numFmtId="0" fontId="6" fillId="5" borderId="50" xfId="0" applyNumberFormat="1" applyFont="1" applyFill="1" applyBorder="1" applyAlignment="1">
      <alignment horizontal="center" vertical="top"/>
    </xf>
    <xf numFmtId="164" fontId="5" fillId="0" borderId="36" xfId="0" applyNumberFormat="1" applyFont="1" applyFill="1" applyBorder="1" applyAlignment="1">
      <alignment horizontal="center" vertical="top"/>
    </xf>
    <xf numFmtId="164" fontId="2" fillId="0" borderId="53" xfId="0" applyNumberFormat="1" applyFont="1" applyBorder="1" applyAlignment="1">
      <alignment horizontal="center" vertical="top"/>
    </xf>
    <xf numFmtId="164" fontId="5" fillId="5" borderId="59" xfId="0" applyNumberFormat="1" applyFont="1" applyFill="1" applyBorder="1" applyAlignment="1">
      <alignment horizontal="center" vertical="top"/>
    </xf>
    <xf numFmtId="164" fontId="3" fillId="6" borderId="49" xfId="0" applyNumberFormat="1" applyFont="1" applyFill="1" applyBorder="1" applyAlignment="1">
      <alignment horizontal="center" vertical="top"/>
    </xf>
    <xf numFmtId="164" fontId="2" fillId="6" borderId="46" xfId="0" applyNumberFormat="1" applyFont="1" applyFill="1" applyBorder="1" applyAlignment="1">
      <alignment horizontal="center" vertical="top"/>
    </xf>
    <xf numFmtId="164" fontId="2" fillId="5" borderId="38" xfId="0" applyNumberFormat="1" applyFont="1" applyFill="1" applyBorder="1" applyAlignment="1">
      <alignment horizontal="center" vertical="top"/>
    </xf>
    <xf numFmtId="164" fontId="2" fillId="5" borderId="62" xfId="0" applyNumberFormat="1" applyFont="1" applyFill="1" applyBorder="1" applyAlignment="1">
      <alignment horizontal="center" vertical="top"/>
    </xf>
    <xf numFmtId="164" fontId="21" fillId="0" borderId="38" xfId="0" applyNumberFormat="1" applyFont="1" applyBorder="1" applyAlignment="1">
      <alignment horizontal="center" vertical="top"/>
    </xf>
    <xf numFmtId="164" fontId="2" fillId="0" borderId="62" xfId="0" applyNumberFormat="1" applyFont="1" applyBorder="1" applyAlignment="1">
      <alignment horizontal="center" vertical="top"/>
    </xf>
    <xf numFmtId="164" fontId="2" fillId="0" borderId="38" xfId="0" applyNumberFormat="1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center" vertical="top"/>
    </xf>
    <xf numFmtId="164" fontId="2" fillId="5" borderId="50" xfId="0" applyNumberFormat="1" applyFont="1" applyFill="1" applyBorder="1" applyAlignment="1">
      <alignment horizontal="center" vertical="top"/>
    </xf>
    <xf numFmtId="164" fontId="2" fillId="0" borderId="22" xfId="0" applyNumberFormat="1" applyFont="1" applyBorder="1" applyAlignment="1">
      <alignment horizontal="center" vertical="top"/>
    </xf>
    <xf numFmtId="164" fontId="21" fillId="0" borderId="30" xfId="0" applyNumberFormat="1" applyFont="1" applyBorder="1" applyAlignment="1">
      <alignment horizontal="center" vertical="top"/>
    </xf>
    <xf numFmtId="164" fontId="6" fillId="6" borderId="16" xfId="0" applyNumberFormat="1" applyFont="1" applyFill="1" applyBorder="1" applyAlignment="1">
      <alignment horizontal="center" vertical="top"/>
    </xf>
    <xf numFmtId="164" fontId="6" fillId="6" borderId="20" xfId="0" applyNumberFormat="1" applyFont="1" applyFill="1" applyBorder="1" applyAlignment="1">
      <alignment horizontal="center" vertical="top"/>
    </xf>
    <xf numFmtId="0" fontId="22" fillId="5" borderId="67" xfId="0" applyFont="1" applyFill="1" applyBorder="1" applyAlignment="1">
      <alignment vertical="top" wrapText="1"/>
    </xf>
    <xf numFmtId="0" fontId="6" fillId="6" borderId="33" xfId="0" applyFont="1" applyFill="1" applyBorder="1" applyAlignment="1">
      <alignment horizontal="center" vertical="top" wrapText="1"/>
    </xf>
    <xf numFmtId="165" fontId="5" fillId="5" borderId="0" xfId="0" applyNumberFormat="1" applyFont="1" applyFill="1" applyBorder="1" applyAlignment="1">
      <alignment vertical="top" wrapText="1"/>
    </xf>
    <xf numFmtId="165" fontId="5" fillId="0" borderId="3" xfId="0" applyNumberFormat="1" applyFont="1" applyFill="1" applyBorder="1" applyAlignment="1">
      <alignment horizontal="left" vertical="top"/>
    </xf>
    <xf numFmtId="165" fontId="5" fillId="5" borderId="31" xfId="0" applyNumberFormat="1" applyFont="1" applyFill="1" applyBorder="1" applyAlignment="1">
      <alignment vertical="top" wrapText="1"/>
    </xf>
    <xf numFmtId="164" fontId="2" fillId="5" borderId="46" xfId="0" applyNumberFormat="1" applyFont="1" applyFill="1" applyBorder="1" applyAlignment="1">
      <alignment horizontal="center" vertical="top"/>
    </xf>
    <xf numFmtId="164" fontId="2" fillId="0" borderId="46" xfId="0" applyNumberFormat="1" applyFont="1" applyBorder="1" applyAlignment="1">
      <alignment horizontal="center" vertical="top"/>
    </xf>
    <xf numFmtId="164" fontId="2" fillId="6" borderId="17" xfId="0" applyNumberFormat="1" applyFont="1" applyFill="1" applyBorder="1" applyAlignment="1">
      <alignment horizontal="center" vertical="top"/>
    </xf>
    <xf numFmtId="164" fontId="2" fillId="5" borderId="17" xfId="0" applyNumberFormat="1" applyFont="1" applyFill="1" applyBorder="1" applyAlignment="1">
      <alignment horizontal="center" vertical="top"/>
    </xf>
    <xf numFmtId="164" fontId="21" fillId="0" borderId="17" xfId="0" applyNumberFormat="1" applyFont="1" applyBorder="1" applyAlignment="1">
      <alignment horizontal="center" vertical="top"/>
    </xf>
    <xf numFmtId="164" fontId="21" fillId="0" borderId="50" xfId="0" applyNumberFormat="1" applyFont="1" applyBorder="1" applyAlignment="1">
      <alignment horizontal="center" vertical="top"/>
    </xf>
    <xf numFmtId="0" fontId="20" fillId="5" borderId="4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vertical="center" textRotation="90" wrapText="1"/>
    </xf>
    <xf numFmtId="165" fontId="5" fillId="5" borderId="17" xfId="0" applyNumberFormat="1" applyFont="1" applyFill="1" applyBorder="1" applyAlignment="1">
      <alignment horizontal="center" vertical="top"/>
    </xf>
    <xf numFmtId="0" fontId="5" fillId="5" borderId="12" xfId="0" applyNumberFormat="1" applyFont="1" applyFill="1" applyBorder="1" applyAlignment="1">
      <alignment horizontal="center" vertical="top"/>
    </xf>
    <xf numFmtId="0" fontId="5" fillId="5" borderId="3" xfId="0" applyNumberFormat="1" applyFont="1" applyFill="1" applyBorder="1" applyAlignment="1">
      <alignment horizontal="center" vertical="top"/>
    </xf>
    <xf numFmtId="165" fontId="5" fillId="0" borderId="44" xfId="0" applyNumberFormat="1" applyFont="1" applyFill="1" applyBorder="1" applyAlignment="1">
      <alignment horizontal="left" vertical="top" wrapText="1"/>
    </xf>
    <xf numFmtId="0" fontId="5" fillId="0" borderId="37" xfId="0" applyNumberFormat="1" applyFont="1" applyBorder="1" applyAlignment="1">
      <alignment horizontal="center" vertical="top"/>
    </xf>
    <xf numFmtId="49" fontId="3" fillId="3" borderId="68" xfId="0" applyNumberFormat="1" applyFont="1" applyFill="1" applyBorder="1" applyAlignment="1">
      <alignment horizontal="center" vertical="top"/>
    </xf>
    <xf numFmtId="0" fontId="5" fillId="5" borderId="56" xfId="0" applyFont="1" applyFill="1" applyBorder="1" applyAlignment="1">
      <alignment vertical="top" wrapText="1"/>
    </xf>
    <xf numFmtId="49" fontId="5" fillId="0" borderId="56" xfId="0" applyNumberFormat="1" applyFont="1" applyBorder="1" applyAlignment="1">
      <alignment vertical="top" wrapText="1"/>
    </xf>
    <xf numFmtId="0" fontId="6" fillId="0" borderId="62" xfId="0" applyNumberFormat="1" applyFont="1" applyBorder="1" applyAlignment="1">
      <alignment vertical="top"/>
    </xf>
    <xf numFmtId="0" fontId="6" fillId="0" borderId="22" xfId="0" applyNumberFormat="1" applyFont="1" applyBorder="1" applyAlignment="1">
      <alignment horizontal="center" vertical="top"/>
    </xf>
    <xf numFmtId="165" fontId="5" fillId="0" borderId="30" xfId="0" applyNumberFormat="1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left" vertical="top" wrapText="1"/>
    </xf>
    <xf numFmtId="0" fontId="20" fillId="0" borderId="30" xfId="0" applyFont="1" applyFill="1" applyBorder="1" applyAlignment="1">
      <alignment horizontal="center" vertical="top" wrapText="1"/>
    </xf>
    <xf numFmtId="164" fontId="20" fillId="6" borderId="30" xfId="0" applyNumberFormat="1" applyFont="1" applyFill="1" applyBorder="1" applyAlignment="1">
      <alignment horizontal="center" vertical="top"/>
    </xf>
    <xf numFmtId="164" fontId="20" fillId="6" borderId="38" xfId="0" applyNumberFormat="1" applyFont="1" applyFill="1" applyBorder="1" applyAlignment="1">
      <alignment horizontal="center" vertical="top"/>
    </xf>
    <xf numFmtId="164" fontId="20" fillId="5" borderId="30" xfId="0" applyNumberFormat="1" applyFont="1" applyFill="1" applyBorder="1" applyAlignment="1">
      <alignment horizontal="center" vertical="top"/>
    </xf>
    <xf numFmtId="164" fontId="20" fillId="5" borderId="38" xfId="0" applyNumberFormat="1" applyFont="1" applyFill="1" applyBorder="1" applyAlignment="1">
      <alignment horizontal="center" vertical="top"/>
    </xf>
    <xf numFmtId="164" fontId="20" fillId="0" borderId="30" xfId="0" applyNumberFormat="1" applyFont="1" applyBorder="1" applyAlignment="1">
      <alignment horizontal="center" vertical="top"/>
    </xf>
    <xf numFmtId="164" fontId="20" fillId="0" borderId="38" xfId="0" applyNumberFormat="1" applyFont="1" applyBorder="1" applyAlignment="1">
      <alignment horizontal="center" vertical="top"/>
    </xf>
    <xf numFmtId="0" fontId="6" fillId="5" borderId="67" xfId="0" applyFont="1" applyFill="1" applyBorder="1" applyAlignment="1">
      <alignment vertical="top" wrapText="1"/>
    </xf>
    <xf numFmtId="164" fontId="2" fillId="6" borderId="61" xfId="0" applyNumberFormat="1" applyFont="1" applyFill="1" applyBorder="1" applyAlignment="1">
      <alignment horizontal="center" vertical="top"/>
    </xf>
    <xf numFmtId="164" fontId="2" fillId="6" borderId="53" xfId="0" applyNumberFormat="1" applyFont="1" applyFill="1" applyBorder="1" applyAlignment="1">
      <alignment horizontal="center" vertical="top"/>
    </xf>
    <xf numFmtId="164" fontId="2" fillId="0" borderId="27" xfId="0" applyNumberFormat="1" applyFont="1" applyFill="1" applyBorder="1" applyAlignment="1">
      <alignment horizontal="center" vertical="top"/>
    </xf>
    <xf numFmtId="0" fontId="20" fillId="0" borderId="15" xfId="0" applyNumberFormat="1" applyFont="1" applyFill="1" applyBorder="1" applyAlignment="1">
      <alignment horizontal="center" vertical="top"/>
    </xf>
    <xf numFmtId="164" fontId="2" fillId="5" borderId="61" xfId="0" applyNumberFormat="1" applyFont="1" applyFill="1" applyBorder="1" applyAlignment="1">
      <alignment horizontal="center" vertical="top"/>
    </xf>
    <xf numFmtId="164" fontId="2" fillId="5" borderId="53" xfId="0" applyNumberFormat="1" applyFont="1" applyFill="1" applyBorder="1" applyAlignment="1">
      <alignment horizontal="center" vertical="top"/>
    </xf>
    <xf numFmtId="0" fontId="22" fillId="5" borderId="38" xfId="0" applyFont="1" applyFill="1" applyBorder="1" applyAlignment="1">
      <alignment vertical="top" wrapText="1"/>
    </xf>
    <xf numFmtId="164" fontId="20" fillId="6" borderId="59" xfId="0" applyNumberFormat="1" applyFont="1" applyFill="1" applyBorder="1" applyAlignment="1">
      <alignment horizontal="center" vertical="top"/>
    </xf>
    <xf numFmtId="164" fontId="20" fillId="5" borderId="54" xfId="0" applyNumberFormat="1" applyFont="1" applyFill="1" applyBorder="1" applyAlignment="1">
      <alignment horizontal="center" vertical="top"/>
    </xf>
    <xf numFmtId="164" fontId="20" fillId="5" borderId="59" xfId="0" applyNumberFormat="1" applyFont="1" applyFill="1" applyBorder="1" applyAlignment="1">
      <alignment horizontal="center" vertical="top"/>
    </xf>
    <xf numFmtId="164" fontId="20" fillId="5" borderId="43" xfId="0" applyNumberFormat="1" applyFont="1" applyFill="1" applyBorder="1" applyAlignment="1">
      <alignment horizontal="center" vertical="top"/>
    </xf>
    <xf numFmtId="164" fontId="20" fillId="0" borderId="54" xfId="0" applyNumberFormat="1" applyFont="1" applyBorder="1" applyAlignment="1">
      <alignment horizontal="center" vertical="top"/>
    </xf>
    <xf numFmtId="164" fontId="20" fillId="0" borderId="45" xfId="0" applyNumberFormat="1" applyFont="1" applyBorder="1" applyAlignment="1">
      <alignment horizontal="center" vertical="top"/>
    </xf>
    <xf numFmtId="164" fontId="20" fillId="6" borderId="42" xfId="0" applyNumberFormat="1" applyFont="1" applyFill="1" applyBorder="1" applyAlignment="1">
      <alignment horizontal="center" vertical="top"/>
    </xf>
    <xf numFmtId="164" fontId="20" fillId="5" borderId="45" xfId="0" applyNumberFormat="1" applyFont="1" applyFill="1" applyBorder="1" applyAlignment="1">
      <alignment horizontal="center" vertical="top"/>
    </xf>
    <xf numFmtId="164" fontId="20" fillId="5" borderId="42" xfId="0" applyNumberFormat="1" applyFont="1" applyFill="1" applyBorder="1" applyAlignment="1">
      <alignment horizontal="center" vertical="top"/>
    </xf>
    <xf numFmtId="0" fontId="22" fillId="5" borderId="43" xfId="0" applyNumberFormat="1" applyFont="1" applyFill="1" applyBorder="1" applyAlignment="1">
      <alignment horizontal="center" vertical="top"/>
    </xf>
    <xf numFmtId="164" fontId="20" fillId="5" borderId="25" xfId="0" applyNumberFormat="1" applyFont="1" applyFill="1" applyBorder="1" applyAlignment="1">
      <alignment horizontal="center" vertical="top"/>
    </xf>
    <xf numFmtId="164" fontId="5" fillId="0" borderId="54" xfId="0" applyNumberFormat="1" applyFont="1" applyBorder="1" applyAlignment="1">
      <alignment horizontal="center" vertical="top"/>
    </xf>
    <xf numFmtId="164" fontId="5" fillId="0" borderId="45" xfId="0" applyNumberFormat="1" applyFont="1" applyBorder="1" applyAlignment="1">
      <alignment horizontal="center" vertical="top"/>
    </xf>
    <xf numFmtId="0" fontId="20" fillId="0" borderId="6" xfId="0" applyFont="1" applyFill="1" applyBorder="1" applyAlignment="1">
      <alignment horizontal="center" vertical="top" wrapText="1"/>
    </xf>
    <xf numFmtId="164" fontId="20" fillId="5" borderId="37" xfId="0" applyNumberFormat="1" applyFont="1" applyFill="1" applyBorder="1" applyAlignment="1">
      <alignment horizontal="center" vertical="top"/>
    </xf>
    <xf numFmtId="164" fontId="20" fillId="5" borderId="53" xfId="0" applyNumberFormat="1" applyFont="1" applyFill="1" applyBorder="1" applyAlignment="1">
      <alignment horizontal="center" vertical="top"/>
    </xf>
    <xf numFmtId="49" fontId="5" fillId="5" borderId="0" xfId="0" applyNumberFormat="1" applyFont="1" applyFill="1" applyBorder="1" applyAlignment="1">
      <alignment horizontal="center" vertical="top" wrapText="1"/>
    </xf>
    <xf numFmtId="164" fontId="5" fillId="5" borderId="0" xfId="0" applyNumberFormat="1" applyFont="1" applyFill="1" applyBorder="1" applyAlignment="1">
      <alignment horizontal="center" vertical="top"/>
    </xf>
    <xf numFmtId="164" fontId="5" fillId="5" borderId="28" xfId="0" applyNumberFormat="1" applyFont="1" applyFill="1" applyBorder="1" applyAlignment="1">
      <alignment horizontal="center" vertical="top"/>
    </xf>
    <xf numFmtId="49" fontId="5" fillId="5" borderId="50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6" fillId="6" borderId="70" xfId="0" applyFont="1" applyFill="1" applyBorder="1" applyAlignment="1">
      <alignment horizontal="center" vertical="top" wrapText="1"/>
    </xf>
    <xf numFmtId="0" fontId="6" fillId="5" borderId="28" xfId="0" applyNumberFormat="1" applyFont="1" applyFill="1" applyBorder="1" applyAlignment="1">
      <alignment horizontal="center" vertical="top"/>
    </xf>
    <xf numFmtId="0" fontId="6" fillId="5" borderId="9" xfId="0" applyNumberFormat="1" applyFont="1" applyFill="1" applyBorder="1" applyAlignment="1">
      <alignment horizontal="center" vertical="top"/>
    </xf>
    <xf numFmtId="0" fontId="6" fillId="5" borderId="7" xfId="0" applyNumberFormat="1" applyFont="1" applyFill="1" applyBorder="1" applyAlignment="1">
      <alignment horizontal="center" vertical="top"/>
    </xf>
    <xf numFmtId="0" fontId="6" fillId="5" borderId="33" xfId="0" applyNumberFormat="1" applyFont="1" applyFill="1" applyBorder="1" applyAlignment="1">
      <alignment horizontal="center" vertical="top"/>
    </xf>
    <xf numFmtId="0" fontId="20" fillId="0" borderId="15" xfId="0" applyFont="1" applyBorder="1" applyAlignment="1">
      <alignment horizontal="left" vertical="top" wrapText="1"/>
    </xf>
    <xf numFmtId="0" fontId="5" fillId="5" borderId="16" xfId="0" applyFont="1" applyFill="1" applyBorder="1" applyAlignment="1">
      <alignment vertical="top" wrapText="1"/>
    </xf>
    <xf numFmtId="164" fontId="6" fillId="6" borderId="26" xfId="0" applyNumberFormat="1" applyFont="1" applyFill="1" applyBorder="1" applyAlignment="1">
      <alignment horizontal="center" vertical="top"/>
    </xf>
    <xf numFmtId="164" fontId="6" fillId="6" borderId="6" xfId="0" applyNumberFormat="1" applyFont="1" applyFill="1" applyBorder="1" applyAlignment="1">
      <alignment horizontal="center" vertical="top"/>
    </xf>
    <xf numFmtId="0" fontId="5" fillId="5" borderId="42" xfId="0" applyFont="1" applyFill="1" applyBorder="1" applyAlignment="1">
      <alignment horizontal="left" vertical="top" wrapText="1"/>
    </xf>
    <xf numFmtId="164" fontId="6" fillId="6" borderId="77" xfId="0" applyNumberFormat="1" applyFont="1" applyFill="1" applyBorder="1" applyAlignment="1">
      <alignment horizontal="center" vertical="top"/>
    </xf>
    <xf numFmtId="164" fontId="2" fillId="6" borderId="74" xfId="0" applyNumberFormat="1" applyFont="1" applyFill="1" applyBorder="1" applyAlignment="1">
      <alignment horizontal="center" vertical="top"/>
    </xf>
    <xf numFmtId="49" fontId="3" fillId="5" borderId="12" xfId="0" applyNumberFormat="1" applyFont="1" applyFill="1" applyBorder="1" applyAlignment="1">
      <alignment horizontal="center" vertical="top"/>
    </xf>
    <xf numFmtId="0" fontId="3" fillId="5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3" fillId="5" borderId="22" xfId="0" applyNumberFormat="1" applyFont="1" applyFill="1" applyBorder="1" applyAlignment="1">
      <alignment vertical="top"/>
    </xf>
    <xf numFmtId="0" fontId="2" fillId="0" borderId="9" xfId="0" applyFont="1" applyFill="1" applyBorder="1" applyAlignment="1">
      <alignment horizontal="center" vertical="top" wrapText="1"/>
    </xf>
    <xf numFmtId="165" fontId="2" fillId="5" borderId="17" xfId="0" applyNumberFormat="1" applyFont="1" applyFill="1" applyBorder="1" applyAlignment="1">
      <alignment horizontal="left" vertical="top"/>
    </xf>
    <xf numFmtId="0" fontId="2" fillId="0" borderId="12" xfId="0" applyNumberFormat="1" applyFont="1" applyFill="1" applyBorder="1" applyAlignment="1">
      <alignment horizontal="center" vertical="top"/>
    </xf>
    <xf numFmtId="0" fontId="2" fillId="5" borderId="38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3" fillId="5" borderId="39" xfId="0" applyNumberFormat="1" applyFont="1" applyFill="1" applyBorder="1" applyAlignment="1">
      <alignment vertical="top"/>
    </xf>
    <xf numFmtId="0" fontId="2" fillId="0" borderId="7" xfId="0" applyFont="1" applyFill="1" applyBorder="1" applyAlignment="1">
      <alignment horizontal="center" vertical="top" wrapText="1"/>
    </xf>
    <xf numFmtId="165" fontId="2" fillId="5" borderId="30" xfId="0" applyNumberFormat="1" applyFont="1" applyFill="1" applyBorder="1" applyAlignment="1">
      <alignment horizontal="left" vertical="top"/>
    </xf>
    <xf numFmtId="0" fontId="2" fillId="0" borderId="15" xfId="0" applyNumberFormat="1" applyFont="1" applyFill="1" applyBorder="1" applyAlignment="1">
      <alignment horizontal="center" vertical="top"/>
    </xf>
    <xf numFmtId="0" fontId="7" fillId="0" borderId="3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47" xfId="0" applyNumberFormat="1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0" fontId="3" fillId="0" borderId="20" xfId="0" applyNumberFormat="1" applyFont="1" applyBorder="1" applyAlignment="1">
      <alignment vertical="top"/>
    </xf>
    <xf numFmtId="0" fontId="3" fillId="6" borderId="69" xfId="0" applyFont="1" applyFill="1" applyBorder="1" applyAlignment="1">
      <alignment horizontal="center" vertical="top" wrapText="1"/>
    </xf>
    <xf numFmtId="165" fontId="3" fillId="0" borderId="34" xfId="0" applyNumberFormat="1" applyFont="1" applyFill="1" applyBorder="1" applyAlignment="1">
      <alignment horizontal="left" vertical="top"/>
    </xf>
    <xf numFmtId="0" fontId="2" fillId="0" borderId="16" xfId="0" applyNumberFormat="1" applyFont="1" applyFill="1" applyBorder="1" applyAlignment="1">
      <alignment horizontal="center" vertical="top"/>
    </xf>
    <xf numFmtId="49" fontId="2" fillId="5" borderId="12" xfId="0" applyNumberFormat="1" applyFont="1" applyFill="1" applyBorder="1" applyAlignment="1">
      <alignment horizontal="center" vertical="top" wrapText="1"/>
    </xf>
    <xf numFmtId="0" fontId="3" fillId="5" borderId="0" xfId="0" applyNumberFormat="1" applyFont="1" applyFill="1" applyBorder="1" applyAlignment="1">
      <alignment horizontal="center" vertical="top"/>
    </xf>
    <xf numFmtId="164" fontId="2" fillId="6" borderId="3" xfId="0" applyNumberFormat="1" applyFont="1" applyFill="1" applyBorder="1" applyAlignment="1">
      <alignment horizontal="center" vertical="top"/>
    </xf>
    <xf numFmtId="49" fontId="2" fillId="5" borderId="31" xfId="0" applyNumberFormat="1" applyFont="1" applyFill="1" applyBorder="1" applyAlignment="1">
      <alignment horizontal="center" vertical="top" wrapText="1"/>
    </xf>
    <xf numFmtId="0" fontId="3" fillId="5" borderId="49" xfId="0" applyNumberFormat="1" applyFont="1" applyFill="1" applyBorder="1" applyAlignment="1">
      <alignment horizontal="center" vertical="top"/>
    </xf>
    <xf numFmtId="0" fontId="7" fillId="5" borderId="12" xfId="0" applyFont="1" applyFill="1" applyBorder="1" applyAlignment="1">
      <alignment horizontal="center" vertical="center" textRotation="90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5" fillId="0" borderId="66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center" vertical="top"/>
    </xf>
    <xf numFmtId="0" fontId="2" fillId="0" borderId="56" xfId="0" applyFont="1" applyFill="1" applyBorder="1" applyAlignment="1">
      <alignment horizontal="center" vertical="top"/>
    </xf>
    <xf numFmtId="0" fontId="6" fillId="0" borderId="76" xfId="0" applyNumberFormat="1" applyFont="1" applyBorder="1" applyAlignment="1">
      <alignment horizontal="center" vertical="top"/>
    </xf>
    <xf numFmtId="0" fontId="6" fillId="0" borderId="62" xfId="0" applyNumberFormat="1" applyFont="1" applyBorder="1" applyAlignment="1">
      <alignment horizontal="center" vertical="top"/>
    </xf>
    <xf numFmtId="0" fontId="6" fillId="0" borderId="71" xfId="0" applyNumberFormat="1" applyFont="1" applyBorder="1" applyAlignment="1">
      <alignment horizontal="center" vertical="top"/>
    </xf>
    <xf numFmtId="164" fontId="2" fillId="0" borderId="21" xfId="0" applyNumberFormat="1" applyFont="1" applyBorder="1" applyAlignment="1">
      <alignment horizontal="left" vertical="top" wrapText="1"/>
    </xf>
    <xf numFmtId="164" fontId="2" fillId="0" borderId="4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49" fontId="3" fillId="2" borderId="16" xfId="0" applyNumberFormat="1" applyFont="1" applyFill="1" applyBorder="1" applyAlignment="1">
      <alignment horizontal="right" vertical="top"/>
    </xf>
    <xf numFmtId="49" fontId="3" fillId="2" borderId="13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0" fontId="18" fillId="0" borderId="15" xfId="0" applyFont="1" applyFill="1" applyBorder="1" applyAlignment="1">
      <alignment horizontal="center" vertical="center" textRotation="90" wrapText="1"/>
    </xf>
    <xf numFmtId="0" fontId="18" fillId="0" borderId="16" xfId="0" applyFont="1" applyFill="1" applyBorder="1" applyAlignment="1">
      <alignment horizontal="center" vertical="center" textRotation="90" wrapText="1"/>
    </xf>
    <xf numFmtId="0" fontId="11" fillId="0" borderId="37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164" fontId="3" fillId="3" borderId="11" xfId="0" applyNumberFormat="1" applyFont="1" applyFill="1" applyBorder="1" applyAlignment="1">
      <alignment horizontal="center" vertical="top"/>
    </xf>
    <xf numFmtId="164" fontId="3" fillId="3" borderId="32" xfId="0" applyNumberFormat="1" applyFont="1" applyFill="1" applyBorder="1" applyAlignment="1">
      <alignment horizontal="center" vertical="top"/>
    </xf>
    <xf numFmtId="164" fontId="3" fillId="3" borderId="78" xfId="0" applyNumberFormat="1" applyFont="1" applyFill="1" applyBorder="1" applyAlignment="1">
      <alignment horizontal="center" vertical="top"/>
    </xf>
    <xf numFmtId="165" fontId="5" fillId="0" borderId="47" xfId="0" applyNumberFormat="1" applyFont="1" applyFill="1" applyBorder="1" applyAlignment="1">
      <alignment horizontal="left" vertical="top" wrapText="1"/>
    </xf>
    <xf numFmtId="164" fontId="5" fillId="0" borderId="47" xfId="0" applyNumberFormat="1" applyFont="1" applyFill="1" applyBorder="1" applyAlignment="1">
      <alignment horizontal="left" vertical="top" wrapText="1"/>
    </xf>
    <xf numFmtId="164" fontId="3" fillId="2" borderId="11" xfId="0" applyNumberFormat="1" applyFont="1" applyFill="1" applyBorder="1" applyAlignment="1">
      <alignment horizontal="center" vertical="top"/>
    </xf>
    <xf numFmtId="164" fontId="3" fillId="2" borderId="32" xfId="0" applyNumberFormat="1" applyFont="1" applyFill="1" applyBorder="1" applyAlignment="1">
      <alignment horizontal="center" vertical="top"/>
    </xf>
    <xf numFmtId="164" fontId="3" fillId="2" borderId="78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center" textRotation="90" wrapText="1"/>
    </xf>
    <xf numFmtId="0" fontId="14" fillId="0" borderId="15" xfId="0" applyFont="1" applyFill="1" applyBorder="1" applyAlignment="1">
      <alignment horizontal="center" vertical="center" textRotation="90" wrapText="1"/>
    </xf>
    <xf numFmtId="0" fontId="14" fillId="0" borderId="16" xfId="0" applyFont="1" applyFill="1" applyBorder="1" applyAlignment="1">
      <alignment horizontal="center" vertical="center" textRotation="90" wrapText="1"/>
    </xf>
    <xf numFmtId="49" fontId="5" fillId="0" borderId="66" xfId="0" applyNumberFormat="1" applyFont="1" applyBorder="1" applyAlignment="1">
      <alignment horizontal="center" vertical="top"/>
    </xf>
    <xf numFmtId="49" fontId="5" fillId="0" borderId="56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 wrapText="1"/>
    </xf>
    <xf numFmtId="49" fontId="18" fillId="0" borderId="22" xfId="0" applyNumberFormat="1" applyFont="1" applyFill="1" applyBorder="1" applyAlignment="1">
      <alignment horizontal="center" vertical="top"/>
    </xf>
    <xf numFmtId="49" fontId="18" fillId="0" borderId="20" xfId="0" applyNumberFormat="1" applyFont="1" applyFill="1" applyBorder="1" applyAlignment="1">
      <alignment horizontal="center" vertical="top"/>
    </xf>
    <xf numFmtId="0" fontId="5" fillId="5" borderId="37" xfId="0" applyFont="1" applyFill="1" applyBorder="1" applyAlignment="1">
      <alignment horizontal="left" vertical="top" wrapText="1"/>
    </xf>
    <xf numFmtId="0" fontId="5" fillId="5" borderId="16" xfId="0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31" xfId="0" applyNumberFormat="1" applyFont="1" applyBorder="1" applyAlignment="1">
      <alignment horizontal="center" vertical="top" wrapText="1"/>
    </xf>
    <xf numFmtId="0" fontId="6" fillId="0" borderId="3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5" fillId="5" borderId="12" xfId="0" applyFont="1" applyFill="1" applyBorder="1" applyAlignment="1">
      <alignment horizontal="left" vertical="top" wrapText="1"/>
    </xf>
    <xf numFmtId="164" fontId="6" fillId="2" borderId="11" xfId="0" applyNumberFormat="1" applyFont="1" applyFill="1" applyBorder="1" applyAlignment="1">
      <alignment horizontal="center" vertical="top"/>
    </xf>
    <xf numFmtId="164" fontId="6" fillId="2" borderId="32" xfId="0" applyNumberFormat="1" applyFont="1" applyFill="1" applyBorder="1" applyAlignment="1">
      <alignment horizontal="center" vertical="top"/>
    </xf>
    <xf numFmtId="164" fontId="6" fillId="2" borderId="78" xfId="0" applyNumberFormat="1" applyFont="1" applyFill="1" applyBorder="1" applyAlignment="1">
      <alignment horizontal="center" vertical="top"/>
    </xf>
    <xf numFmtId="49" fontId="3" fillId="2" borderId="32" xfId="0" applyNumberFormat="1" applyFont="1" applyFill="1" applyBorder="1" applyAlignment="1">
      <alignment horizontal="right" vertical="top"/>
    </xf>
    <xf numFmtId="164" fontId="3" fillId="2" borderId="17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/>
    </xf>
    <xf numFmtId="164" fontId="3" fillId="2" borderId="29" xfId="0" applyNumberFormat="1" applyFont="1" applyFill="1" applyBorder="1" applyAlignment="1">
      <alignment horizontal="center" vertical="top"/>
    </xf>
    <xf numFmtId="164" fontId="7" fillId="3" borderId="11" xfId="0" applyNumberFormat="1" applyFont="1" applyFill="1" applyBorder="1" applyAlignment="1">
      <alignment horizontal="center" vertical="top"/>
    </xf>
    <xf numFmtId="164" fontId="7" fillId="3" borderId="32" xfId="0" applyNumberFormat="1" applyFont="1" applyFill="1" applyBorder="1" applyAlignment="1">
      <alignment horizontal="center" vertical="top"/>
    </xf>
    <xf numFmtId="164" fontId="7" fillId="3" borderId="78" xfId="0" applyNumberFormat="1" applyFont="1" applyFill="1" applyBorder="1" applyAlignment="1">
      <alignment horizontal="center" vertical="top"/>
    </xf>
    <xf numFmtId="164" fontId="6" fillId="4" borderId="17" xfId="0" applyNumberFormat="1" applyFont="1" applyFill="1" applyBorder="1" applyAlignment="1">
      <alignment horizontal="center" vertical="top" wrapText="1"/>
    </xf>
    <xf numFmtId="164" fontId="6" fillId="4" borderId="3" xfId="0" applyNumberFormat="1" applyFont="1" applyFill="1" applyBorder="1" applyAlignment="1">
      <alignment horizontal="center" vertical="top" wrapText="1"/>
    </xf>
    <xf numFmtId="49" fontId="3" fillId="3" borderId="32" xfId="0" applyNumberFormat="1" applyFont="1" applyFill="1" applyBorder="1" applyAlignment="1">
      <alignment horizontal="right" vertical="top"/>
    </xf>
    <xf numFmtId="49" fontId="3" fillId="3" borderId="78" xfId="0" applyNumberFormat="1" applyFont="1" applyFill="1" applyBorder="1" applyAlignment="1">
      <alignment horizontal="right" vertical="top"/>
    </xf>
    <xf numFmtId="49" fontId="3" fillId="4" borderId="32" xfId="0" applyNumberFormat="1" applyFont="1" applyFill="1" applyBorder="1" applyAlignment="1">
      <alignment horizontal="right" vertical="top"/>
    </xf>
    <xf numFmtId="49" fontId="3" fillId="4" borderId="78" xfId="0" applyNumberFormat="1" applyFont="1" applyFill="1" applyBorder="1" applyAlignment="1">
      <alignment horizontal="right" vertical="top"/>
    </xf>
    <xf numFmtId="0" fontId="13" fillId="0" borderId="3" xfId="0" applyNumberFormat="1" applyFont="1" applyBorder="1" applyAlignment="1">
      <alignment vertical="top" wrapText="1"/>
    </xf>
    <xf numFmtId="49" fontId="3" fillId="2" borderId="78" xfId="0" applyNumberFormat="1" applyFont="1" applyFill="1" applyBorder="1" applyAlignment="1">
      <alignment horizontal="right" vertical="top"/>
    </xf>
    <xf numFmtId="0" fontId="6" fillId="5" borderId="0" xfId="0" applyNumberFormat="1" applyFont="1" applyFill="1" applyBorder="1" applyAlignment="1">
      <alignment horizontal="center" vertical="center" wrapText="1"/>
    </xf>
    <xf numFmtId="164" fontId="5" fillId="0" borderId="44" xfId="0" applyNumberFormat="1" applyFont="1" applyFill="1" applyBorder="1" applyAlignment="1">
      <alignment horizontal="center" vertical="top" wrapText="1"/>
    </xf>
    <xf numFmtId="164" fontId="5" fillId="0" borderId="42" xfId="0" applyNumberFormat="1" applyFont="1" applyFill="1" applyBorder="1" applyAlignment="1">
      <alignment horizontal="center" vertical="top" wrapText="1"/>
    </xf>
    <xf numFmtId="49" fontId="6" fillId="5" borderId="38" xfId="0" applyNumberFormat="1" applyFont="1" applyFill="1" applyBorder="1" applyAlignment="1">
      <alignment horizontal="center" vertical="top"/>
    </xf>
    <xf numFmtId="49" fontId="6" fillId="5" borderId="49" xfId="0" applyNumberFormat="1" applyFont="1" applyFill="1" applyBorder="1" applyAlignment="1">
      <alignment horizontal="center" vertical="top"/>
    </xf>
    <xf numFmtId="49" fontId="6" fillId="3" borderId="17" xfId="0" applyNumberFormat="1" applyFont="1" applyFill="1" applyBorder="1" applyAlignment="1">
      <alignment horizontal="center" vertical="top"/>
    </xf>
    <xf numFmtId="49" fontId="6" fillId="3" borderId="34" xfId="0" applyNumberFormat="1" applyFont="1" applyFill="1" applyBorder="1" applyAlignment="1">
      <alignment horizontal="center" vertical="top"/>
    </xf>
    <xf numFmtId="0" fontId="6" fillId="0" borderId="3" xfId="0" applyNumberFormat="1" applyFont="1" applyFill="1" applyBorder="1" applyAlignment="1">
      <alignment horizontal="center" vertical="top"/>
    </xf>
    <xf numFmtId="0" fontId="6" fillId="0" borderId="31" xfId="0" applyNumberFormat="1" applyFont="1" applyFill="1" applyBorder="1" applyAlignment="1">
      <alignment horizontal="center" vertical="top"/>
    </xf>
    <xf numFmtId="49" fontId="3" fillId="2" borderId="66" xfId="0" applyNumberFormat="1" applyFont="1" applyFill="1" applyBorder="1" applyAlignment="1">
      <alignment horizontal="center" vertical="top"/>
    </xf>
    <xf numFmtId="49" fontId="3" fillId="2" borderId="37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14" fillId="0" borderId="50" xfId="0" applyFont="1" applyFill="1" applyBorder="1" applyAlignment="1">
      <alignment horizontal="center" vertical="center" textRotation="90" wrapText="1"/>
    </xf>
    <xf numFmtId="0" fontId="14" fillId="0" borderId="49" xfId="0" applyFont="1" applyFill="1" applyBorder="1" applyAlignment="1">
      <alignment horizontal="center" vertical="center" textRotation="90" wrapText="1"/>
    </xf>
    <xf numFmtId="49" fontId="6" fillId="3" borderId="21" xfId="0" applyNumberFormat="1" applyFont="1" applyFill="1" applyBorder="1" applyAlignment="1">
      <alignment horizontal="center" vertical="top"/>
    </xf>
    <xf numFmtId="49" fontId="6" fillId="3" borderId="19" xfId="0" applyNumberFormat="1" applyFont="1" applyFill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/>
    </xf>
    <xf numFmtId="49" fontId="6" fillId="2" borderId="16" xfId="0" applyNumberFormat="1" applyFont="1" applyFill="1" applyBorder="1" applyAlignment="1">
      <alignment horizontal="center" vertical="top"/>
    </xf>
    <xf numFmtId="49" fontId="3" fillId="5" borderId="38" xfId="0" applyNumberFormat="1" applyFont="1" applyFill="1" applyBorder="1" applyAlignment="1">
      <alignment horizontal="center" vertical="top"/>
    </xf>
    <xf numFmtId="49" fontId="3" fillId="5" borderId="49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 textRotation="90" wrapText="1"/>
    </xf>
    <xf numFmtId="0" fontId="7" fillId="5" borderId="16" xfId="0" applyFont="1" applyFill="1" applyBorder="1" applyAlignment="1">
      <alignment horizontal="center" vertical="top" textRotation="90" wrapText="1"/>
    </xf>
    <xf numFmtId="49" fontId="3" fillId="3" borderId="17" xfId="0" applyNumberFormat="1" applyFont="1" applyFill="1" applyBorder="1" applyAlignment="1">
      <alignment horizontal="center" vertical="top"/>
    </xf>
    <xf numFmtId="49" fontId="3" fillId="3" borderId="34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9" fontId="3" fillId="2" borderId="12" xfId="0" applyNumberFormat="1" applyFont="1" applyFill="1" applyBorder="1" applyAlignment="1">
      <alignment horizontal="center" vertical="top"/>
    </xf>
    <xf numFmtId="49" fontId="3" fillId="2" borderId="16" xfId="0" applyNumberFormat="1" applyFont="1" applyFill="1" applyBorder="1" applyAlignment="1">
      <alignment horizontal="center" vertical="top"/>
    </xf>
    <xf numFmtId="49" fontId="3" fillId="2" borderId="32" xfId="0" applyNumberFormat="1" applyFont="1" applyFill="1" applyBorder="1" applyAlignment="1">
      <alignment horizontal="left" vertical="top" wrapText="1"/>
    </xf>
    <xf numFmtId="49" fontId="3" fillId="2" borderId="78" xfId="0" applyNumberFormat="1" applyFont="1" applyFill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7" borderId="41" xfId="0" applyFont="1" applyFill="1" applyBorder="1" applyAlignment="1">
      <alignment horizontal="left" vertical="top" wrapText="1"/>
    </xf>
    <xf numFmtId="0" fontId="2" fillId="7" borderId="64" xfId="0" applyFont="1" applyFill="1" applyBorder="1" applyAlignment="1">
      <alignment horizontal="left" vertical="top" wrapText="1"/>
    </xf>
    <xf numFmtId="0" fontId="2" fillId="7" borderId="70" xfId="0" applyFont="1" applyFill="1" applyBorder="1" applyAlignment="1">
      <alignment horizontal="left" vertical="top" wrapText="1"/>
    </xf>
    <xf numFmtId="164" fontId="5" fillId="7" borderId="41" xfId="0" applyNumberFormat="1" applyFont="1" applyFill="1" applyBorder="1" applyAlignment="1">
      <alignment horizontal="center" vertical="top" wrapText="1"/>
    </xf>
    <xf numFmtId="164" fontId="5" fillId="7" borderId="64" xfId="0" applyNumberFormat="1" applyFont="1" applyFill="1" applyBorder="1" applyAlignment="1">
      <alignment horizontal="center" vertical="top" wrapText="1"/>
    </xf>
    <xf numFmtId="164" fontId="5" fillId="7" borderId="70" xfId="0" applyNumberFormat="1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horizontal="right" vertical="top" wrapText="1"/>
    </xf>
    <xf numFmtId="0" fontId="3" fillId="6" borderId="32" xfId="0" applyFont="1" applyFill="1" applyBorder="1" applyAlignment="1">
      <alignment horizontal="right" vertical="top" wrapText="1"/>
    </xf>
    <xf numFmtId="0" fontId="3" fillId="6" borderId="78" xfId="0" applyFont="1" applyFill="1" applyBorder="1" applyAlignment="1">
      <alignment horizontal="right" vertical="top" wrapText="1"/>
    </xf>
    <xf numFmtId="164" fontId="6" fillId="6" borderId="11" xfId="0" applyNumberFormat="1" applyFont="1" applyFill="1" applyBorder="1" applyAlignment="1">
      <alignment horizontal="center" vertical="top" wrapText="1"/>
    </xf>
    <xf numFmtId="164" fontId="6" fillId="6" borderId="32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/>
    </xf>
    <xf numFmtId="0" fontId="3" fillId="4" borderId="11" xfId="0" applyFont="1" applyFill="1" applyBorder="1" applyAlignment="1">
      <alignment horizontal="right" vertical="top" wrapText="1"/>
    </xf>
    <xf numFmtId="0" fontId="3" fillId="4" borderId="32" xfId="0" applyFont="1" applyFill="1" applyBorder="1" applyAlignment="1">
      <alignment horizontal="right" vertical="top" wrapText="1"/>
    </xf>
    <xf numFmtId="0" fontId="3" fillId="4" borderId="78" xfId="0" applyFont="1" applyFill="1" applyBorder="1" applyAlignment="1">
      <alignment horizontal="right" vertical="top" wrapText="1"/>
    </xf>
    <xf numFmtId="164" fontId="6" fillId="4" borderId="11" xfId="0" applyNumberFormat="1" applyFont="1" applyFill="1" applyBorder="1" applyAlignment="1">
      <alignment horizontal="center" vertical="top" wrapText="1"/>
    </xf>
    <xf numFmtId="164" fontId="6" fillId="4" borderId="32" xfId="0" applyNumberFormat="1" applyFont="1" applyFill="1" applyBorder="1" applyAlignment="1">
      <alignment horizontal="center" vertical="top" wrapText="1"/>
    </xf>
    <xf numFmtId="0" fontId="6" fillId="5" borderId="0" xfId="0" applyNumberFormat="1" applyFont="1" applyFill="1" applyBorder="1" applyAlignment="1">
      <alignment horizontal="center" vertical="top"/>
    </xf>
    <xf numFmtId="0" fontId="11" fillId="0" borderId="50" xfId="0" applyFont="1" applyFill="1" applyBorder="1" applyAlignment="1">
      <alignment horizontal="center" vertical="center" textRotation="90" wrapText="1"/>
    </xf>
    <xf numFmtId="0" fontId="11" fillId="0" borderId="49" xfId="0" applyFont="1" applyFill="1" applyBorder="1" applyAlignment="1">
      <alignment horizontal="center" vertical="center" textRotation="90" wrapText="1"/>
    </xf>
    <xf numFmtId="49" fontId="9" fillId="0" borderId="31" xfId="0" applyNumberFormat="1" applyFont="1" applyFill="1" applyBorder="1" applyAlignment="1">
      <alignment horizontal="center" wrapText="1"/>
    </xf>
    <xf numFmtId="0" fontId="6" fillId="5" borderId="0" xfId="0" applyNumberFormat="1" applyFont="1" applyFill="1" applyBorder="1" applyAlignment="1">
      <alignment horizontal="center" vertical="top" wrapText="1"/>
    </xf>
    <xf numFmtId="0" fontId="2" fillId="5" borderId="68" xfId="0" applyFont="1" applyFill="1" applyBorder="1" applyAlignment="1">
      <alignment horizontal="left" vertical="top" wrapText="1"/>
    </xf>
    <xf numFmtId="0" fontId="2" fillId="5" borderId="56" xfId="0" applyFont="1" applyFill="1" applyBorder="1" applyAlignment="1">
      <alignment horizontal="left" vertical="top" wrapText="1"/>
    </xf>
    <xf numFmtId="0" fontId="2" fillId="5" borderId="73" xfId="0" applyFont="1" applyFill="1" applyBorder="1" applyAlignment="1">
      <alignment horizontal="left" vertical="top" wrapText="1"/>
    </xf>
    <xf numFmtId="164" fontId="5" fillId="0" borderId="44" xfId="0" applyNumberFormat="1" applyFont="1" applyBorder="1" applyAlignment="1">
      <alignment horizontal="center" vertical="top" wrapText="1"/>
    </xf>
    <xf numFmtId="164" fontId="5" fillId="0" borderId="42" xfId="0" applyNumberFormat="1" applyFont="1" applyBorder="1" applyAlignment="1">
      <alignment horizontal="center" vertical="top" wrapText="1"/>
    </xf>
    <xf numFmtId="0" fontId="2" fillId="5" borderId="54" xfId="0" applyFont="1" applyFill="1" applyBorder="1" applyAlignment="1">
      <alignment horizontal="left" vertical="top" wrapText="1"/>
    </xf>
    <xf numFmtId="0" fontId="2" fillId="5" borderId="45" xfId="0" applyFont="1" applyFill="1" applyBorder="1" applyAlignment="1">
      <alignment horizontal="left" vertical="top" wrapText="1"/>
    </xf>
    <xf numFmtId="0" fontId="2" fillId="5" borderId="43" xfId="0" applyFont="1" applyFill="1" applyBorder="1" applyAlignment="1">
      <alignment horizontal="left" vertical="top" wrapText="1"/>
    </xf>
    <xf numFmtId="0" fontId="3" fillId="7" borderId="44" xfId="0" applyFont="1" applyFill="1" applyBorder="1" applyAlignment="1">
      <alignment horizontal="left" vertical="top" wrapText="1"/>
    </xf>
    <xf numFmtId="0" fontId="3" fillId="7" borderId="42" xfId="0" applyFont="1" applyFill="1" applyBorder="1" applyAlignment="1">
      <alignment horizontal="left" vertical="top" wrapText="1"/>
    </xf>
    <xf numFmtId="0" fontId="3" fillId="7" borderId="25" xfId="0" applyFont="1" applyFill="1" applyBorder="1" applyAlignment="1">
      <alignment horizontal="left" vertical="top" wrapText="1"/>
    </xf>
    <xf numFmtId="164" fontId="5" fillId="7" borderId="44" xfId="0" applyNumberFormat="1" applyFont="1" applyFill="1" applyBorder="1" applyAlignment="1">
      <alignment horizontal="center" vertical="top" wrapText="1"/>
    </xf>
    <xf numFmtId="164" fontId="5" fillId="7" borderId="42" xfId="0" applyNumberFormat="1" applyFont="1" applyFill="1" applyBorder="1" applyAlignment="1">
      <alignment horizontal="center" vertical="top" wrapText="1"/>
    </xf>
    <xf numFmtId="164" fontId="5" fillId="7" borderId="25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/>
    </xf>
    <xf numFmtId="0" fontId="6" fillId="0" borderId="31" xfId="0" applyNumberFormat="1" applyFont="1" applyBorder="1" applyAlignment="1">
      <alignment horizontal="center" vertical="top"/>
    </xf>
    <xf numFmtId="0" fontId="11" fillId="5" borderId="0" xfId="0" applyNumberFormat="1" applyFont="1" applyFill="1" applyBorder="1" applyAlignment="1">
      <alignment horizontal="center" vertical="top" wrapText="1"/>
    </xf>
    <xf numFmtId="0" fontId="3" fillId="4" borderId="80" xfId="0" applyFont="1" applyFill="1" applyBorder="1" applyAlignment="1">
      <alignment horizontal="right" vertical="top" wrapText="1"/>
    </xf>
    <xf numFmtId="0" fontId="3" fillId="4" borderId="67" xfId="0" applyFont="1" applyFill="1" applyBorder="1" applyAlignment="1">
      <alignment horizontal="right" vertical="top" wrapText="1"/>
    </xf>
    <xf numFmtId="0" fontId="3" fillId="4" borderId="79" xfId="0" applyFont="1" applyFill="1" applyBorder="1" applyAlignment="1">
      <alignment horizontal="right" vertical="top" wrapText="1"/>
    </xf>
    <xf numFmtId="164" fontId="3" fillId="4" borderId="34" xfId="0" applyNumberFormat="1" applyFont="1" applyFill="1" applyBorder="1" applyAlignment="1">
      <alignment horizontal="center" vertical="top"/>
    </xf>
    <xf numFmtId="164" fontId="3" fillId="4" borderId="31" xfId="0" applyNumberFormat="1" applyFont="1" applyFill="1" applyBorder="1" applyAlignment="1">
      <alignment horizontal="center" vertical="top"/>
    </xf>
    <xf numFmtId="164" fontId="3" fillId="4" borderId="51" xfId="0" applyNumberFormat="1" applyFont="1" applyFill="1" applyBorder="1" applyAlignment="1">
      <alignment horizontal="center" vertical="top"/>
    </xf>
    <xf numFmtId="49" fontId="3" fillId="3" borderId="30" xfId="0" applyNumberFormat="1" applyFont="1" applyFill="1" applyBorder="1" applyAlignment="1">
      <alignment horizontal="center" vertical="top"/>
    </xf>
    <xf numFmtId="49" fontId="6" fillId="0" borderId="50" xfId="0" applyNumberFormat="1" applyFont="1" applyFill="1" applyBorder="1" applyAlignment="1">
      <alignment horizontal="center" vertical="top"/>
    </xf>
    <xf numFmtId="49" fontId="6" fillId="0" borderId="49" xfId="0" applyNumberFormat="1" applyFont="1" applyFill="1" applyBorder="1" applyAlignment="1">
      <alignment horizontal="center" vertical="top"/>
    </xf>
    <xf numFmtId="49" fontId="3" fillId="3" borderId="21" xfId="0" applyNumberFormat="1" applyFont="1" applyFill="1" applyBorder="1" applyAlignment="1">
      <alignment horizontal="center" vertical="top"/>
    </xf>
    <xf numFmtId="49" fontId="3" fillId="3" borderId="19" xfId="0" applyNumberFormat="1" applyFont="1" applyFill="1" applyBorder="1" applyAlignment="1">
      <alignment horizontal="center" vertical="top"/>
    </xf>
    <xf numFmtId="164" fontId="5" fillId="0" borderId="21" xfId="0" applyNumberFormat="1" applyFont="1" applyFill="1" applyBorder="1" applyAlignment="1">
      <alignment horizontal="left" vertical="top" wrapText="1"/>
    </xf>
    <xf numFmtId="164" fontId="5" fillId="0" borderId="19" xfId="0" applyNumberFormat="1" applyFont="1" applyFill="1" applyBorder="1" applyAlignment="1">
      <alignment horizontal="left" vertical="top" wrapText="1"/>
    </xf>
    <xf numFmtId="0" fontId="6" fillId="5" borderId="12" xfId="0" applyFont="1" applyFill="1" applyBorder="1" applyAlignment="1">
      <alignment horizontal="left" vertical="top" wrapText="1"/>
    </xf>
    <xf numFmtId="0" fontId="6" fillId="5" borderId="16" xfId="0" applyFont="1" applyFill="1" applyBorder="1" applyAlignment="1">
      <alignment horizontal="left" vertical="top" wrapText="1"/>
    </xf>
    <xf numFmtId="49" fontId="3" fillId="2" borderId="32" xfId="0" applyNumberFormat="1" applyFont="1" applyFill="1" applyBorder="1" applyAlignment="1">
      <alignment horizontal="center" vertical="top"/>
    </xf>
    <xf numFmtId="49" fontId="3" fillId="2" borderId="78" xfId="0" applyNumberFormat="1" applyFont="1" applyFill="1" applyBorder="1" applyAlignment="1">
      <alignment horizontal="center" vertical="top"/>
    </xf>
    <xf numFmtId="0" fontId="2" fillId="0" borderId="2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center" vertical="top"/>
    </xf>
    <xf numFmtId="0" fontId="6" fillId="0" borderId="49" xfId="0" applyNumberFormat="1" applyFont="1" applyFill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0" fontId="6" fillId="3" borderId="5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29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78" xfId="0" applyFont="1" applyFill="1" applyBorder="1" applyAlignment="1">
      <alignment horizontal="left" vertical="top" wrapText="1"/>
    </xf>
    <xf numFmtId="165" fontId="5" fillId="0" borderId="55" xfId="0" applyNumberFormat="1" applyFont="1" applyFill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3" fillId="2" borderId="32" xfId="0" applyNumberFormat="1" applyFont="1" applyFill="1" applyBorder="1" applyAlignment="1">
      <alignment horizontal="center" vertical="top"/>
    </xf>
    <xf numFmtId="0" fontId="3" fillId="2" borderId="78" xfId="0" applyNumberFormat="1" applyFont="1" applyFill="1" applyBorder="1" applyAlignment="1">
      <alignment horizontal="center" vertical="top"/>
    </xf>
    <xf numFmtId="49" fontId="3" fillId="3" borderId="49" xfId="0" applyNumberFormat="1" applyFont="1" applyFill="1" applyBorder="1" applyAlignment="1">
      <alignment horizontal="right" vertical="top"/>
    </xf>
    <xf numFmtId="49" fontId="3" fillId="3" borderId="31" xfId="0" applyNumberFormat="1" applyFont="1" applyFill="1" applyBorder="1" applyAlignment="1">
      <alignment horizontal="right" vertical="top"/>
    </xf>
    <xf numFmtId="0" fontId="6" fillId="5" borderId="38" xfId="0" applyNumberFormat="1" applyFont="1" applyFill="1" applyBorder="1" applyAlignment="1">
      <alignment horizontal="center" vertical="top"/>
    </xf>
    <xf numFmtId="0" fontId="6" fillId="5" borderId="49" xfId="0" applyNumberFormat="1" applyFont="1" applyFill="1" applyBorder="1" applyAlignment="1">
      <alignment horizontal="center" vertical="top"/>
    </xf>
    <xf numFmtId="0" fontId="5" fillId="5" borderId="42" xfId="0" applyFont="1" applyFill="1" applyBorder="1" applyAlignment="1">
      <alignment horizontal="left" vertical="top" wrapText="1"/>
    </xf>
    <xf numFmtId="0" fontId="5" fillId="5" borderId="64" xfId="0" applyFont="1" applyFill="1" applyBorder="1" applyAlignment="1">
      <alignment horizontal="left" vertical="top" wrapText="1"/>
    </xf>
    <xf numFmtId="0" fontId="14" fillId="0" borderId="56" xfId="0" applyFont="1" applyFill="1" applyBorder="1" applyAlignment="1">
      <alignment horizontal="center" vertical="center" textRotation="90" wrapText="1"/>
    </xf>
    <xf numFmtId="0" fontId="14" fillId="0" borderId="4" xfId="0" applyFont="1" applyFill="1" applyBorder="1" applyAlignment="1">
      <alignment horizontal="center" vertical="center" textRotation="90" wrapText="1"/>
    </xf>
    <xf numFmtId="49" fontId="2" fillId="0" borderId="56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3" fillId="0" borderId="73" xfId="0" applyNumberFormat="1" applyFont="1" applyBorder="1" applyAlignment="1">
      <alignment horizontal="center" vertical="top"/>
    </xf>
    <xf numFmtId="0" fontId="3" fillId="0" borderId="35" xfId="0" applyNumberFormat="1" applyFont="1" applyBorder="1" applyAlignment="1">
      <alignment horizontal="center" vertical="top"/>
    </xf>
    <xf numFmtId="0" fontId="5" fillId="5" borderId="15" xfId="0" applyFont="1" applyFill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49" fontId="3" fillId="5" borderId="76" xfId="0" applyNumberFormat="1" applyFont="1" applyFill="1" applyBorder="1" applyAlignment="1">
      <alignment horizontal="center" vertical="top"/>
    </xf>
    <xf numFmtId="49" fontId="3" fillId="5" borderId="61" xfId="0" applyNumberFormat="1" applyFont="1" applyFill="1" applyBorder="1" applyAlignment="1">
      <alignment horizontal="center" vertical="top"/>
    </xf>
    <xf numFmtId="0" fontId="2" fillId="0" borderId="76" xfId="0" applyFont="1" applyFill="1" applyBorder="1" applyAlignment="1">
      <alignment horizontal="left" vertical="top" wrapText="1"/>
    </xf>
    <xf numFmtId="0" fontId="2" fillId="0" borderId="61" xfId="0" applyFont="1" applyFill="1" applyBorder="1" applyAlignment="1">
      <alignment horizontal="left" vertical="top" wrapText="1"/>
    </xf>
    <xf numFmtId="49" fontId="3" fillId="3" borderId="46" xfId="0" applyNumberFormat="1" applyFont="1" applyFill="1" applyBorder="1" applyAlignment="1">
      <alignment horizontal="center" vertical="top"/>
    </xf>
    <xf numFmtId="49" fontId="3" fillId="3" borderId="41" xfId="0" applyNumberFormat="1" applyFont="1" applyFill="1" applyBorder="1" applyAlignment="1">
      <alignment horizontal="center" vertical="top"/>
    </xf>
    <xf numFmtId="49" fontId="3" fillId="2" borderId="56" xfId="0" applyNumberFormat="1" applyFont="1" applyFill="1" applyBorder="1" applyAlignment="1">
      <alignment horizontal="center" vertical="top"/>
    </xf>
    <xf numFmtId="49" fontId="3" fillId="5" borderId="62" xfId="0" applyNumberFormat="1" applyFont="1" applyFill="1" applyBorder="1" applyAlignment="1">
      <alignment horizontal="center" vertical="top"/>
    </xf>
    <xf numFmtId="49" fontId="3" fillId="5" borderId="71" xfId="0" applyNumberFormat="1" applyFont="1" applyFill="1" applyBorder="1" applyAlignment="1">
      <alignment horizontal="center" vertical="top"/>
    </xf>
    <xf numFmtId="0" fontId="2" fillId="5" borderId="62" xfId="0" applyFont="1" applyFill="1" applyBorder="1" applyAlignment="1">
      <alignment horizontal="left" vertical="top" wrapText="1"/>
    </xf>
    <xf numFmtId="0" fontId="2" fillId="5" borderId="71" xfId="0" applyFont="1" applyFill="1" applyBorder="1" applyAlignment="1">
      <alignment horizontal="left" vertical="top" wrapText="1"/>
    </xf>
    <xf numFmtId="0" fontId="6" fillId="0" borderId="76" xfId="0" applyNumberFormat="1" applyFont="1" applyFill="1" applyBorder="1" applyAlignment="1">
      <alignment horizontal="center" vertical="top"/>
    </xf>
    <xf numFmtId="0" fontId="6" fillId="0" borderId="71" xfId="0" applyNumberFormat="1" applyFont="1" applyFill="1" applyBorder="1" applyAlignment="1">
      <alignment horizontal="center" vertical="top"/>
    </xf>
    <xf numFmtId="49" fontId="3" fillId="5" borderId="50" xfId="0" applyNumberFormat="1" applyFont="1" applyFill="1" applyBorder="1" applyAlignment="1">
      <alignment horizontal="center" vertical="top"/>
    </xf>
    <xf numFmtId="49" fontId="3" fillId="3" borderId="80" xfId="0" applyNumberFormat="1" applyFont="1" applyFill="1" applyBorder="1" applyAlignment="1">
      <alignment horizontal="center" vertical="top"/>
    </xf>
    <xf numFmtId="49" fontId="3" fillId="3" borderId="55" xfId="0" applyNumberFormat="1" applyFont="1" applyFill="1" applyBorder="1" applyAlignment="1">
      <alignment horizontal="center" vertical="top"/>
    </xf>
    <xf numFmtId="0" fontId="2" fillId="0" borderId="71" xfId="0" applyFont="1" applyFill="1" applyBorder="1" applyAlignment="1">
      <alignment horizontal="left" vertical="top" wrapText="1"/>
    </xf>
    <xf numFmtId="49" fontId="2" fillId="0" borderId="66" xfId="0" applyNumberFormat="1" applyFont="1" applyBorder="1" applyAlignment="1">
      <alignment horizontal="center" vertical="top" wrapText="1"/>
    </xf>
    <xf numFmtId="49" fontId="2" fillId="0" borderId="37" xfId="0" applyNumberFormat="1" applyFont="1" applyBorder="1" applyAlignment="1">
      <alignment horizontal="center" vertical="top" wrapText="1"/>
    </xf>
    <xf numFmtId="0" fontId="3" fillId="0" borderId="75" xfId="0" applyNumberFormat="1" applyFont="1" applyBorder="1" applyAlignment="1">
      <alignment horizontal="center" vertical="top"/>
    </xf>
    <xf numFmtId="0" fontId="3" fillId="0" borderId="53" xfId="0" applyNumberFormat="1" applyFont="1" applyBorder="1" applyAlignment="1">
      <alignment horizontal="center" vertical="top"/>
    </xf>
    <xf numFmtId="0" fontId="14" fillId="0" borderId="66" xfId="0" applyFont="1" applyFill="1" applyBorder="1" applyAlignment="1">
      <alignment horizontal="center" vertical="center" textRotation="90" wrapText="1"/>
    </xf>
    <xf numFmtId="0" fontId="3" fillId="0" borderId="75" xfId="0" applyNumberFormat="1" applyFont="1" applyFill="1" applyBorder="1" applyAlignment="1">
      <alignment horizontal="center" vertical="top"/>
    </xf>
    <xf numFmtId="0" fontId="3" fillId="0" borderId="35" xfId="0" applyNumberFormat="1" applyFont="1" applyFill="1" applyBorder="1" applyAlignment="1">
      <alignment horizontal="center" vertical="top"/>
    </xf>
    <xf numFmtId="0" fontId="14" fillId="0" borderId="37" xfId="0" applyFont="1" applyFill="1" applyBorder="1" applyAlignment="1">
      <alignment horizontal="center" vertical="center" textRotation="90" wrapText="1"/>
    </xf>
    <xf numFmtId="49" fontId="6" fillId="5" borderId="50" xfId="0" applyNumberFormat="1" applyFont="1" applyFill="1" applyBorder="1" applyAlignment="1">
      <alignment horizontal="center" vertical="top"/>
    </xf>
    <xf numFmtId="0" fontId="5" fillId="5" borderId="50" xfId="0" applyFont="1" applyFill="1" applyBorder="1" applyAlignment="1">
      <alignment horizontal="left" vertical="top" wrapText="1"/>
    </xf>
    <xf numFmtId="0" fontId="5" fillId="5" borderId="49" xfId="0" applyFont="1" applyFill="1" applyBorder="1" applyAlignment="1">
      <alignment horizontal="left" vertical="top" wrapText="1"/>
    </xf>
    <xf numFmtId="49" fontId="3" fillId="2" borderId="15" xfId="0" applyNumberFormat="1" applyFont="1" applyFill="1" applyBorder="1" applyAlignment="1">
      <alignment horizontal="center" vertical="top"/>
    </xf>
    <xf numFmtId="0" fontId="6" fillId="0" borderId="66" xfId="0" applyFont="1" applyFill="1" applyBorder="1" applyAlignment="1">
      <alignment horizontal="left" vertical="top" wrapText="1"/>
    </xf>
    <xf numFmtId="0" fontId="6" fillId="0" borderId="56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6" fillId="0" borderId="37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2" fillId="0" borderId="65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49" fontId="3" fillId="8" borderId="11" xfId="0" applyNumberFormat="1" applyFont="1" applyFill="1" applyBorder="1" applyAlignment="1">
      <alignment horizontal="left" vertical="top" wrapText="1"/>
    </xf>
    <xf numFmtId="49" fontId="3" fillId="8" borderId="32" xfId="0" applyNumberFormat="1" applyFont="1" applyFill="1" applyBorder="1" applyAlignment="1">
      <alignment horizontal="left" vertical="top" wrapText="1"/>
    </xf>
    <xf numFmtId="49" fontId="3" fillId="8" borderId="78" xfId="0" applyNumberFormat="1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left" vertical="top" wrapText="1"/>
    </xf>
    <xf numFmtId="0" fontId="8" fillId="4" borderId="32" xfId="0" applyFont="1" applyFill="1" applyBorder="1" applyAlignment="1">
      <alignment horizontal="left" vertical="top" wrapText="1"/>
    </xf>
    <xf numFmtId="0" fontId="8" fillId="4" borderId="78" xfId="0" applyFont="1" applyFill="1" applyBorder="1" applyAlignment="1">
      <alignment horizontal="left" vertical="top" wrapText="1"/>
    </xf>
    <xf numFmtId="0" fontId="2" fillId="0" borderId="5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12" fillId="0" borderId="59" xfId="0" applyNumberFormat="1" applyFont="1" applyBorder="1" applyAlignment="1">
      <alignment horizontal="center" vertical="center"/>
    </xf>
    <xf numFmtId="0" fontId="12" fillId="0" borderId="42" xfId="0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textRotation="90" wrapText="1"/>
    </xf>
    <xf numFmtId="0" fontId="2" fillId="0" borderId="7" xfId="0" applyNumberFormat="1" applyFont="1" applyBorder="1" applyAlignment="1">
      <alignment horizontal="center" vertical="center" textRotation="90" wrapText="1"/>
    </xf>
    <xf numFmtId="0" fontId="2" fillId="0" borderId="33" xfId="0" applyNumberFormat="1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right" vertical="top" wrapText="1"/>
    </xf>
    <xf numFmtId="0" fontId="3" fillId="0" borderId="37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6" fillId="0" borderId="29" xfId="0" applyNumberFormat="1" applyFont="1" applyBorder="1" applyAlignment="1">
      <alignment horizontal="center" vertical="top"/>
    </xf>
    <xf numFmtId="49" fontId="6" fillId="0" borderId="28" xfId="0" applyNumberFormat="1" applyFont="1" applyBorder="1" applyAlignment="1">
      <alignment horizontal="center" vertical="top"/>
    </xf>
    <xf numFmtId="49" fontId="6" fillId="0" borderId="51" xfId="0" applyNumberFormat="1" applyFont="1" applyBorder="1" applyAlignment="1">
      <alignment horizontal="center" vertical="top"/>
    </xf>
    <xf numFmtId="0" fontId="2" fillId="0" borderId="53" xfId="0" applyFont="1" applyFill="1" applyBorder="1" applyAlignment="1">
      <alignment horizontal="center" vertical="top"/>
    </xf>
    <xf numFmtId="0" fontId="2" fillId="0" borderId="73" xfId="0" applyFont="1" applyFill="1" applyBorder="1" applyAlignment="1">
      <alignment horizontal="center" vertical="top"/>
    </xf>
    <xf numFmtId="0" fontId="2" fillId="0" borderId="39" xfId="0" applyNumberFormat="1" applyFont="1" applyBorder="1" applyAlignment="1">
      <alignment horizontal="center" vertical="top"/>
    </xf>
    <xf numFmtId="164" fontId="2" fillId="5" borderId="52" xfId="0" applyNumberFormat="1" applyFont="1" applyFill="1" applyBorder="1" applyAlignment="1">
      <alignment horizontal="left" vertical="top" wrapText="1"/>
    </xf>
    <xf numFmtId="164" fontId="2" fillId="5" borderId="19" xfId="0" applyNumberFormat="1" applyFont="1" applyFill="1" applyBorder="1" applyAlignment="1">
      <alignment horizontal="left" vertical="top" wrapText="1"/>
    </xf>
    <xf numFmtId="0" fontId="2" fillId="5" borderId="5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" fillId="0" borderId="76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71" xfId="0" applyFont="1" applyBorder="1" applyAlignment="1">
      <alignment horizontal="center" vertical="center" textRotation="90" wrapText="1"/>
    </xf>
    <xf numFmtId="49" fontId="6" fillId="3" borderId="30" xfId="0" applyNumberFormat="1" applyFont="1" applyFill="1" applyBorder="1" applyAlignment="1">
      <alignment horizontal="center" vertical="top"/>
    </xf>
    <xf numFmtId="49" fontId="6" fillId="2" borderId="15" xfId="0" applyNumberFormat="1" applyFont="1" applyFill="1" applyBorder="1" applyAlignment="1">
      <alignment horizontal="center" vertical="top"/>
    </xf>
    <xf numFmtId="49" fontId="6" fillId="5" borderId="3" xfId="0" applyNumberFormat="1" applyFont="1" applyFill="1" applyBorder="1" applyAlignment="1">
      <alignment horizontal="center" vertical="top"/>
    </xf>
    <xf numFmtId="49" fontId="6" fillId="5" borderId="0" xfId="0" applyNumberFormat="1" applyFont="1" applyFill="1" applyBorder="1" applyAlignment="1">
      <alignment horizontal="center" vertical="top"/>
    </xf>
    <xf numFmtId="49" fontId="6" fillId="5" borderId="31" xfId="0" applyNumberFormat="1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6" fillId="3" borderId="78" xfId="0" applyFont="1" applyFill="1" applyBorder="1" applyAlignment="1">
      <alignment horizontal="left" vertical="center"/>
    </xf>
    <xf numFmtId="164" fontId="6" fillId="4" borderId="46" xfId="0" applyNumberFormat="1" applyFont="1" applyFill="1" applyBorder="1" applyAlignment="1">
      <alignment horizontal="center" vertical="top"/>
    </xf>
    <xf numFmtId="164" fontId="6" fillId="4" borderId="36" xfId="0" applyNumberFormat="1" applyFont="1" applyFill="1" applyBorder="1" applyAlignment="1">
      <alignment horizontal="center" vertical="top"/>
    </xf>
    <xf numFmtId="164" fontId="6" fillId="4" borderId="14" xfId="0" applyNumberFormat="1" applyFont="1" applyFill="1" applyBorder="1" applyAlignment="1">
      <alignment horizontal="center" vertical="top"/>
    </xf>
    <xf numFmtId="164" fontId="2" fillId="7" borderId="55" xfId="0" applyNumberFormat="1" applyFont="1" applyFill="1" applyBorder="1" applyAlignment="1">
      <alignment horizontal="center" vertical="top"/>
    </xf>
    <xf numFmtId="164" fontId="2" fillId="7" borderId="26" xfId="0" applyNumberFormat="1" applyFont="1" applyFill="1" applyBorder="1" applyAlignment="1">
      <alignment horizontal="center" vertical="top"/>
    </xf>
    <xf numFmtId="164" fontId="2" fillId="7" borderId="27" xfId="0" applyNumberFormat="1" applyFont="1" applyFill="1" applyBorder="1" applyAlignment="1">
      <alignment horizontal="center" vertical="top"/>
    </xf>
    <xf numFmtId="164" fontId="6" fillId="4" borderId="11" xfId="0" applyNumberFormat="1" applyFont="1" applyFill="1" applyBorder="1" applyAlignment="1">
      <alignment horizontal="center" vertical="top"/>
    </xf>
    <xf numFmtId="164" fontId="6" fillId="4" borderId="32" xfId="0" applyNumberFormat="1" applyFont="1" applyFill="1" applyBorder="1" applyAlignment="1">
      <alignment horizontal="center" vertical="top"/>
    </xf>
    <xf numFmtId="164" fontId="6" fillId="4" borderId="78" xfId="0" applyNumberFormat="1" applyFont="1" applyFill="1" applyBorder="1" applyAlignment="1">
      <alignment horizontal="center" vertical="top"/>
    </xf>
    <xf numFmtId="164" fontId="21" fillId="0" borderId="46" xfId="0" applyNumberFormat="1" applyFont="1" applyBorder="1" applyAlignment="1">
      <alignment horizontal="center" vertical="top"/>
    </xf>
    <xf numFmtId="164" fontId="21" fillId="0" borderId="36" xfId="0" applyNumberFormat="1" applyFont="1" applyBorder="1" applyAlignment="1">
      <alignment horizontal="center" vertical="top"/>
    </xf>
    <xf numFmtId="164" fontId="21" fillId="0" borderId="14" xfId="0" applyNumberFormat="1" applyFont="1" applyBorder="1" applyAlignment="1">
      <alignment horizontal="center" vertical="top"/>
    </xf>
    <xf numFmtId="164" fontId="2" fillId="0" borderId="44" xfId="0" applyNumberFormat="1" applyFont="1" applyBorder="1" applyAlignment="1">
      <alignment horizontal="center" vertical="top"/>
    </xf>
    <xf numFmtId="164" fontId="2" fillId="0" borderId="42" xfId="0" applyNumberFormat="1" applyFont="1" applyBorder="1" applyAlignment="1">
      <alignment horizontal="center" vertical="top"/>
    </xf>
    <xf numFmtId="164" fontId="2" fillId="0" borderId="25" xfId="0" applyNumberFormat="1" applyFont="1" applyBorder="1" applyAlignment="1">
      <alignment horizontal="center" vertical="top"/>
    </xf>
    <xf numFmtId="164" fontId="21" fillId="0" borderId="44" xfId="0" applyNumberFormat="1" applyFont="1" applyBorder="1" applyAlignment="1">
      <alignment horizontal="center" vertical="top"/>
    </xf>
    <xf numFmtId="164" fontId="21" fillId="0" borderId="42" xfId="0" applyNumberFormat="1" applyFont="1" applyBorder="1" applyAlignment="1">
      <alignment horizontal="center" vertical="top"/>
    </xf>
    <xf numFmtId="164" fontId="21" fillId="0" borderId="25" xfId="0" applyNumberFormat="1" applyFont="1" applyBorder="1" applyAlignment="1">
      <alignment horizontal="center" vertical="top"/>
    </xf>
    <xf numFmtId="164" fontId="6" fillId="6" borderId="11" xfId="0" applyNumberFormat="1" applyFont="1" applyFill="1" applyBorder="1" applyAlignment="1">
      <alignment horizontal="center" vertical="top"/>
    </xf>
    <xf numFmtId="164" fontId="6" fillId="6" borderId="32" xfId="0" applyNumberFormat="1" applyFont="1" applyFill="1" applyBorder="1" applyAlignment="1">
      <alignment horizontal="center" vertical="top"/>
    </xf>
    <xf numFmtId="164" fontId="6" fillId="6" borderId="78" xfId="0" applyNumberFormat="1" applyFont="1" applyFill="1" applyBorder="1" applyAlignment="1">
      <alignment horizontal="center" vertical="top"/>
    </xf>
    <xf numFmtId="0" fontId="13" fillId="0" borderId="3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top"/>
    </xf>
    <xf numFmtId="164" fontId="2" fillId="0" borderId="68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/>
    </xf>
    <xf numFmtId="164" fontId="2" fillId="0" borderId="56" xfId="0" applyNumberFormat="1" applyFont="1" applyBorder="1" applyAlignment="1">
      <alignment horizontal="center" vertical="top"/>
    </xf>
    <xf numFmtId="164" fontId="2" fillId="0" borderId="22" xfId="0" applyNumberFormat="1" applyFont="1" applyBorder="1" applyAlignment="1">
      <alignment horizontal="center" vertical="top"/>
    </xf>
    <xf numFmtId="164" fontId="2" fillId="0" borderId="73" xfId="0" applyNumberFormat="1" applyFont="1" applyBorder="1" applyAlignment="1">
      <alignment horizontal="center" vertical="top"/>
    </xf>
    <xf numFmtId="164" fontId="21" fillId="0" borderId="55" xfId="0" applyNumberFormat="1" applyFont="1" applyBorder="1" applyAlignment="1">
      <alignment horizontal="center" vertical="top"/>
    </xf>
    <xf numFmtId="164" fontId="21" fillId="0" borderId="26" xfId="0" applyNumberFormat="1" applyFont="1" applyBorder="1" applyAlignment="1">
      <alignment horizontal="center" vertical="top"/>
    </xf>
    <xf numFmtId="164" fontId="21" fillId="0" borderId="27" xfId="0" applyNumberFormat="1" applyFont="1" applyBorder="1" applyAlignment="1">
      <alignment horizontal="center" vertical="top"/>
    </xf>
    <xf numFmtId="0" fontId="22" fillId="0" borderId="38" xfId="0" applyFont="1" applyFill="1" applyBorder="1" applyAlignment="1">
      <alignment horizontal="left" vertical="top" wrapText="1"/>
    </xf>
    <xf numFmtId="0" fontId="22" fillId="0" borderId="49" xfId="0" applyFont="1" applyFill="1" applyBorder="1" applyAlignment="1">
      <alignment horizontal="left" vertical="top" wrapText="1"/>
    </xf>
    <xf numFmtId="0" fontId="21" fillId="0" borderId="44" xfId="0" applyFont="1" applyBorder="1" applyAlignment="1">
      <alignment horizontal="left" vertical="top" wrapText="1"/>
    </xf>
    <xf numFmtId="0" fontId="21" fillId="0" borderId="42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164" fontId="21" fillId="0" borderId="44" xfId="0" applyNumberFormat="1" applyFont="1" applyBorder="1" applyAlignment="1">
      <alignment horizontal="center" vertical="top" wrapText="1"/>
    </xf>
    <xf numFmtId="164" fontId="21" fillId="0" borderId="42" xfId="0" applyNumberFormat="1" applyFont="1" applyBorder="1" applyAlignment="1">
      <alignment horizontal="center" vertical="top" wrapText="1"/>
    </xf>
    <xf numFmtId="164" fontId="21" fillId="0" borderId="25" xfId="0" applyNumberFormat="1" applyFont="1" applyBorder="1" applyAlignment="1">
      <alignment horizontal="center" vertical="top" wrapText="1"/>
    </xf>
    <xf numFmtId="0" fontId="20" fillId="0" borderId="37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3" fillId="0" borderId="76" xfId="0" applyFont="1" applyBorder="1" applyAlignment="1">
      <alignment horizontal="center" vertical="center" wrapText="1"/>
    </xf>
    <xf numFmtId="164" fontId="2" fillId="7" borderId="44" xfId="0" applyNumberFormat="1" applyFont="1" applyFill="1" applyBorder="1" applyAlignment="1">
      <alignment horizontal="center" vertical="top"/>
    </xf>
    <xf numFmtId="164" fontId="2" fillId="7" borderId="42" xfId="0" applyNumberFormat="1" applyFont="1" applyFill="1" applyBorder="1" applyAlignment="1">
      <alignment horizontal="center" vertical="top"/>
    </xf>
    <xf numFmtId="164" fontId="2" fillId="7" borderId="25" xfId="0" applyNumberFormat="1" applyFont="1" applyFill="1" applyBorder="1" applyAlignment="1">
      <alignment horizontal="center" vertical="top"/>
    </xf>
    <xf numFmtId="49" fontId="3" fillId="8" borderId="17" xfId="0" applyNumberFormat="1" applyFont="1" applyFill="1" applyBorder="1" applyAlignment="1">
      <alignment horizontal="left" vertical="top" wrapText="1"/>
    </xf>
    <xf numFmtId="49" fontId="3" fillId="8" borderId="3" xfId="0" applyNumberFormat="1" applyFont="1" applyFill="1" applyBorder="1" applyAlignment="1">
      <alignment horizontal="left" vertical="top" wrapText="1"/>
    </xf>
    <xf numFmtId="49" fontId="3" fillId="8" borderId="29" xfId="0" applyNumberFormat="1" applyFont="1" applyFill="1" applyBorder="1" applyAlignment="1">
      <alignment horizontal="left" vertical="top" wrapText="1"/>
    </xf>
    <xf numFmtId="0" fontId="8" fillId="4" borderId="44" xfId="0" applyFont="1" applyFill="1" applyBorder="1" applyAlignment="1">
      <alignment horizontal="left" vertical="top" wrapText="1"/>
    </xf>
    <xf numFmtId="0" fontId="8" fillId="4" borderId="42" xfId="0" applyFont="1" applyFill="1" applyBorder="1" applyAlignment="1">
      <alignment horizontal="left" vertical="top" wrapText="1"/>
    </xf>
    <xf numFmtId="0" fontId="8" fillId="4" borderId="25" xfId="0" applyFont="1" applyFill="1" applyBorder="1" applyAlignment="1">
      <alignment horizontal="left" vertical="top" wrapText="1"/>
    </xf>
    <xf numFmtId="0" fontId="6" fillId="3" borderId="44" xfId="0" applyFont="1" applyFill="1" applyBorder="1" applyAlignment="1">
      <alignment horizontal="left" vertical="center"/>
    </xf>
    <xf numFmtId="0" fontId="6" fillId="3" borderId="42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left" vertical="top" wrapText="1"/>
    </xf>
    <xf numFmtId="0" fontId="6" fillId="2" borderId="51" xfId="0" applyFont="1" applyFill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left" vertical="top" wrapText="1"/>
    </xf>
    <xf numFmtId="164" fontId="6" fillId="4" borderId="80" xfId="0" applyNumberFormat="1" applyFont="1" applyFill="1" applyBorder="1" applyAlignment="1">
      <alignment horizontal="center" vertical="top"/>
    </xf>
    <xf numFmtId="164" fontId="6" fillId="4" borderId="67" xfId="0" applyNumberFormat="1" applyFont="1" applyFill="1" applyBorder="1" applyAlignment="1">
      <alignment horizontal="center" vertical="top"/>
    </xf>
    <xf numFmtId="164" fontId="6" fillId="4" borderId="79" xfId="0" applyNumberFormat="1" applyFont="1" applyFill="1" applyBorder="1" applyAlignment="1">
      <alignment horizontal="center" vertical="top"/>
    </xf>
    <xf numFmtId="0" fontId="14" fillId="0" borderId="53" xfId="0" applyFont="1" applyFill="1" applyBorder="1" applyAlignment="1">
      <alignment horizontal="center" vertical="center" textRotation="90" wrapText="1"/>
    </xf>
    <xf numFmtId="0" fontId="14" fillId="0" borderId="39" xfId="0" applyFont="1" applyFill="1" applyBorder="1" applyAlignment="1">
      <alignment horizontal="center" vertical="center" textRotation="90" wrapText="1"/>
    </xf>
    <xf numFmtId="0" fontId="6" fillId="0" borderId="72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/>
    </xf>
    <xf numFmtId="164" fontId="2" fillId="5" borderId="46" xfId="0" applyNumberFormat="1" applyFont="1" applyFill="1" applyBorder="1" applyAlignment="1">
      <alignment horizontal="center" vertical="top"/>
    </xf>
    <xf numFmtId="164" fontId="2" fillId="5" borderId="36" xfId="0" applyNumberFormat="1" applyFont="1" applyFill="1" applyBorder="1" applyAlignment="1">
      <alignment horizontal="center" vertical="top"/>
    </xf>
    <xf numFmtId="164" fontId="2" fillId="5" borderId="14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left" vertical="top"/>
    </xf>
    <xf numFmtId="49" fontId="3" fillId="2" borderId="32" xfId="0" applyNumberFormat="1" applyFont="1" applyFill="1" applyBorder="1" applyAlignment="1">
      <alignment horizontal="left" vertical="top"/>
    </xf>
    <xf numFmtId="49" fontId="3" fillId="2" borderId="78" xfId="0" applyNumberFormat="1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 wrapText="1"/>
    </xf>
    <xf numFmtId="0" fontId="5" fillId="5" borderId="31" xfId="0" applyFont="1" applyFill="1" applyBorder="1" applyAlignment="1">
      <alignment horizontal="left" vertical="top" wrapText="1"/>
    </xf>
    <xf numFmtId="0" fontId="6" fillId="0" borderId="38" xfId="0" applyNumberFormat="1" applyFont="1" applyBorder="1" applyAlignment="1">
      <alignment horizontal="center" vertical="top"/>
    </xf>
    <xf numFmtId="0" fontId="6" fillId="0" borderId="49" xfId="0" applyNumberFormat="1" applyFont="1" applyBorder="1" applyAlignment="1">
      <alignment horizontal="center" vertical="top"/>
    </xf>
    <xf numFmtId="0" fontId="6" fillId="0" borderId="50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left" vertical="top" wrapText="1"/>
    </xf>
    <xf numFmtId="0" fontId="6" fillId="0" borderId="49" xfId="0" applyFont="1" applyFill="1" applyBorder="1" applyAlignment="1">
      <alignment horizontal="left" vertical="top" wrapText="1"/>
    </xf>
    <xf numFmtId="0" fontId="11" fillId="5" borderId="21" xfId="0" applyFont="1" applyFill="1" applyBorder="1" applyAlignment="1">
      <alignment horizontal="center" vertical="top" wrapText="1"/>
    </xf>
    <xf numFmtId="0" fontId="11" fillId="5" borderId="47" xfId="0" applyFont="1" applyFill="1" applyBorder="1" applyAlignment="1">
      <alignment horizontal="center" vertical="top" wrapText="1"/>
    </xf>
    <xf numFmtId="0" fontId="11" fillId="5" borderId="19" xfId="0" applyFont="1" applyFill="1" applyBorder="1" applyAlignment="1">
      <alignment horizontal="center" vertical="top" wrapText="1"/>
    </xf>
    <xf numFmtId="0" fontId="6" fillId="5" borderId="20" xfId="0" applyNumberFormat="1" applyFont="1" applyFill="1" applyBorder="1" applyAlignment="1">
      <alignment horizontal="center" vertical="top"/>
    </xf>
    <xf numFmtId="0" fontId="5" fillId="0" borderId="38" xfId="0" applyFont="1" applyFill="1" applyBorder="1" applyAlignment="1">
      <alignment horizontal="left" vertical="top" wrapText="1"/>
    </xf>
    <xf numFmtId="0" fontId="5" fillId="0" borderId="49" xfId="0" applyFont="1" applyFill="1" applyBorder="1" applyAlignment="1">
      <alignment horizontal="left" vertical="top" wrapText="1"/>
    </xf>
    <xf numFmtId="0" fontId="13" fillId="5" borderId="15" xfId="0" applyFont="1" applyFill="1" applyBorder="1" applyAlignment="1">
      <alignment horizontal="center" vertical="top" wrapText="1"/>
    </xf>
    <xf numFmtId="0" fontId="20" fillId="0" borderId="37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14" fillId="0" borderId="37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13" fillId="5" borderId="47" xfId="0" applyFont="1" applyFill="1" applyBorder="1" applyAlignment="1">
      <alignment horizontal="center" vertical="top" wrapText="1"/>
    </xf>
    <xf numFmtId="0" fontId="13" fillId="5" borderId="19" xfId="0" applyFont="1" applyFill="1" applyBorder="1" applyAlignment="1">
      <alignment horizontal="center" vertical="top" wrapText="1"/>
    </xf>
    <xf numFmtId="0" fontId="5" fillId="0" borderId="50" xfId="0" applyFont="1" applyFill="1" applyBorder="1" applyAlignment="1">
      <alignment horizontal="left" vertical="top" wrapText="1"/>
    </xf>
    <xf numFmtId="0" fontId="5" fillId="5" borderId="38" xfId="0" applyFont="1" applyFill="1" applyBorder="1" applyAlignment="1">
      <alignment horizontal="left" vertical="top" wrapText="1"/>
    </xf>
    <xf numFmtId="0" fontId="6" fillId="0" borderId="62" xfId="0" applyNumberFormat="1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left" vertical="top" wrapText="1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1" fillId="0" borderId="39" xfId="0" applyFont="1" applyFill="1" applyBorder="1" applyAlignment="1">
      <alignment horizontal="center" vertical="center" textRotation="90" wrapText="1"/>
    </xf>
    <xf numFmtId="0" fontId="15" fillId="0" borderId="3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</cellXfs>
  <cellStyles count="2">
    <cellStyle name="Įprastas 2" xfId="1"/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8"/>
  <sheetViews>
    <sheetView view="pageBreakPreview" zoomScale="90" zoomScaleNormal="100" zoomScaleSheetLayoutView="90" workbookViewId="0">
      <selection activeCell="D112" sqref="D112:D113"/>
    </sheetView>
  </sheetViews>
  <sheetFormatPr defaultRowHeight="12.75"/>
  <cols>
    <col min="1" max="3" width="2.42578125" style="7" customWidth="1"/>
    <col min="4" max="4" width="39.140625" style="7" customWidth="1"/>
    <col min="5" max="5" width="5.140625" style="185" customWidth="1"/>
    <col min="6" max="6" width="2.85546875" style="7" customWidth="1"/>
    <col min="7" max="7" width="3" style="73" customWidth="1"/>
    <col min="8" max="8" width="7" style="403" customWidth="1"/>
    <col min="9" max="11" width="8.140625" style="7" customWidth="1"/>
    <col min="12" max="12" width="8.7109375" style="7" customWidth="1"/>
    <col min="13" max="13" width="8.42578125" style="7" customWidth="1"/>
    <col min="14" max="14" width="8.28515625" style="7" customWidth="1"/>
    <col min="15" max="15" width="31.140625" style="7" customWidth="1"/>
    <col min="16" max="16" width="4.140625" style="22" customWidth="1"/>
    <col min="17" max="17" width="3.42578125" style="73" customWidth="1"/>
    <col min="18" max="18" width="3.42578125" style="72" customWidth="1"/>
    <col min="19" max="19" width="9.140625" style="2" hidden="1" customWidth="1"/>
    <col min="20" max="16384" width="9.140625" style="2"/>
  </cols>
  <sheetData>
    <row r="1" spans="1:20">
      <c r="A1" s="966" t="s">
        <v>112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</row>
    <row r="2" spans="1:20">
      <c r="A2" s="967" t="s">
        <v>41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</row>
    <row r="3" spans="1:20">
      <c r="A3" s="968" t="s">
        <v>61</v>
      </c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</row>
    <row r="4" spans="1:20" ht="13.5" thickBot="1">
      <c r="A4" s="404"/>
      <c r="B4" s="404"/>
      <c r="C4" s="969" t="s">
        <v>9</v>
      </c>
      <c r="D4" s="969"/>
      <c r="E4" s="969"/>
      <c r="F4" s="969"/>
      <c r="G4" s="969"/>
      <c r="H4" s="969"/>
      <c r="I4" s="969"/>
      <c r="J4" s="969"/>
      <c r="K4" s="969"/>
      <c r="L4" s="969"/>
      <c r="M4" s="969"/>
      <c r="N4" s="969"/>
      <c r="O4" s="969"/>
      <c r="P4" s="969"/>
      <c r="Q4" s="969"/>
      <c r="R4" s="969"/>
    </row>
    <row r="5" spans="1:20" ht="12.75" customHeight="1">
      <c r="A5" s="936" t="s">
        <v>13</v>
      </c>
      <c r="B5" s="939" t="s">
        <v>15</v>
      </c>
      <c r="C5" s="939" t="s">
        <v>16</v>
      </c>
      <c r="D5" s="931" t="s">
        <v>33</v>
      </c>
      <c r="E5" s="985" t="s">
        <v>17</v>
      </c>
      <c r="F5" s="988" t="s">
        <v>91</v>
      </c>
      <c r="G5" s="956" t="s">
        <v>18</v>
      </c>
      <c r="H5" s="959" t="s">
        <v>19</v>
      </c>
      <c r="I5" s="962" t="s">
        <v>104</v>
      </c>
      <c r="J5" s="963"/>
      <c r="K5" s="963"/>
      <c r="L5" s="964"/>
      <c r="M5" s="923" t="s">
        <v>59</v>
      </c>
      <c r="N5" s="923" t="s">
        <v>79</v>
      </c>
      <c r="O5" s="950" t="s">
        <v>113</v>
      </c>
      <c r="P5" s="951"/>
      <c r="Q5" s="951"/>
      <c r="R5" s="952"/>
    </row>
    <row r="6" spans="1:20" ht="12.75" customHeight="1">
      <c r="A6" s="937"/>
      <c r="B6" s="940"/>
      <c r="C6" s="940"/>
      <c r="D6" s="932"/>
      <c r="E6" s="986"/>
      <c r="F6" s="989"/>
      <c r="G6" s="957"/>
      <c r="H6" s="960"/>
      <c r="I6" s="926" t="s">
        <v>20</v>
      </c>
      <c r="J6" s="965" t="s">
        <v>21</v>
      </c>
      <c r="K6" s="965"/>
      <c r="L6" s="934" t="s">
        <v>43</v>
      </c>
      <c r="M6" s="924"/>
      <c r="N6" s="924"/>
      <c r="O6" s="948" t="s">
        <v>33</v>
      </c>
      <c r="P6" s="953" t="s">
        <v>72</v>
      </c>
      <c r="Q6" s="954"/>
      <c r="R6" s="955"/>
    </row>
    <row r="7" spans="1:20" ht="119.25" customHeight="1" thickBot="1">
      <c r="A7" s="938"/>
      <c r="B7" s="941"/>
      <c r="C7" s="941"/>
      <c r="D7" s="933"/>
      <c r="E7" s="987"/>
      <c r="F7" s="990"/>
      <c r="G7" s="958"/>
      <c r="H7" s="961"/>
      <c r="I7" s="927"/>
      <c r="J7" s="425" t="s">
        <v>20</v>
      </c>
      <c r="K7" s="9" t="s">
        <v>34</v>
      </c>
      <c r="L7" s="935"/>
      <c r="M7" s="925"/>
      <c r="N7" s="925"/>
      <c r="O7" s="949"/>
      <c r="P7" s="95" t="s">
        <v>73</v>
      </c>
      <c r="Q7" s="95" t="s">
        <v>74</v>
      </c>
      <c r="R7" s="96" t="s">
        <v>75</v>
      </c>
    </row>
    <row r="8" spans="1:20" ht="13.5" thickBot="1">
      <c r="A8" s="942" t="s">
        <v>148</v>
      </c>
      <c r="B8" s="943"/>
      <c r="C8" s="943"/>
      <c r="D8" s="943"/>
      <c r="E8" s="943"/>
      <c r="F8" s="943"/>
      <c r="G8" s="943"/>
      <c r="H8" s="943"/>
      <c r="I8" s="943"/>
      <c r="J8" s="943"/>
      <c r="K8" s="943"/>
      <c r="L8" s="943"/>
      <c r="M8" s="943"/>
      <c r="N8" s="943"/>
      <c r="O8" s="943"/>
      <c r="P8" s="943"/>
      <c r="Q8" s="943"/>
      <c r="R8" s="944"/>
      <c r="T8" s="707"/>
    </row>
    <row r="9" spans="1:20" ht="13.5" customHeight="1" thickBot="1">
      <c r="A9" s="945" t="s">
        <v>42</v>
      </c>
      <c r="B9" s="946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7"/>
      <c r="T9" s="707"/>
    </row>
    <row r="10" spans="1:20" ht="13.5" thickBot="1">
      <c r="A10" s="161" t="s">
        <v>22</v>
      </c>
      <c r="B10" s="998" t="s">
        <v>55</v>
      </c>
      <c r="C10" s="999"/>
      <c r="D10" s="999"/>
      <c r="E10" s="999"/>
      <c r="F10" s="999"/>
      <c r="G10" s="999"/>
      <c r="H10" s="999"/>
      <c r="I10" s="999"/>
      <c r="J10" s="999"/>
      <c r="K10" s="999"/>
      <c r="L10" s="999"/>
      <c r="M10" s="999"/>
      <c r="N10" s="999"/>
      <c r="O10" s="999"/>
      <c r="P10" s="999"/>
      <c r="Q10" s="999"/>
      <c r="R10" s="1000"/>
      <c r="T10" s="525"/>
    </row>
    <row r="11" spans="1:20" ht="15" customHeight="1" thickBot="1">
      <c r="A11" s="369" t="s">
        <v>22</v>
      </c>
      <c r="B11" s="122" t="s">
        <v>22</v>
      </c>
      <c r="C11" s="996" t="s">
        <v>166</v>
      </c>
      <c r="D11" s="997"/>
      <c r="E11" s="997"/>
      <c r="F11" s="997"/>
      <c r="G11" s="997"/>
      <c r="H11" s="871"/>
      <c r="I11" s="871"/>
      <c r="J11" s="871"/>
      <c r="K11" s="871"/>
      <c r="L11" s="871"/>
      <c r="M11" s="871"/>
      <c r="N11" s="871"/>
      <c r="O11" s="871"/>
      <c r="P11" s="871"/>
      <c r="Q11" s="871"/>
      <c r="R11" s="872"/>
      <c r="T11" s="526"/>
    </row>
    <row r="12" spans="1:20" ht="15" customHeight="1">
      <c r="A12" s="761" t="s">
        <v>22</v>
      </c>
      <c r="B12" s="20" t="s">
        <v>22</v>
      </c>
      <c r="C12" s="993" t="s">
        <v>22</v>
      </c>
      <c r="D12" s="973" t="s">
        <v>138</v>
      </c>
      <c r="E12" s="708" t="s">
        <v>181</v>
      </c>
      <c r="F12" s="975" t="s">
        <v>23</v>
      </c>
      <c r="G12" s="976" t="s">
        <v>45</v>
      </c>
      <c r="H12" s="233" t="s">
        <v>24</v>
      </c>
      <c r="I12" s="297">
        <f>J12+L12</f>
        <v>68134.3</v>
      </c>
      <c r="J12" s="321">
        <v>68134.3</v>
      </c>
      <c r="K12" s="247">
        <v>46773.8</v>
      </c>
      <c r="L12" s="321"/>
      <c r="M12" s="232">
        <v>68134.3</v>
      </c>
      <c r="N12" s="232">
        <v>68134.3</v>
      </c>
      <c r="O12" s="63"/>
      <c r="P12" s="97"/>
      <c r="Q12" s="98"/>
      <c r="R12" s="409"/>
      <c r="T12" s="522"/>
    </row>
    <row r="13" spans="1:20" ht="15" customHeight="1">
      <c r="A13" s="991"/>
      <c r="B13" s="992"/>
      <c r="C13" s="994"/>
      <c r="D13" s="974"/>
      <c r="E13" s="709"/>
      <c r="F13" s="865"/>
      <c r="G13" s="977"/>
      <c r="H13" s="234" t="s">
        <v>107</v>
      </c>
      <c r="I13" s="332">
        <f>J13+L13</f>
        <v>16604.3</v>
      </c>
      <c r="J13" s="242">
        <v>16491.3</v>
      </c>
      <c r="K13" s="240">
        <v>3000</v>
      </c>
      <c r="L13" s="241">
        <v>113</v>
      </c>
      <c r="M13" s="214">
        <v>16604.3</v>
      </c>
      <c r="N13" s="214">
        <v>16604.3</v>
      </c>
      <c r="O13" s="64" t="s">
        <v>66</v>
      </c>
      <c r="P13" s="99">
        <v>43</v>
      </c>
      <c r="Q13" s="72">
        <v>43</v>
      </c>
      <c r="R13" s="402">
        <v>43</v>
      </c>
      <c r="T13" s="522"/>
    </row>
    <row r="14" spans="1:20" ht="25.5">
      <c r="A14" s="991"/>
      <c r="B14" s="992"/>
      <c r="C14" s="994"/>
      <c r="D14" s="216" t="s">
        <v>92</v>
      </c>
      <c r="E14" s="709"/>
      <c r="F14" s="865"/>
      <c r="G14" s="977"/>
      <c r="H14" s="217" t="s">
        <v>27</v>
      </c>
      <c r="I14" s="243">
        <f>J14+L14</f>
        <v>100875.8</v>
      </c>
      <c r="J14" s="244">
        <v>100728.8</v>
      </c>
      <c r="K14" s="244">
        <v>75018.3</v>
      </c>
      <c r="L14" s="245">
        <v>147</v>
      </c>
      <c r="M14" s="215">
        <v>100875.8</v>
      </c>
      <c r="N14" s="215">
        <v>100875.8</v>
      </c>
      <c r="O14" s="218" t="s">
        <v>103</v>
      </c>
      <c r="P14" s="219">
        <v>7.48</v>
      </c>
      <c r="Q14" s="220">
        <v>7.5</v>
      </c>
      <c r="R14" s="163">
        <v>7.6</v>
      </c>
      <c r="T14" s="522"/>
    </row>
    <row r="15" spans="1:20" ht="15.75" customHeight="1">
      <c r="A15" s="991"/>
      <c r="B15" s="992"/>
      <c r="C15" s="994"/>
      <c r="D15" s="972" t="s">
        <v>93</v>
      </c>
      <c r="E15" s="709"/>
      <c r="F15" s="865"/>
      <c r="G15" s="977"/>
      <c r="H15" s="217" t="s">
        <v>27</v>
      </c>
      <c r="I15" s="246">
        <f>J15+L15</f>
        <v>2661.8</v>
      </c>
      <c r="J15" s="247">
        <v>2632.8</v>
      </c>
      <c r="K15" s="247">
        <v>1406</v>
      </c>
      <c r="L15" s="248">
        <v>29</v>
      </c>
      <c r="M15" s="15">
        <v>2647</v>
      </c>
      <c r="N15" s="15">
        <v>2647</v>
      </c>
      <c r="O15" s="64" t="s">
        <v>176</v>
      </c>
      <c r="P15" s="99">
        <v>8</v>
      </c>
      <c r="Q15" s="72">
        <v>8</v>
      </c>
      <c r="R15" s="123">
        <v>8</v>
      </c>
      <c r="T15" s="522"/>
    </row>
    <row r="16" spans="1:20" ht="12.75" customHeight="1">
      <c r="A16" s="991"/>
      <c r="B16" s="992"/>
      <c r="C16" s="994"/>
      <c r="D16" s="972"/>
      <c r="E16" s="709"/>
      <c r="F16" s="865"/>
      <c r="G16" s="977"/>
      <c r="H16" s="144" t="s">
        <v>14</v>
      </c>
      <c r="I16" s="240">
        <f>J16+L16</f>
        <v>160</v>
      </c>
      <c r="J16" s="242">
        <v>160</v>
      </c>
      <c r="K16" s="244"/>
      <c r="L16" s="245"/>
      <c r="M16" s="3">
        <v>160</v>
      </c>
      <c r="N16" s="231">
        <v>160</v>
      </c>
      <c r="O16" s="121" t="s">
        <v>177</v>
      </c>
      <c r="P16" s="99">
        <v>1</v>
      </c>
      <c r="Q16" s="102">
        <v>1</v>
      </c>
      <c r="R16" s="402">
        <v>1</v>
      </c>
      <c r="T16" s="522"/>
    </row>
    <row r="17" spans="1:20" ht="12.75" customHeight="1">
      <c r="A17" s="991"/>
      <c r="B17" s="992"/>
      <c r="C17" s="994"/>
      <c r="D17" s="930" t="s">
        <v>94</v>
      </c>
      <c r="E17" s="709"/>
      <c r="F17" s="865"/>
      <c r="G17" s="977"/>
      <c r="H17" s="144"/>
      <c r="I17" s="241"/>
      <c r="J17" s="242"/>
      <c r="K17" s="242"/>
      <c r="L17" s="249"/>
      <c r="M17" s="47"/>
      <c r="N17" s="52"/>
      <c r="O17" s="221" t="s">
        <v>163</v>
      </c>
      <c r="P17" s="118">
        <v>17.64</v>
      </c>
      <c r="Q17" s="222">
        <v>17.14</v>
      </c>
      <c r="R17" s="428">
        <v>17</v>
      </c>
      <c r="T17" s="522"/>
    </row>
    <row r="18" spans="1:20">
      <c r="A18" s="991"/>
      <c r="B18" s="992"/>
      <c r="C18" s="994"/>
      <c r="D18" s="930"/>
      <c r="E18" s="709"/>
      <c r="F18" s="865"/>
      <c r="G18" s="977"/>
      <c r="H18" s="188"/>
      <c r="I18" s="243"/>
      <c r="J18" s="250"/>
      <c r="K18" s="250"/>
      <c r="L18" s="251"/>
      <c r="M18" s="68"/>
      <c r="N18" s="149"/>
      <c r="O18" s="121" t="s">
        <v>85</v>
      </c>
      <c r="P18" s="99">
        <v>12</v>
      </c>
      <c r="Q18" s="99">
        <v>12</v>
      </c>
      <c r="R18" s="402">
        <v>12</v>
      </c>
      <c r="T18" s="522"/>
    </row>
    <row r="19" spans="1:20" ht="15" customHeight="1">
      <c r="A19" s="991"/>
      <c r="B19" s="992"/>
      <c r="C19" s="994"/>
      <c r="D19" s="930"/>
      <c r="E19" s="709"/>
      <c r="F19" s="865"/>
      <c r="G19" s="977"/>
      <c r="H19" s="229"/>
      <c r="I19" s="252"/>
      <c r="J19" s="253"/>
      <c r="K19" s="253"/>
      <c r="L19" s="252"/>
      <c r="M19" s="229"/>
      <c r="N19" s="2"/>
      <c r="O19" s="121" t="s">
        <v>164</v>
      </c>
      <c r="P19" s="99">
        <v>4</v>
      </c>
      <c r="Q19" s="99">
        <v>4</v>
      </c>
      <c r="R19" s="402">
        <v>4</v>
      </c>
      <c r="T19" s="522"/>
    </row>
    <row r="20" spans="1:20">
      <c r="A20" s="991"/>
      <c r="B20" s="992"/>
      <c r="C20" s="994"/>
      <c r="D20" s="930"/>
      <c r="E20" s="709"/>
      <c r="F20" s="865"/>
      <c r="G20" s="977"/>
      <c r="H20" s="29"/>
      <c r="I20" s="243"/>
      <c r="J20" s="250"/>
      <c r="K20" s="250"/>
      <c r="L20" s="251"/>
      <c r="M20" s="68"/>
      <c r="N20" s="51"/>
      <c r="O20" s="223" t="s">
        <v>68</v>
      </c>
      <c r="P20" s="224">
        <v>1</v>
      </c>
      <c r="Q20" s="224">
        <v>1</v>
      </c>
      <c r="R20" s="429">
        <v>1</v>
      </c>
      <c r="T20" s="522"/>
    </row>
    <row r="21" spans="1:20" ht="13.5" customHeight="1">
      <c r="A21" s="991"/>
      <c r="B21" s="992"/>
      <c r="C21" s="994"/>
      <c r="D21" s="971" t="s">
        <v>186</v>
      </c>
      <c r="E21" s="709"/>
      <c r="F21" s="865"/>
      <c r="G21" s="977"/>
      <c r="H21" s="143"/>
      <c r="I21" s="254"/>
      <c r="J21" s="255"/>
      <c r="K21" s="255"/>
      <c r="L21" s="256"/>
      <c r="M21" s="65"/>
      <c r="N21" s="5"/>
      <c r="O21" s="121" t="s">
        <v>163</v>
      </c>
      <c r="P21" s="99">
        <v>3.74</v>
      </c>
      <c r="Q21" s="105">
        <v>3.75</v>
      </c>
      <c r="R21" s="402">
        <v>3.8</v>
      </c>
      <c r="T21" s="522"/>
    </row>
    <row r="22" spans="1:20" ht="13.5" customHeight="1">
      <c r="A22" s="991"/>
      <c r="B22" s="992"/>
      <c r="C22" s="994"/>
      <c r="D22" s="972"/>
      <c r="E22" s="709"/>
      <c r="F22" s="865"/>
      <c r="G22" s="977"/>
      <c r="H22" s="145"/>
      <c r="I22" s="257"/>
      <c r="J22" s="258"/>
      <c r="K22" s="258"/>
      <c r="L22" s="282"/>
      <c r="M22" s="3"/>
      <c r="N22" s="54"/>
      <c r="O22" s="121" t="s">
        <v>66</v>
      </c>
      <c r="P22" s="99">
        <v>6</v>
      </c>
      <c r="Q22" s="105">
        <v>6</v>
      </c>
      <c r="R22" s="402">
        <v>6</v>
      </c>
      <c r="T22" s="522"/>
    </row>
    <row r="23" spans="1:20" ht="12.75" customHeight="1">
      <c r="A23" s="991"/>
      <c r="B23" s="992"/>
      <c r="C23" s="994"/>
      <c r="D23" s="929" t="s">
        <v>97</v>
      </c>
      <c r="E23" s="709"/>
      <c r="F23" s="865"/>
      <c r="G23" s="977"/>
      <c r="H23" s="188"/>
      <c r="I23" s="259"/>
      <c r="J23" s="244"/>
      <c r="K23" s="244"/>
      <c r="L23" s="245"/>
      <c r="M23" s="187"/>
      <c r="N23" s="226"/>
      <c r="O23" s="984" t="s">
        <v>82</v>
      </c>
      <c r="P23" s="697">
        <v>4</v>
      </c>
      <c r="Q23" s="697">
        <v>4.5</v>
      </c>
      <c r="R23" s="979">
        <v>5</v>
      </c>
      <c r="T23" s="524"/>
    </row>
    <row r="24" spans="1:20">
      <c r="A24" s="991"/>
      <c r="B24" s="992"/>
      <c r="C24" s="994"/>
      <c r="D24" s="929"/>
      <c r="E24" s="709"/>
      <c r="F24" s="865"/>
      <c r="G24" s="977"/>
      <c r="H24" s="29"/>
      <c r="I24" s="259"/>
      <c r="J24" s="244"/>
      <c r="K24" s="244"/>
      <c r="L24" s="245"/>
      <c r="M24" s="3"/>
      <c r="N24" s="231"/>
      <c r="O24" s="827"/>
      <c r="P24" s="698"/>
      <c r="Q24" s="698"/>
      <c r="R24" s="980"/>
    </row>
    <row r="25" spans="1:20" ht="12.75" customHeight="1">
      <c r="A25" s="991"/>
      <c r="B25" s="992"/>
      <c r="C25" s="994"/>
      <c r="D25" s="922" t="s">
        <v>98</v>
      </c>
      <c r="E25" s="709"/>
      <c r="F25" s="865"/>
      <c r="G25" s="977"/>
      <c r="H25" s="143"/>
      <c r="I25" s="254"/>
      <c r="J25" s="255"/>
      <c r="K25" s="255"/>
      <c r="L25" s="260"/>
      <c r="M25" s="65"/>
      <c r="N25" s="5"/>
      <c r="O25" s="225" t="s">
        <v>67</v>
      </c>
      <c r="P25" s="109">
        <v>180</v>
      </c>
      <c r="Q25" s="417">
        <v>180</v>
      </c>
      <c r="R25" s="981">
        <v>180</v>
      </c>
    </row>
    <row r="26" spans="1:20">
      <c r="A26" s="991"/>
      <c r="B26" s="992"/>
      <c r="C26" s="994"/>
      <c r="D26" s="928"/>
      <c r="E26" s="709"/>
      <c r="F26" s="865"/>
      <c r="G26" s="977"/>
      <c r="H26" s="144"/>
      <c r="I26" s="261"/>
      <c r="J26" s="262"/>
      <c r="K26" s="262"/>
      <c r="L26" s="263"/>
      <c r="M26" s="187"/>
      <c r="N26" s="226"/>
      <c r="O26" s="61"/>
      <c r="P26" s="109"/>
      <c r="Q26" s="417"/>
      <c r="R26" s="981"/>
    </row>
    <row r="27" spans="1:20" ht="14.25" customHeight="1">
      <c r="A27" s="991"/>
      <c r="B27" s="992"/>
      <c r="C27" s="994"/>
      <c r="D27" s="970" t="s">
        <v>99</v>
      </c>
      <c r="E27" s="709"/>
      <c r="F27" s="865"/>
      <c r="G27" s="977"/>
      <c r="H27" s="188"/>
      <c r="I27" s="259"/>
      <c r="J27" s="244"/>
      <c r="K27" s="244"/>
      <c r="L27" s="245"/>
      <c r="M27" s="187"/>
      <c r="N27" s="226"/>
      <c r="O27" s="982" t="s">
        <v>108</v>
      </c>
      <c r="P27" s="227">
        <v>145</v>
      </c>
      <c r="Q27" s="228">
        <v>150</v>
      </c>
      <c r="R27" s="428">
        <v>110</v>
      </c>
    </row>
    <row r="28" spans="1:20" ht="13.5" thickBot="1">
      <c r="A28" s="762"/>
      <c r="B28" s="775"/>
      <c r="C28" s="995"/>
      <c r="D28" s="779"/>
      <c r="E28" s="710"/>
      <c r="F28" s="866"/>
      <c r="G28" s="978"/>
      <c r="H28" s="273" t="s">
        <v>25</v>
      </c>
      <c r="I28" s="264">
        <f t="shared" ref="I28:N28" si="0">SUM(I12:I27)</f>
        <v>188436.2</v>
      </c>
      <c r="J28" s="264">
        <f t="shared" si="0"/>
        <v>188147.20000000001</v>
      </c>
      <c r="K28" s="264">
        <f t="shared" si="0"/>
        <v>126198.1</v>
      </c>
      <c r="L28" s="265">
        <f t="shared" si="0"/>
        <v>289</v>
      </c>
      <c r="M28" s="274">
        <f t="shared" si="0"/>
        <v>188421.40000000002</v>
      </c>
      <c r="N28" s="265">
        <f t="shared" si="0"/>
        <v>188421.40000000002</v>
      </c>
      <c r="O28" s="983"/>
      <c r="P28" s="106"/>
      <c r="Q28" s="106"/>
      <c r="R28" s="191"/>
    </row>
    <row r="29" spans="1:20" ht="30" customHeight="1">
      <c r="A29" s="376" t="s">
        <v>22</v>
      </c>
      <c r="B29" s="388" t="s">
        <v>22</v>
      </c>
      <c r="C29" s="394" t="s">
        <v>26</v>
      </c>
      <c r="D29" s="695" t="s">
        <v>95</v>
      </c>
      <c r="E29" s="913"/>
      <c r="F29" s="725" t="s">
        <v>23</v>
      </c>
      <c r="G29" s="699">
        <v>2</v>
      </c>
      <c r="H29" s="142" t="s">
        <v>27</v>
      </c>
      <c r="I29" s="266">
        <f>J29+L29</f>
        <v>51.9</v>
      </c>
      <c r="J29" s="267">
        <v>51.9</v>
      </c>
      <c r="K29" s="267">
        <v>39.6</v>
      </c>
      <c r="L29" s="268"/>
      <c r="M29" s="76">
        <v>51.9</v>
      </c>
      <c r="N29" s="75">
        <v>51.9</v>
      </c>
      <c r="O29" s="702" t="s">
        <v>80</v>
      </c>
      <c r="P29" s="97">
        <v>1</v>
      </c>
      <c r="Q29" s="104">
        <v>1</v>
      </c>
      <c r="R29" s="409">
        <v>1</v>
      </c>
    </row>
    <row r="30" spans="1:20" ht="13.5" thickBot="1">
      <c r="A30" s="377"/>
      <c r="B30" s="31"/>
      <c r="C30" s="395"/>
      <c r="D30" s="696"/>
      <c r="E30" s="884"/>
      <c r="F30" s="727"/>
      <c r="G30" s="701"/>
      <c r="H30" s="273" t="s">
        <v>25</v>
      </c>
      <c r="I30" s="269">
        <f t="shared" ref="I30:I35" si="1">J30+L30</f>
        <v>51.9</v>
      </c>
      <c r="J30" s="270">
        <f>SUM(J29:J29)</f>
        <v>51.9</v>
      </c>
      <c r="K30" s="270">
        <f>SUM(K29:K29)</f>
        <v>39.6</v>
      </c>
      <c r="L30" s="265">
        <f>SUM(L29:L29)</f>
        <v>0</v>
      </c>
      <c r="M30" s="274">
        <f>SUM(M29:M29)</f>
        <v>51.9</v>
      </c>
      <c r="N30" s="275">
        <f>SUM(N29:N29)</f>
        <v>51.9</v>
      </c>
      <c r="O30" s="704"/>
      <c r="P30" s="106"/>
      <c r="Q30" s="378"/>
      <c r="R30" s="410"/>
    </row>
    <row r="31" spans="1:20" ht="17.25" customHeight="1">
      <c r="A31" s="376" t="s">
        <v>22</v>
      </c>
      <c r="B31" s="388" t="s">
        <v>22</v>
      </c>
      <c r="C31" s="394" t="s">
        <v>28</v>
      </c>
      <c r="D31" s="695" t="s">
        <v>96</v>
      </c>
      <c r="E31" s="722"/>
      <c r="F31" s="725" t="s">
        <v>23</v>
      </c>
      <c r="G31" s="699">
        <v>2</v>
      </c>
      <c r="H31" s="142" t="s">
        <v>27</v>
      </c>
      <c r="I31" s="266">
        <f t="shared" si="1"/>
        <v>172.1</v>
      </c>
      <c r="J31" s="267">
        <v>172.1</v>
      </c>
      <c r="K31" s="267">
        <v>124.6</v>
      </c>
      <c r="L31" s="268"/>
      <c r="M31" s="76">
        <v>169.7</v>
      </c>
      <c r="N31" s="75">
        <v>169.7</v>
      </c>
      <c r="O31" s="702" t="s">
        <v>81</v>
      </c>
      <c r="P31" s="689">
        <v>2.83</v>
      </c>
      <c r="Q31" s="689">
        <v>2.83</v>
      </c>
      <c r="R31" s="692">
        <v>2.83</v>
      </c>
    </row>
    <row r="32" spans="1:20" ht="14.25" customHeight="1" thickBot="1">
      <c r="A32" s="377"/>
      <c r="B32" s="31"/>
      <c r="C32" s="395"/>
      <c r="D32" s="696"/>
      <c r="E32" s="724"/>
      <c r="F32" s="727"/>
      <c r="G32" s="701"/>
      <c r="H32" s="273" t="s">
        <v>25</v>
      </c>
      <c r="I32" s="269">
        <f t="shared" si="1"/>
        <v>172.1</v>
      </c>
      <c r="J32" s="270">
        <f>SUM(J31:J31)</f>
        <v>172.1</v>
      </c>
      <c r="K32" s="270">
        <f>SUM(K31:K31)</f>
        <v>124.6</v>
      </c>
      <c r="L32" s="265">
        <f>SUM(L31:L31)</f>
        <v>0</v>
      </c>
      <c r="M32" s="274">
        <f>SUM(M31:M31)</f>
        <v>169.7</v>
      </c>
      <c r="N32" s="275">
        <f>SUM(N31:N31)</f>
        <v>169.7</v>
      </c>
      <c r="O32" s="704"/>
      <c r="P32" s="691"/>
      <c r="Q32" s="691"/>
      <c r="R32" s="694"/>
    </row>
    <row r="33" spans="1:18" ht="25.5" customHeight="1">
      <c r="A33" s="906" t="s">
        <v>22</v>
      </c>
      <c r="B33" s="765" t="s">
        <v>22</v>
      </c>
      <c r="C33" s="905" t="s">
        <v>30</v>
      </c>
      <c r="D33" s="921" t="s">
        <v>149</v>
      </c>
      <c r="E33" s="722"/>
      <c r="F33" s="725" t="s">
        <v>23</v>
      </c>
      <c r="G33" s="699">
        <v>2</v>
      </c>
      <c r="H33" s="142" t="s">
        <v>27</v>
      </c>
      <c r="I33" s="266">
        <f t="shared" si="1"/>
        <v>8.5</v>
      </c>
      <c r="J33" s="267">
        <v>8.5</v>
      </c>
      <c r="K33" s="267">
        <v>6.2</v>
      </c>
      <c r="L33" s="268"/>
      <c r="M33" s="76">
        <v>8.5</v>
      </c>
      <c r="N33" s="75">
        <v>8.5</v>
      </c>
      <c r="O33" s="702" t="s">
        <v>81</v>
      </c>
      <c r="P33" s="689">
        <v>2.83</v>
      </c>
      <c r="Q33" s="689">
        <v>2.83</v>
      </c>
      <c r="R33" s="692">
        <v>2.83</v>
      </c>
    </row>
    <row r="34" spans="1:18" ht="25.5" customHeight="1">
      <c r="A34" s="850"/>
      <c r="B34" s="920"/>
      <c r="C34" s="776"/>
      <c r="D34" s="922"/>
      <c r="E34" s="723"/>
      <c r="F34" s="726"/>
      <c r="G34" s="700"/>
      <c r="H34" s="143"/>
      <c r="I34" s="271">
        <f t="shared" si="1"/>
        <v>0</v>
      </c>
      <c r="J34" s="255"/>
      <c r="K34" s="255"/>
      <c r="L34" s="272"/>
      <c r="M34" s="3"/>
      <c r="N34" s="54"/>
      <c r="O34" s="703"/>
      <c r="P34" s="690"/>
      <c r="Q34" s="690"/>
      <c r="R34" s="693"/>
    </row>
    <row r="35" spans="1:18" ht="15.75" customHeight="1" thickBot="1">
      <c r="A35" s="377"/>
      <c r="B35" s="31"/>
      <c r="C35" s="395"/>
      <c r="D35" s="696"/>
      <c r="E35" s="724"/>
      <c r="F35" s="727"/>
      <c r="G35" s="701"/>
      <c r="H35" s="273" t="s">
        <v>25</v>
      </c>
      <c r="I35" s="269">
        <f t="shared" si="1"/>
        <v>8.5</v>
      </c>
      <c r="J35" s="270">
        <f>SUM(J33:J34)</f>
        <v>8.5</v>
      </c>
      <c r="K35" s="270">
        <f>SUM(K33:K34)</f>
        <v>6.2</v>
      </c>
      <c r="L35" s="265">
        <f>SUM(L33:L34)</f>
        <v>0</v>
      </c>
      <c r="M35" s="274">
        <f>SUM(M33:M34)</f>
        <v>8.5</v>
      </c>
      <c r="N35" s="275">
        <f>SUM(N33:N34)</f>
        <v>8.5</v>
      </c>
      <c r="O35" s="704"/>
      <c r="P35" s="691"/>
      <c r="Q35" s="691"/>
      <c r="R35" s="694"/>
    </row>
    <row r="36" spans="1:18" ht="13.5" thickBot="1">
      <c r="A36" s="377" t="s">
        <v>22</v>
      </c>
      <c r="B36" s="389" t="s">
        <v>22</v>
      </c>
      <c r="C36" s="705" t="s">
        <v>29</v>
      </c>
      <c r="D36" s="705"/>
      <c r="E36" s="705"/>
      <c r="F36" s="705"/>
      <c r="G36" s="705"/>
      <c r="H36" s="706"/>
      <c r="I36" s="396">
        <f t="shared" ref="I36:N36" si="2">I35+I32+I30+I28</f>
        <v>188668.7</v>
      </c>
      <c r="J36" s="203">
        <f t="shared" si="2"/>
        <v>188379.7</v>
      </c>
      <c r="K36" s="397">
        <f t="shared" si="2"/>
        <v>126368.5</v>
      </c>
      <c r="L36" s="202">
        <f t="shared" si="2"/>
        <v>289</v>
      </c>
      <c r="M36" s="1">
        <f>M35+M32+M30+M28</f>
        <v>188651.50000000003</v>
      </c>
      <c r="N36" s="1">
        <f t="shared" si="2"/>
        <v>188651.50000000003</v>
      </c>
      <c r="O36" s="719"/>
      <c r="P36" s="720"/>
      <c r="Q36" s="720"/>
      <c r="R36" s="721"/>
    </row>
    <row r="37" spans="1:18" ht="13.5" thickBot="1">
      <c r="A37" s="19" t="s">
        <v>22</v>
      </c>
      <c r="B37" s="18" t="s">
        <v>26</v>
      </c>
      <c r="C37" s="789" t="s">
        <v>150</v>
      </c>
      <c r="D37" s="789"/>
      <c r="E37" s="789"/>
      <c r="F37" s="789"/>
      <c r="G37" s="789"/>
      <c r="H37" s="789"/>
      <c r="I37" s="789"/>
      <c r="J37" s="789"/>
      <c r="K37" s="789"/>
      <c r="L37" s="789"/>
      <c r="M37" s="789"/>
      <c r="N37" s="789"/>
      <c r="O37" s="789"/>
      <c r="P37" s="789"/>
      <c r="Q37" s="789"/>
      <c r="R37" s="790"/>
    </row>
    <row r="38" spans="1:18" ht="14.25" customHeight="1">
      <c r="A38" s="369" t="s">
        <v>22</v>
      </c>
      <c r="B38" s="765" t="s">
        <v>26</v>
      </c>
      <c r="C38" s="917" t="s">
        <v>22</v>
      </c>
      <c r="D38" s="918" t="s">
        <v>105</v>
      </c>
      <c r="E38" s="913"/>
      <c r="F38" s="725" t="s">
        <v>23</v>
      </c>
      <c r="G38" s="903">
        <v>2</v>
      </c>
      <c r="H38" s="17" t="s">
        <v>24</v>
      </c>
      <c r="I38" s="276">
        <f t="shared" ref="I38:I45" si="3">J38+L38</f>
        <v>65.400000000000006</v>
      </c>
      <c r="J38" s="277">
        <v>65.400000000000006</v>
      </c>
      <c r="K38" s="277"/>
      <c r="L38" s="278"/>
      <c r="M38" s="23">
        <v>65.400000000000006</v>
      </c>
      <c r="N38" s="27">
        <v>65.400000000000006</v>
      </c>
      <c r="O38" s="87" t="s">
        <v>69</v>
      </c>
      <c r="P38" s="111">
        <v>20</v>
      </c>
      <c r="Q38" s="66">
        <v>20</v>
      </c>
      <c r="R38" s="409">
        <v>20</v>
      </c>
    </row>
    <row r="39" spans="1:18" ht="14.25" customHeight="1" thickBot="1">
      <c r="A39" s="370"/>
      <c r="B39" s="786"/>
      <c r="C39" s="760"/>
      <c r="D39" s="919"/>
      <c r="E39" s="884"/>
      <c r="F39" s="727"/>
      <c r="G39" s="904"/>
      <c r="H39" s="273" t="s">
        <v>25</v>
      </c>
      <c r="I39" s="279">
        <f t="shared" si="3"/>
        <v>65.400000000000006</v>
      </c>
      <c r="J39" s="270">
        <f>SUM(J38)</f>
        <v>65.400000000000006</v>
      </c>
      <c r="K39" s="265"/>
      <c r="L39" s="280"/>
      <c r="M39" s="279">
        <f>SUM(M38)</f>
        <v>65.400000000000006</v>
      </c>
      <c r="N39" s="274">
        <f>SUM(N38)</f>
        <v>65.400000000000006</v>
      </c>
      <c r="O39" s="195"/>
      <c r="P39" s="196"/>
      <c r="Q39" s="197"/>
      <c r="R39" s="410"/>
    </row>
    <row r="40" spans="1:18" ht="15.75" customHeight="1">
      <c r="A40" s="906" t="s">
        <v>22</v>
      </c>
      <c r="B40" s="765" t="s">
        <v>26</v>
      </c>
      <c r="C40" s="892" t="s">
        <v>26</v>
      </c>
      <c r="D40" s="894" t="s">
        <v>47</v>
      </c>
      <c r="E40" s="913"/>
      <c r="F40" s="909" t="s">
        <v>23</v>
      </c>
      <c r="G40" s="911">
        <v>2</v>
      </c>
      <c r="H40" s="145" t="s">
        <v>27</v>
      </c>
      <c r="I40" s="281">
        <f t="shared" si="3"/>
        <v>143.9</v>
      </c>
      <c r="J40" s="258">
        <v>143.9</v>
      </c>
      <c r="K40" s="272"/>
      <c r="L40" s="282"/>
      <c r="M40" s="76">
        <v>179.8</v>
      </c>
      <c r="N40" s="5">
        <v>179.8</v>
      </c>
      <c r="O40" s="126" t="s">
        <v>84</v>
      </c>
      <c r="P40" s="97">
        <v>17</v>
      </c>
      <c r="Q40" s="97">
        <v>17</v>
      </c>
      <c r="R40" s="409">
        <v>17</v>
      </c>
    </row>
    <row r="41" spans="1:18" ht="13.5" thickBot="1">
      <c r="A41" s="907"/>
      <c r="B41" s="766"/>
      <c r="C41" s="893"/>
      <c r="D41" s="895"/>
      <c r="E41" s="916"/>
      <c r="F41" s="910"/>
      <c r="G41" s="912"/>
      <c r="H41" s="273" t="s">
        <v>25</v>
      </c>
      <c r="I41" s="283">
        <f>I40</f>
        <v>143.9</v>
      </c>
      <c r="J41" s="283">
        <f>J40</f>
        <v>143.9</v>
      </c>
      <c r="K41" s="283">
        <f>K40</f>
        <v>0</v>
      </c>
      <c r="L41" s="283">
        <f>L40</f>
        <v>0</v>
      </c>
      <c r="M41" s="290">
        <f>M40</f>
        <v>179.8</v>
      </c>
      <c r="N41" s="286">
        <f>SUM(N40)</f>
        <v>179.8</v>
      </c>
      <c r="O41" s="127" t="s">
        <v>83</v>
      </c>
      <c r="P41" s="128">
        <v>11</v>
      </c>
      <c r="Q41" s="128">
        <v>11</v>
      </c>
      <c r="R41" s="129">
        <v>10</v>
      </c>
    </row>
    <row r="42" spans="1:18" ht="29.25" customHeight="1">
      <c r="A42" s="784" t="s">
        <v>22</v>
      </c>
      <c r="B42" s="388" t="s">
        <v>26</v>
      </c>
      <c r="C42" s="905" t="s">
        <v>28</v>
      </c>
      <c r="D42" s="894" t="s">
        <v>48</v>
      </c>
      <c r="E42" s="913"/>
      <c r="F42" s="909" t="s">
        <v>23</v>
      </c>
      <c r="G42" s="914">
        <v>2</v>
      </c>
      <c r="H42" s="17" t="s">
        <v>24</v>
      </c>
      <c r="I42" s="284">
        <f t="shared" si="3"/>
        <v>136.69999999999999</v>
      </c>
      <c r="J42" s="267">
        <v>136.69999999999999</v>
      </c>
      <c r="K42" s="267"/>
      <c r="L42" s="285"/>
      <c r="M42" s="76">
        <v>140</v>
      </c>
      <c r="N42" s="8">
        <v>140</v>
      </c>
      <c r="O42" s="125" t="s">
        <v>70</v>
      </c>
      <c r="P42" s="124">
        <v>180</v>
      </c>
      <c r="Q42" s="110">
        <v>180</v>
      </c>
      <c r="R42" s="402">
        <v>180</v>
      </c>
    </row>
    <row r="43" spans="1:18" ht="13.5" thickBot="1">
      <c r="A43" s="785"/>
      <c r="B43" s="389"/>
      <c r="C43" s="777"/>
      <c r="D43" s="908"/>
      <c r="E43" s="884"/>
      <c r="F43" s="886"/>
      <c r="G43" s="915"/>
      <c r="H43" s="273" t="s">
        <v>25</v>
      </c>
      <c r="I43" s="286">
        <f t="shared" si="3"/>
        <v>136.69999999999999</v>
      </c>
      <c r="J43" s="287">
        <f>SUM(J42)</f>
        <v>136.69999999999999</v>
      </c>
      <c r="K43" s="286"/>
      <c r="L43" s="283"/>
      <c r="M43" s="290">
        <f>SUM(M42)</f>
        <v>140</v>
      </c>
      <c r="N43" s="291">
        <f>SUM(N42)</f>
        <v>140</v>
      </c>
      <c r="O43" s="81"/>
      <c r="P43" s="107"/>
      <c r="Q43" s="108"/>
      <c r="R43" s="410"/>
    </row>
    <row r="44" spans="1:18" ht="17.25" customHeight="1">
      <c r="A44" s="896" t="s">
        <v>22</v>
      </c>
      <c r="B44" s="898" t="s">
        <v>26</v>
      </c>
      <c r="C44" s="899" t="s">
        <v>30</v>
      </c>
      <c r="D44" s="901" t="s">
        <v>106</v>
      </c>
      <c r="E44" s="883"/>
      <c r="F44" s="885" t="s">
        <v>23</v>
      </c>
      <c r="G44" s="887">
        <v>2</v>
      </c>
      <c r="H44" s="145" t="s">
        <v>24</v>
      </c>
      <c r="I44" s="281">
        <f t="shared" si="3"/>
        <v>0</v>
      </c>
      <c r="J44" s="258"/>
      <c r="K44" s="272"/>
      <c r="L44" s="288"/>
      <c r="M44" s="56">
        <v>20</v>
      </c>
      <c r="N44" s="5"/>
      <c r="O44" s="126" t="s">
        <v>71</v>
      </c>
      <c r="P44" s="97"/>
      <c r="Q44" s="97">
        <v>1</v>
      </c>
      <c r="R44" s="409"/>
    </row>
    <row r="45" spans="1:18" ht="13.5" thickBot="1">
      <c r="A45" s="897"/>
      <c r="B45" s="786"/>
      <c r="C45" s="900"/>
      <c r="D45" s="902"/>
      <c r="E45" s="884"/>
      <c r="F45" s="886"/>
      <c r="G45" s="888"/>
      <c r="H45" s="273" t="s">
        <v>25</v>
      </c>
      <c r="I45" s="283">
        <f t="shared" si="3"/>
        <v>0</v>
      </c>
      <c r="J45" s="287"/>
      <c r="K45" s="286"/>
      <c r="L45" s="289"/>
      <c r="M45" s="290">
        <f>SUM(M44)</f>
        <v>20</v>
      </c>
      <c r="N45" s="286">
        <f>SUM(N44)</f>
        <v>0</v>
      </c>
      <c r="O45" s="391"/>
      <c r="P45" s="189"/>
      <c r="Q45" s="189"/>
      <c r="R45" s="190"/>
    </row>
    <row r="46" spans="1:18" ht="13.5" thickBot="1">
      <c r="A46" s="19" t="s">
        <v>22</v>
      </c>
      <c r="B46" s="18" t="s">
        <v>26</v>
      </c>
      <c r="C46" s="741" t="s">
        <v>29</v>
      </c>
      <c r="D46" s="741"/>
      <c r="E46" s="741"/>
      <c r="F46" s="741"/>
      <c r="G46" s="741"/>
      <c r="H46" s="741"/>
      <c r="I46" s="396">
        <f t="shared" ref="I46:N46" si="4">I43+I41+I39+I45</f>
        <v>346</v>
      </c>
      <c r="J46" s="396">
        <f t="shared" si="4"/>
        <v>346</v>
      </c>
      <c r="K46" s="396">
        <f t="shared" si="4"/>
        <v>0</v>
      </c>
      <c r="L46" s="396">
        <f t="shared" si="4"/>
        <v>0</v>
      </c>
      <c r="M46" s="396">
        <f>M43+M41+M39+M45</f>
        <v>405.20000000000005</v>
      </c>
      <c r="N46" s="396">
        <f t="shared" si="4"/>
        <v>385.20000000000005</v>
      </c>
      <c r="O46" s="396"/>
      <c r="P46" s="875"/>
      <c r="Q46" s="875"/>
      <c r="R46" s="876"/>
    </row>
    <row r="47" spans="1:18" ht="13.5" thickBot="1">
      <c r="A47" s="377" t="s">
        <v>22</v>
      </c>
      <c r="B47" s="877" t="s">
        <v>11</v>
      </c>
      <c r="C47" s="878"/>
      <c r="D47" s="878"/>
      <c r="E47" s="878"/>
      <c r="F47" s="878"/>
      <c r="G47" s="878"/>
      <c r="H47" s="878"/>
      <c r="I47" s="367">
        <f t="shared" ref="I47:N47" si="5">I46+I36</f>
        <v>189014.7</v>
      </c>
      <c r="J47" s="205">
        <f t="shared" si="5"/>
        <v>188725.7</v>
      </c>
      <c r="K47" s="368">
        <f t="shared" si="5"/>
        <v>126368.5</v>
      </c>
      <c r="L47" s="204">
        <f t="shared" si="5"/>
        <v>289</v>
      </c>
      <c r="M47" s="24">
        <f>M46+M36</f>
        <v>189056.70000000004</v>
      </c>
      <c r="N47" s="24">
        <f t="shared" si="5"/>
        <v>189036.70000000004</v>
      </c>
      <c r="O47" s="714"/>
      <c r="P47" s="715"/>
      <c r="Q47" s="715"/>
      <c r="R47" s="716"/>
    </row>
    <row r="48" spans="1:18" ht="13.5" thickBot="1">
      <c r="A48" s="376" t="s">
        <v>26</v>
      </c>
      <c r="B48" s="867" t="s">
        <v>62</v>
      </c>
      <c r="C48" s="868"/>
      <c r="D48" s="868"/>
      <c r="E48" s="868"/>
      <c r="F48" s="868"/>
      <c r="G48" s="868"/>
      <c r="H48" s="868"/>
      <c r="I48" s="868"/>
      <c r="J48" s="868"/>
      <c r="K48" s="868"/>
      <c r="L48" s="868"/>
      <c r="M48" s="868"/>
      <c r="N48" s="868"/>
      <c r="O48" s="868"/>
      <c r="P48" s="868"/>
      <c r="Q48" s="868"/>
      <c r="R48" s="869"/>
    </row>
    <row r="49" spans="1:18" ht="13.5" thickBot="1">
      <c r="A49" s="28" t="s">
        <v>26</v>
      </c>
      <c r="B49" s="21" t="s">
        <v>22</v>
      </c>
      <c r="C49" s="870" t="s">
        <v>50</v>
      </c>
      <c r="D49" s="871"/>
      <c r="E49" s="871"/>
      <c r="F49" s="871"/>
      <c r="G49" s="871"/>
      <c r="H49" s="871"/>
      <c r="I49" s="871"/>
      <c r="J49" s="871"/>
      <c r="K49" s="871"/>
      <c r="L49" s="871"/>
      <c r="M49" s="871"/>
      <c r="N49" s="871"/>
      <c r="O49" s="871"/>
      <c r="P49" s="871"/>
      <c r="Q49" s="871"/>
      <c r="R49" s="872"/>
    </row>
    <row r="50" spans="1:18" ht="30">
      <c r="A50" s="386" t="s">
        <v>26</v>
      </c>
      <c r="B50" s="388" t="s">
        <v>22</v>
      </c>
      <c r="C50" s="433" t="s">
        <v>22</v>
      </c>
      <c r="D50" s="169" t="s">
        <v>63</v>
      </c>
      <c r="E50" s="434" t="s">
        <v>182</v>
      </c>
      <c r="F50" s="375"/>
      <c r="G50" s="166"/>
      <c r="H50" s="17"/>
      <c r="I50" s="276"/>
      <c r="J50" s="277"/>
      <c r="K50" s="277"/>
      <c r="L50" s="278"/>
      <c r="M50" s="57"/>
      <c r="N50" s="57"/>
      <c r="O50" s="82"/>
      <c r="P50" s="407"/>
      <c r="Q50" s="112"/>
      <c r="R50" s="409"/>
    </row>
    <row r="51" spans="1:18" ht="28.5" customHeight="1">
      <c r="A51" s="411"/>
      <c r="B51" s="400"/>
      <c r="C51" s="373"/>
      <c r="D51" s="171" t="s">
        <v>129</v>
      </c>
      <c r="E51" s="181" t="s">
        <v>4</v>
      </c>
      <c r="F51" s="230" t="s">
        <v>23</v>
      </c>
      <c r="G51" s="237">
        <v>5</v>
      </c>
      <c r="H51" s="14" t="s">
        <v>57</v>
      </c>
      <c r="I51" s="292">
        <f>J51+L51</f>
        <v>1366.9</v>
      </c>
      <c r="J51" s="250"/>
      <c r="K51" s="250"/>
      <c r="L51" s="293">
        <v>1366.9</v>
      </c>
      <c r="M51" s="53">
        <f>100+50-6.8</f>
        <v>143.19999999999999</v>
      </c>
      <c r="N51" s="53"/>
      <c r="O51" s="873" t="s">
        <v>128</v>
      </c>
      <c r="P51" s="355">
        <v>3</v>
      </c>
      <c r="Q51" s="113">
        <v>4</v>
      </c>
      <c r="R51" s="428">
        <v>0.5</v>
      </c>
    </row>
    <row r="52" spans="1:18" ht="42.75" customHeight="1">
      <c r="A52" s="411"/>
      <c r="B52" s="400"/>
      <c r="C52" s="373"/>
      <c r="D52" s="171" t="s">
        <v>151</v>
      </c>
      <c r="E52" s="430" t="s">
        <v>64</v>
      </c>
      <c r="F52" s="147"/>
      <c r="G52" s="527"/>
      <c r="H52" s="26" t="s">
        <v>5</v>
      </c>
      <c r="I52" s="294">
        <f>J52+L52</f>
        <v>948.59999999999991</v>
      </c>
      <c r="J52" s="295">
        <v>7.8</v>
      </c>
      <c r="K52" s="295">
        <v>5.8</v>
      </c>
      <c r="L52" s="296">
        <v>940.8</v>
      </c>
      <c r="M52" s="68">
        <v>690</v>
      </c>
      <c r="N52" s="51"/>
      <c r="O52" s="874"/>
      <c r="P52" s="408"/>
      <c r="Q52" s="114"/>
      <c r="R52" s="402"/>
    </row>
    <row r="53" spans="1:18" ht="30.75" customHeight="1">
      <c r="A53" s="411"/>
      <c r="B53" s="400"/>
      <c r="C53" s="373"/>
      <c r="D53" s="171" t="s">
        <v>130</v>
      </c>
      <c r="E53" s="528"/>
      <c r="F53" s="147"/>
      <c r="G53" s="527"/>
      <c r="H53" s="26" t="s">
        <v>6</v>
      </c>
      <c r="I53" s="294">
        <f>J53+L53</f>
        <v>5492.6</v>
      </c>
      <c r="J53" s="295">
        <v>43.6</v>
      </c>
      <c r="K53" s="295">
        <v>33.4</v>
      </c>
      <c r="L53" s="296">
        <v>5449</v>
      </c>
      <c r="M53" s="25">
        <v>3910</v>
      </c>
      <c r="N53" s="25">
        <v>1500</v>
      </c>
      <c r="O53" s="874"/>
      <c r="P53" s="408"/>
      <c r="Q53" s="114"/>
      <c r="R53" s="402"/>
    </row>
    <row r="54" spans="1:18" ht="54.75" customHeight="1" thickBot="1">
      <c r="A54" s="387"/>
      <c r="B54" s="389"/>
      <c r="C54" s="374"/>
      <c r="D54" s="651" t="s">
        <v>203</v>
      </c>
      <c r="E54" s="529"/>
      <c r="F54" s="177"/>
      <c r="G54" s="236"/>
      <c r="H54" s="530" t="s">
        <v>24</v>
      </c>
      <c r="I54" s="531"/>
      <c r="J54" s="532"/>
      <c r="K54" s="532"/>
      <c r="L54" s="533"/>
      <c r="M54" s="534">
        <f>2346.8-2001.6</f>
        <v>345.20000000000027</v>
      </c>
      <c r="N54" s="534">
        <v>501.6</v>
      </c>
      <c r="O54" s="535"/>
      <c r="P54" s="427"/>
      <c r="Q54" s="103"/>
      <c r="R54" s="410"/>
    </row>
    <row r="55" spans="1:18" ht="28.5" customHeight="1">
      <c r="A55" s="411"/>
      <c r="B55" s="400"/>
      <c r="C55" s="373"/>
      <c r="D55" s="171" t="s">
        <v>132</v>
      </c>
      <c r="E55" s="528"/>
      <c r="F55" s="147"/>
      <c r="G55" s="527"/>
      <c r="H55" s="26" t="s">
        <v>27</v>
      </c>
      <c r="I55" s="294"/>
      <c r="J55" s="295"/>
      <c r="K55" s="295"/>
      <c r="L55" s="296"/>
      <c r="M55" s="25">
        <v>1926.6</v>
      </c>
      <c r="N55" s="25">
        <v>1926.6</v>
      </c>
      <c r="O55" s="392"/>
      <c r="P55" s="408"/>
      <c r="Q55" s="114"/>
      <c r="R55" s="402"/>
    </row>
    <row r="56" spans="1:18" ht="27.75" customHeight="1">
      <c r="A56" s="411"/>
      <c r="B56" s="400"/>
      <c r="C56" s="405"/>
      <c r="D56" s="172" t="s">
        <v>143</v>
      </c>
      <c r="E56" s="528"/>
      <c r="F56" s="147"/>
      <c r="G56" s="527"/>
      <c r="H56" s="212"/>
      <c r="I56" s="298"/>
      <c r="J56" s="299"/>
      <c r="K56" s="299"/>
      <c r="L56" s="300"/>
      <c r="M56" s="213"/>
      <c r="N56" s="213"/>
      <c r="O56" s="606"/>
      <c r="P56" s="408"/>
      <c r="Q56" s="114"/>
      <c r="R56" s="402"/>
    </row>
    <row r="57" spans="1:18" ht="28.5" customHeight="1">
      <c r="A57" s="411"/>
      <c r="B57" s="400"/>
      <c r="C57" s="401"/>
      <c r="D57" s="360" t="s">
        <v>147</v>
      </c>
      <c r="E57" s="528"/>
      <c r="F57" s="147"/>
      <c r="G57" s="527"/>
      <c r="H57" s="14"/>
      <c r="I57" s="292"/>
      <c r="J57" s="250"/>
      <c r="K57" s="250"/>
      <c r="L57" s="293"/>
      <c r="M57" s="53"/>
      <c r="N57" s="53"/>
      <c r="O57" s="718"/>
      <c r="P57" s="408"/>
      <c r="Q57" s="114"/>
      <c r="R57" s="402"/>
    </row>
    <row r="58" spans="1:18" ht="41.25" customHeight="1">
      <c r="A58" s="411"/>
      <c r="B58" s="400"/>
      <c r="C58" s="401"/>
      <c r="D58" s="889" t="s">
        <v>152</v>
      </c>
      <c r="E58" s="528"/>
      <c r="F58" s="865"/>
      <c r="G58" s="527"/>
      <c r="H58" s="26"/>
      <c r="I58" s="294"/>
      <c r="J58" s="301"/>
      <c r="K58" s="301"/>
      <c r="L58" s="296"/>
      <c r="M58" s="68"/>
      <c r="N58" s="51"/>
      <c r="O58" s="718"/>
      <c r="P58" s="408"/>
      <c r="Q58" s="114"/>
      <c r="R58" s="402"/>
    </row>
    <row r="59" spans="1:18" ht="13.5" thickBot="1">
      <c r="A59" s="387"/>
      <c r="B59" s="389"/>
      <c r="C59" s="395"/>
      <c r="D59" s="732"/>
      <c r="E59" s="529"/>
      <c r="F59" s="866"/>
      <c r="G59" s="236"/>
      <c r="H59" s="311" t="s">
        <v>25</v>
      </c>
      <c r="I59" s="441">
        <f t="shared" ref="I59:N59" si="6">SUM(I51:I58)</f>
        <v>7808.1</v>
      </c>
      <c r="J59" s="270">
        <f t="shared" si="6"/>
        <v>51.4</v>
      </c>
      <c r="K59" s="518">
        <f t="shared" si="6"/>
        <v>39.199999999999996</v>
      </c>
      <c r="L59" s="280">
        <f t="shared" si="6"/>
        <v>7756.7</v>
      </c>
      <c r="M59" s="302">
        <f>SUM(M51:M58)</f>
        <v>7015</v>
      </c>
      <c r="N59" s="302">
        <f t="shared" si="6"/>
        <v>3928.2</v>
      </c>
      <c r="O59" s="83"/>
      <c r="P59" s="100"/>
      <c r="Q59" s="101"/>
      <c r="R59" s="410"/>
    </row>
    <row r="60" spans="1:18" ht="27" customHeight="1">
      <c r="A60" s="386" t="s">
        <v>26</v>
      </c>
      <c r="B60" s="388" t="s">
        <v>22</v>
      </c>
      <c r="C60" s="393" t="s">
        <v>26</v>
      </c>
      <c r="D60" s="169" t="s">
        <v>49</v>
      </c>
      <c r="E60" s="415" t="s">
        <v>4</v>
      </c>
      <c r="F60" s="375" t="s">
        <v>23</v>
      </c>
      <c r="G60" s="385">
        <v>5</v>
      </c>
      <c r="H60" s="17"/>
      <c r="I60" s="303"/>
      <c r="J60" s="277"/>
      <c r="K60" s="277"/>
      <c r="L60" s="304"/>
      <c r="M60" s="27"/>
      <c r="N60" s="27"/>
      <c r="O60" s="406"/>
      <c r="P60" s="407"/>
      <c r="Q60" s="112"/>
      <c r="R60" s="409"/>
    </row>
    <row r="61" spans="1:18" s="4" customFormat="1" ht="15" customHeight="1">
      <c r="A61" s="411"/>
      <c r="B61" s="400"/>
      <c r="C61" s="401"/>
      <c r="D61" s="890" t="s">
        <v>134</v>
      </c>
      <c r="E61" s="430" t="s">
        <v>64</v>
      </c>
      <c r="F61" s="414"/>
      <c r="G61" s="422"/>
      <c r="H61" s="14" t="s">
        <v>57</v>
      </c>
      <c r="I61" s="243">
        <f>J61+L61</f>
        <v>631.69999999999993</v>
      </c>
      <c r="J61" s="250"/>
      <c r="K61" s="250"/>
      <c r="L61" s="293">
        <f>643.4-11.7</f>
        <v>631.69999999999993</v>
      </c>
      <c r="M61" s="214">
        <f>2426.3+11.7</f>
        <v>2438</v>
      </c>
      <c r="N61" s="47"/>
      <c r="O61" s="717" t="s">
        <v>133</v>
      </c>
      <c r="P61" s="408"/>
      <c r="Q61" s="114">
        <v>1</v>
      </c>
      <c r="R61" s="402">
        <v>0.5</v>
      </c>
    </row>
    <row r="62" spans="1:18" s="4" customFormat="1" ht="15" customHeight="1">
      <c r="A62" s="411"/>
      <c r="B62" s="400"/>
      <c r="C62" s="401"/>
      <c r="D62" s="891"/>
      <c r="E62" s="711" t="s">
        <v>182</v>
      </c>
      <c r="F62" s="414"/>
      <c r="G62" s="422"/>
      <c r="H62" s="11" t="s">
        <v>5</v>
      </c>
      <c r="I62" s="243">
        <f>J62+L62</f>
        <v>305.7</v>
      </c>
      <c r="J62" s="242"/>
      <c r="K62" s="242"/>
      <c r="L62" s="249">
        <v>305.7</v>
      </c>
      <c r="M62" s="47"/>
      <c r="N62" s="47"/>
      <c r="O62" s="717"/>
      <c r="P62" s="408"/>
      <c r="Q62" s="114"/>
      <c r="R62" s="402"/>
    </row>
    <row r="63" spans="1:18" s="4" customFormat="1" ht="15" customHeight="1">
      <c r="A63" s="411"/>
      <c r="B63" s="400"/>
      <c r="C63" s="401"/>
      <c r="D63" s="424" t="s">
        <v>206</v>
      </c>
      <c r="E63" s="712"/>
      <c r="F63" s="414"/>
      <c r="G63" s="422"/>
      <c r="H63" s="11" t="s">
        <v>24</v>
      </c>
      <c r="I63" s="243">
        <f>J63+L63</f>
        <v>8.9</v>
      </c>
      <c r="J63" s="242"/>
      <c r="K63" s="242"/>
      <c r="L63" s="249">
        <v>8.9</v>
      </c>
      <c r="M63" s="47"/>
      <c r="N63" s="47"/>
      <c r="O63" s="717"/>
      <c r="P63" s="408"/>
      <c r="Q63" s="114"/>
      <c r="R63" s="402"/>
    </row>
    <row r="64" spans="1:18" s="4" customFormat="1" ht="14.25" customHeight="1">
      <c r="A64" s="411"/>
      <c r="B64" s="400"/>
      <c r="C64" s="401"/>
      <c r="D64" s="891" t="s">
        <v>135</v>
      </c>
      <c r="E64" s="712"/>
      <c r="F64" s="414"/>
      <c r="G64" s="422"/>
      <c r="H64" s="11" t="s">
        <v>6</v>
      </c>
      <c r="I64" s="243">
        <f>J64+L64</f>
        <v>1732.3</v>
      </c>
      <c r="J64" s="242"/>
      <c r="K64" s="242"/>
      <c r="L64" s="249">
        <v>1732.3</v>
      </c>
      <c r="M64" s="68"/>
      <c r="N64" s="68">
        <v>2125</v>
      </c>
      <c r="O64" s="717"/>
      <c r="P64" s="408"/>
      <c r="Q64" s="114"/>
      <c r="R64" s="402"/>
    </row>
    <row r="65" spans="1:18" s="4" customFormat="1" ht="14.25" customHeight="1">
      <c r="A65" s="411"/>
      <c r="B65" s="400"/>
      <c r="C65" s="401"/>
      <c r="D65" s="891"/>
      <c r="E65" s="712"/>
      <c r="F65" s="414"/>
      <c r="G65" s="422"/>
      <c r="H65" s="11" t="s">
        <v>24</v>
      </c>
      <c r="I65" s="241"/>
      <c r="J65" s="242"/>
      <c r="K65" s="242"/>
      <c r="L65" s="241"/>
      <c r="M65" s="47">
        <v>50</v>
      </c>
      <c r="N65" s="47"/>
      <c r="O65" s="717"/>
      <c r="P65" s="408"/>
      <c r="Q65" s="114"/>
      <c r="R65" s="402"/>
    </row>
    <row r="66" spans="1:18" s="4" customFormat="1" ht="14.25" customHeight="1" thickBot="1">
      <c r="A66" s="411"/>
      <c r="B66" s="400"/>
      <c r="C66" s="401"/>
      <c r="D66" s="891"/>
      <c r="E66" s="523"/>
      <c r="F66" s="414"/>
      <c r="G66" s="422"/>
      <c r="H66" s="312" t="s">
        <v>25</v>
      </c>
      <c r="I66" s="652">
        <f>L66+J66</f>
        <v>2678.6</v>
      </c>
      <c r="J66" s="335">
        <f>J64+J62+J61+J60</f>
        <v>0</v>
      </c>
      <c r="K66" s="335">
        <f>K64+K62+K61+K60</f>
        <v>0</v>
      </c>
      <c r="L66" s="652">
        <f>L65+L64+L63+L62+L61</f>
        <v>2678.6</v>
      </c>
      <c r="M66" s="653">
        <f>SUM(M61:M65)</f>
        <v>2488</v>
      </c>
      <c r="N66" s="313">
        <f>SUM(N61:N65)</f>
        <v>2125</v>
      </c>
      <c r="O66" s="717"/>
      <c r="P66" s="408"/>
      <c r="Q66" s="114"/>
      <c r="R66" s="402"/>
    </row>
    <row r="67" spans="1:18" ht="28.5" customHeight="1">
      <c r="A67" s="386" t="s">
        <v>26</v>
      </c>
      <c r="B67" s="362" t="s">
        <v>22</v>
      </c>
      <c r="C67" s="363" t="s">
        <v>28</v>
      </c>
      <c r="D67" s="615" t="s">
        <v>192</v>
      </c>
      <c r="E67" s="180" t="s">
        <v>144</v>
      </c>
      <c r="F67" s="130" t="s">
        <v>23</v>
      </c>
      <c r="G67" s="566">
        <v>2</v>
      </c>
      <c r="H67" s="17" t="s">
        <v>24</v>
      </c>
      <c r="I67" s="656">
        <f>J67+L67</f>
        <v>111</v>
      </c>
      <c r="J67" s="307">
        <f>36+75</f>
        <v>111</v>
      </c>
      <c r="K67" s="307"/>
      <c r="L67" s="285"/>
      <c r="M67" s="76">
        <v>150</v>
      </c>
      <c r="N67" s="76">
        <v>100</v>
      </c>
      <c r="O67" s="586"/>
      <c r="P67" s="407"/>
      <c r="Q67" s="407"/>
      <c r="R67" s="409"/>
    </row>
    <row r="68" spans="1:18" ht="42" customHeight="1">
      <c r="A68" s="411"/>
      <c r="B68" s="412"/>
      <c r="C68" s="361"/>
      <c r="D68" s="654" t="s">
        <v>190</v>
      </c>
      <c r="E68" s="712"/>
      <c r="F68" s="451"/>
      <c r="G68" s="449"/>
      <c r="H68" s="13"/>
      <c r="I68" s="321"/>
      <c r="J68" s="248"/>
      <c r="K68" s="248"/>
      <c r="L68" s="282"/>
      <c r="M68" s="65"/>
      <c r="N68" s="65"/>
      <c r="O68" s="585" t="s">
        <v>191</v>
      </c>
      <c r="P68" s="408">
        <v>6704.4</v>
      </c>
      <c r="Q68" s="408"/>
      <c r="R68" s="402"/>
    </row>
    <row r="69" spans="1:18" ht="17.25" customHeight="1">
      <c r="A69" s="411"/>
      <c r="B69" s="412"/>
      <c r="C69" s="361"/>
      <c r="D69" s="881" t="s">
        <v>168</v>
      </c>
      <c r="E69" s="712"/>
      <c r="F69" s="733"/>
      <c r="G69" s="879"/>
      <c r="H69" s="26"/>
      <c r="I69" s="537"/>
      <c r="J69" s="301"/>
      <c r="K69" s="301"/>
      <c r="L69" s="256"/>
      <c r="M69" s="136"/>
      <c r="N69" s="136"/>
      <c r="O69" s="585" t="s">
        <v>89</v>
      </c>
      <c r="P69" s="408"/>
      <c r="Q69" s="408">
        <v>1</v>
      </c>
      <c r="R69" s="402"/>
    </row>
    <row r="70" spans="1:18" ht="13.5" thickBot="1">
      <c r="A70" s="387"/>
      <c r="B70" s="364"/>
      <c r="C70" s="365"/>
      <c r="D70" s="882"/>
      <c r="E70" s="713"/>
      <c r="F70" s="734"/>
      <c r="G70" s="880"/>
      <c r="H70" s="584" t="s">
        <v>25</v>
      </c>
      <c r="I70" s="655">
        <f>J70+L70</f>
        <v>111</v>
      </c>
      <c r="J70" s="581">
        <f>SUM(J67:J69)</f>
        <v>111</v>
      </c>
      <c r="K70" s="581">
        <f>SUM(K69)</f>
        <v>0</v>
      </c>
      <c r="L70" s="570">
        <f>SUM(L69)</f>
        <v>0</v>
      </c>
      <c r="M70" s="559">
        <f>SUM(M67:M69)</f>
        <v>150</v>
      </c>
      <c r="N70" s="559">
        <f>SUM(N67:N69)</f>
        <v>100</v>
      </c>
      <c r="O70" s="587"/>
      <c r="P70" s="100"/>
      <c r="Q70" s="100"/>
      <c r="R70" s="410"/>
    </row>
    <row r="71" spans="1:18" ht="27" customHeight="1">
      <c r="A71" s="411" t="s">
        <v>26</v>
      </c>
      <c r="B71" s="400" t="s">
        <v>22</v>
      </c>
      <c r="C71" s="373" t="s">
        <v>30</v>
      </c>
      <c r="D71" s="431" t="s">
        <v>153</v>
      </c>
      <c r="E71" s="180" t="s">
        <v>64</v>
      </c>
      <c r="F71" s="167" t="s">
        <v>23</v>
      </c>
      <c r="G71" s="419">
        <v>6</v>
      </c>
      <c r="H71" s="13" t="s">
        <v>24</v>
      </c>
      <c r="I71" s="297">
        <f>J71+L71</f>
        <v>760</v>
      </c>
      <c r="J71" s="247">
        <f>360+400</f>
        <v>760</v>
      </c>
      <c r="K71" s="247"/>
      <c r="L71" s="288"/>
      <c r="M71" s="56">
        <v>400</v>
      </c>
      <c r="N71" s="56">
        <v>400</v>
      </c>
      <c r="O71" s="380" t="s">
        <v>165</v>
      </c>
      <c r="P71" s="619">
        <v>4</v>
      </c>
      <c r="Q71" s="114">
        <v>2</v>
      </c>
      <c r="R71" s="402">
        <v>2</v>
      </c>
    </row>
    <row r="72" spans="1:18" ht="16.5" customHeight="1">
      <c r="A72" s="411"/>
      <c r="B72" s="400"/>
      <c r="C72" s="373"/>
      <c r="D72" s="201" t="s">
        <v>140</v>
      </c>
      <c r="E72" s="711" t="s">
        <v>182</v>
      </c>
      <c r="F72" s="167"/>
      <c r="G72" s="419"/>
      <c r="H72" s="14"/>
      <c r="I72" s="292"/>
      <c r="J72" s="251"/>
      <c r="K72" s="251"/>
      <c r="L72" s="310"/>
      <c r="M72" s="54"/>
      <c r="N72" s="54"/>
      <c r="O72" s="84"/>
      <c r="P72" s="408"/>
      <c r="Q72" s="114"/>
      <c r="R72" s="402"/>
    </row>
    <row r="73" spans="1:18" ht="16.5" customHeight="1">
      <c r="A73" s="411"/>
      <c r="B73" s="400"/>
      <c r="C73" s="373"/>
      <c r="D73" s="201" t="s">
        <v>195</v>
      </c>
      <c r="E73" s="712"/>
      <c r="F73" s="167"/>
      <c r="G73" s="419"/>
      <c r="H73" s="11"/>
      <c r="I73" s="332"/>
      <c r="J73" s="249"/>
      <c r="K73" s="249"/>
      <c r="L73" s="617"/>
      <c r="M73" s="618"/>
      <c r="N73" s="618"/>
      <c r="O73" s="84"/>
      <c r="P73" s="408"/>
      <c r="Q73" s="114"/>
      <c r="R73" s="402"/>
    </row>
    <row r="74" spans="1:18" ht="16.5" customHeight="1">
      <c r="A74" s="411"/>
      <c r="B74" s="400"/>
      <c r="C74" s="373"/>
      <c r="D74" s="201" t="s">
        <v>194</v>
      </c>
      <c r="E74" s="712"/>
      <c r="F74" s="167"/>
      <c r="G74" s="419"/>
      <c r="H74" s="11"/>
      <c r="I74" s="332"/>
      <c r="J74" s="249"/>
      <c r="K74" s="249"/>
      <c r="L74" s="617"/>
      <c r="M74" s="618"/>
      <c r="N74" s="618"/>
      <c r="O74" s="84"/>
      <c r="P74" s="408"/>
      <c r="Q74" s="114"/>
      <c r="R74" s="402"/>
    </row>
    <row r="75" spans="1:18" ht="16.5" customHeight="1" thickBot="1">
      <c r="A75" s="387"/>
      <c r="B75" s="389"/>
      <c r="C75" s="395"/>
      <c r="D75" s="201" t="s">
        <v>205</v>
      </c>
      <c r="E75" s="713"/>
      <c r="F75" s="418"/>
      <c r="G75" s="552"/>
      <c r="H75" s="273" t="s">
        <v>25</v>
      </c>
      <c r="I75" s="269">
        <f>SUM(I71:I72)</f>
        <v>760</v>
      </c>
      <c r="J75" s="270">
        <f>SUM(J71:J72)</f>
        <v>760</v>
      </c>
      <c r="K75" s="270"/>
      <c r="L75" s="289"/>
      <c r="M75" s="290">
        <f>SUM(M71:M72)</f>
        <v>400</v>
      </c>
      <c r="N75" s="291">
        <f>SUM(N71:N72)</f>
        <v>400</v>
      </c>
      <c r="O75" s="85"/>
      <c r="P75" s="100"/>
      <c r="Q75" s="101"/>
      <c r="R75" s="410"/>
    </row>
    <row r="76" spans="1:18" ht="17.25" customHeight="1">
      <c r="A76" s="761" t="s">
        <v>26</v>
      </c>
      <c r="B76" s="774" t="s">
        <v>22</v>
      </c>
      <c r="C76" s="759" t="s">
        <v>31</v>
      </c>
      <c r="D76" s="767" t="s">
        <v>101</v>
      </c>
      <c r="E76" s="415"/>
      <c r="F76" s="168" t="s">
        <v>23</v>
      </c>
      <c r="G76" s="419">
        <v>5</v>
      </c>
      <c r="H76" s="17" t="s">
        <v>24</v>
      </c>
      <c r="I76" s="276">
        <f>J76+L76</f>
        <v>10</v>
      </c>
      <c r="J76" s="315">
        <v>10</v>
      </c>
      <c r="K76" s="277"/>
      <c r="L76" s="315"/>
      <c r="M76" s="27">
        <v>15</v>
      </c>
      <c r="N76" s="57"/>
      <c r="O76" s="207" t="s">
        <v>102</v>
      </c>
      <c r="P76" s="206">
        <v>2</v>
      </c>
      <c r="Q76" s="98">
        <v>3</v>
      </c>
      <c r="R76" s="409"/>
    </row>
    <row r="77" spans="1:18" ht="13.5" thickBot="1">
      <c r="A77" s="762"/>
      <c r="B77" s="775"/>
      <c r="C77" s="760"/>
      <c r="D77" s="768"/>
      <c r="E77" s="416"/>
      <c r="F77" s="186"/>
      <c r="G77" s="426"/>
      <c r="H77" s="273" t="s">
        <v>25</v>
      </c>
      <c r="I77" s="269">
        <f>J77+L77</f>
        <v>10</v>
      </c>
      <c r="J77" s="265">
        <f>SUM(J76:J76)</f>
        <v>10</v>
      </c>
      <c r="K77" s="270"/>
      <c r="L77" s="265"/>
      <c r="M77" s="274">
        <f>M76</f>
        <v>15</v>
      </c>
      <c r="N77" s="275"/>
      <c r="O77" s="83"/>
      <c r="P77" s="100"/>
      <c r="Q77" s="101"/>
      <c r="R77" s="410"/>
    </row>
    <row r="78" spans="1:18" ht="27.75" customHeight="1">
      <c r="A78" s="386" t="s">
        <v>26</v>
      </c>
      <c r="B78" s="388" t="s">
        <v>22</v>
      </c>
      <c r="C78" s="657" t="s">
        <v>32</v>
      </c>
      <c r="D78" s="658" t="s">
        <v>139</v>
      </c>
      <c r="E78" s="659"/>
      <c r="F78" s="660" t="s">
        <v>23</v>
      </c>
      <c r="G78" s="661">
        <v>6</v>
      </c>
      <c r="H78" s="662" t="s">
        <v>24</v>
      </c>
      <c r="I78" s="306">
        <f>J78+L78</f>
        <v>50</v>
      </c>
      <c r="J78" s="307">
        <v>50</v>
      </c>
      <c r="K78" s="307"/>
      <c r="L78" s="285"/>
      <c r="M78" s="76">
        <v>450</v>
      </c>
      <c r="N78" s="75"/>
      <c r="O78" s="663" t="s">
        <v>198</v>
      </c>
      <c r="P78" s="664">
        <v>1</v>
      </c>
      <c r="Q78" s="112"/>
      <c r="R78" s="409"/>
    </row>
    <row r="79" spans="1:18" ht="27.75" customHeight="1">
      <c r="A79" s="411"/>
      <c r="B79" s="400"/>
      <c r="C79" s="401"/>
      <c r="D79" s="665" t="s">
        <v>188</v>
      </c>
      <c r="E79" s="666"/>
      <c r="F79" s="667"/>
      <c r="G79" s="668"/>
      <c r="H79" s="669"/>
      <c r="I79" s="316"/>
      <c r="J79" s="258"/>
      <c r="K79" s="258"/>
      <c r="L79" s="282"/>
      <c r="M79" s="65"/>
      <c r="N79" s="56"/>
      <c r="O79" s="670"/>
      <c r="P79" s="671"/>
      <c r="Q79" s="114"/>
      <c r="R79" s="402"/>
    </row>
    <row r="80" spans="1:18" ht="17.25" customHeight="1">
      <c r="A80" s="411"/>
      <c r="B80" s="400"/>
      <c r="C80" s="401"/>
      <c r="D80" s="802" t="s">
        <v>204</v>
      </c>
      <c r="E80" s="672" t="s">
        <v>4</v>
      </c>
      <c r="F80" s="780"/>
      <c r="G80" s="565">
        <v>5</v>
      </c>
      <c r="H80" s="673" t="s">
        <v>7</v>
      </c>
      <c r="I80" s="309"/>
      <c r="J80" s="244"/>
      <c r="K80" s="244"/>
      <c r="L80" s="310"/>
      <c r="M80" s="3">
        <v>50</v>
      </c>
      <c r="N80" s="54">
        <v>150</v>
      </c>
      <c r="O80" s="674" t="s">
        <v>125</v>
      </c>
      <c r="P80" s="671"/>
      <c r="Q80" s="114"/>
      <c r="R80" s="402">
        <v>1</v>
      </c>
    </row>
    <row r="81" spans="1:18" ht="15" customHeight="1" thickBot="1">
      <c r="A81" s="387"/>
      <c r="B81" s="389"/>
      <c r="C81" s="395"/>
      <c r="D81" s="803"/>
      <c r="E81" s="675" t="s">
        <v>144</v>
      </c>
      <c r="F81" s="781"/>
      <c r="G81" s="676"/>
      <c r="H81" s="677" t="s">
        <v>25</v>
      </c>
      <c r="I81" s="318">
        <f>L81+J81</f>
        <v>50</v>
      </c>
      <c r="J81" s="287">
        <f>J80+J78</f>
        <v>50</v>
      </c>
      <c r="K81" s="287"/>
      <c r="L81" s="289"/>
      <c r="M81" s="290">
        <f>SUM(M78:M80)</f>
        <v>500</v>
      </c>
      <c r="N81" s="291">
        <f>SUM(N78:N80)</f>
        <v>150</v>
      </c>
      <c r="O81" s="678"/>
      <c r="P81" s="679"/>
      <c r="Q81" s="103"/>
      <c r="R81" s="410"/>
    </row>
    <row r="82" spans="1:18" ht="18" customHeight="1">
      <c r="A82" s="784" t="s">
        <v>26</v>
      </c>
      <c r="B82" s="787" t="s">
        <v>22</v>
      </c>
      <c r="C82" s="776" t="s">
        <v>60</v>
      </c>
      <c r="D82" s="794" t="s">
        <v>136</v>
      </c>
      <c r="E82" s="782" t="s">
        <v>182</v>
      </c>
      <c r="F82" s="680" t="s">
        <v>23</v>
      </c>
      <c r="G82" s="681">
        <v>5</v>
      </c>
      <c r="H82" s="662" t="s">
        <v>7</v>
      </c>
      <c r="I82" s="306">
        <f t="shared" ref="I82:I87" si="7">J82+L82</f>
        <v>8</v>
      </c>
      <c r="J82" s="682"/>
      <c r="K82" s="307"/>
      <c r="L82" s="682">
        <v>8</v>
      </c>
      <c r="M82" s="76"/>
      <c r="N82" s="75"/>
      <c r="O82" s="86" t="s">
        <v>123</v>
      </c>
      <c r="P82" s="97">
        <v>1</v>
      </c>
      <c r="Q82" s="98"/>
      <c r="R82" s="409"/>
    </row>
    <row r="83" spans="1:18" ht="15.75" customHeight="1" thickBot="1">
      <c r="A83" s="785"/>
      <c r="B83" s="788"/>
      <c r="C83" s="777"/>
      <c r="D83" s="804"/>
      <c r="E83" s="783"/>
      <c r="F83" s="683"/>
      <c r="G83" s="684"/>
      <c r="H83" s="677" t="s">
        <v>25</v>
      </c>
      <c r="I83" s="319">
        <f t="shared" si="7"/>
        <v>8</v>
      </c>
      <c r="J83" s="286">
        <f>SUM(J82:J82)</f>
        <v>0</v>
      </c>
      <c r="K83" s="287"/>
      <c r="L83" s="286">
        <f>L82</f>
        <v>8</v>
      </c>
      <c r="M83" s="290">
        <f>M82</f>
        <v>0</v>
      </c>
      <c r="N83" s="291"/>
      <c r="O83" s="83"/>
      <c r="P83" s="100"/>
      <c r="Q83" s="101"/>
      <c r="R83" s="410"/>
    </row>
    <row r="84" spans="1:18" ht="42" customHeight="1">
      <c r="A84" s="784" t="s">
        <v>26</v>
      </c>
      <c r="B84" s="787" t="s">
        <v>22</v>
      </c>
      <c r="C84" s="776" t="s">
        <v>8</v>
      </c>
      <c r="D84" s="778" t="s">
        <v>207</v>
      </c>
      <c r="E84" s="685" t="s">
        <v>182</v>
      </c>
      <c r="F84" s="680" t="s">
        <v>23</v>
      </c>
      <c r="G84" s="681">
        <v>5</v>
      </c>
      <c r="H84" s="662" t="s">
        <v>7</v>
      </c>
      <c r="I84" s="306">
        <f t="shared" si="7"/>
        <v>101.6</v>
      </c>
      <c r="J84" s="682"/>
      <c r="K84" s="307"/>
      <c r="L84" s="682">
        <v>101.6</v>
      </c>
      <c r="M84" s="76"/>
      <c r="N84" s="75"/>
      <c r="O84" s="702" t="s">
        <v>208</v>
      </c>
      <c r="P84" s="97">
        <v>100</v>
      </c>
      <c r="Q84" s="98"/>
      <c r="R84" s="409"/>
    </row>
    <row r="85" spans="1:18" ht="14.25" customHeight="1" thickBot="1">
      <c r="A85" s="785"/>
      <c r="B85" s="788"/>
      <c r="C85" s="777"/>
      <c r="D85" s="779"/>
      <c r="E85" s="686" t="s">
        <v>4</v>
      </c>
      <c r="F85" s="683"/>
      <c r="G85" s="684"/>
      <c r="H85" s="677" t="s">
        <v>25</v>
      </c>
      <c r="I85" s="319">
        <f t="shared" si="7"/>
        <v>101.6</v>
      </c>
      <c r="J85" s="286">
        <f>SUM(J84:J84)</f>
        <v>0</v>
      </c>
      <c r="K85" s="287"/>
      <c r="L85" s="286">
        <f>L84</f>
        <v>101.6</v>
      </c>
      <c r="M85" s="290">
        <f>M84</f>
        <v>0</v>
      </c>
      <c r="N85" s="291"/>
      <c r="O85" s="704"/>
      <c r="P85" s="100"/>
      <c r="Q85" s="101"/>
      <c r="R85" s="410"/>
    </row>
    <row r="86" spans="1:18" ht="17.25" customHeight="1">
      <c r="A86" s="784" t="s">
        <v>26</v>
      </c>
      <c r="B86" s="787" t="s">
        <v>22</v>
      </c>
      <c r="C86" s="776" t="s">
        <v>23</v>
      </c>
      <c r="D86" s="794" t="s">
        <v>187</v>
      </c>
      <c r="E86" s="687" t="s">
        <v>64</v>
      </c>
      <c r="F86" s="680" t="s">
        <v>23</v>
      </c>
      <c r="G86" s="681">
        <v>5</v>
      </c>
      <c r="H86" s="662" t="s">
        <v>6</v>
      </c>
      <c r="I86" s="306">
        <f t="shared" si="7"/>
        <v>0</v>
      </c>
      <c r="J86" s="682"/>
      <c r="K86" s="307"/>
      <c r="L86" s="682">
        <v>0</v>
      </c>
      <c r="M86" s="76">
        <v>588</v>
      </c>
      <c r="N86" s="75"/>
      <c r="O86" s="702" t="s">
        <v>124</v>
      </c>
      <c r="P86" s="97"/>
      <c r="Q86" s="98">
        <v>100</v>
      </c>
      <c r="R86" s="409"/>
    </row>
    <row r="87" spans="1:18" ht="14.25" customHeight="1" thickBot="1">
      <c r="A87" s="785"/>
      <c r="B87" s="788"/>
      <c r="C87" s="777"/>
      <c r="D87" s="779"/>
      <c r="E87" s="686" t="s">
        <v>4</v>
      </c>
      <c r="F87" s="683"/>
      <c r="G87" s="684"/>
      <c r="H87" s="677" t="s">
        <v>25</v>
      </c>
      <c r="I87" s="319">
        <f t="shared" si="7"/>
        <v>0</v>
      </c>
      <c r="J87" s="286">
        <f>SUM(J86:J86)</f>
        <v>0</v>
      </c>
      <c r="K87" s="287"/>
      <c r="L87" s="286">
        <f>L86</f>
        <v>0</v>
      </c>
      <c r="M87" s="290">
        <f>M86</f>
        <v>588</v>
      </c>
      <c r="N87" s="291"/>
      <c r="O87" s="704"/>
      <c r="P87" s="100"/>
      <c r="Q87" s="101"/>
      <c r="R87" s="410"/>
    </row>
    <row r="88" spans="1:18" ht="13.5" thickBot="1">
      <c r="A88" s="377" t="s">
        <v>26</v>
      </c>
      <c r="B88" s="18" t="s">
        <v>22</v>
      </c>
      <c r="C88" s="706" t="s">
        <v>29</v>
      </c>
      <c r="D88" s="741"/>
      <c r="E88" s="741"/>
      <c r="F88" s="741"/>
      <c r="G88" s="741"/>
      <c r="H88" s="741"/>
      <c r="I88" s="33">
        <f>L88+J88</f>
        <v>11527.3</v>
      </c>
      <c r="J88" s="33">
        <f>J85+J83+J81+J77+J75+J70+J66+J59</f>
        <v>982.4</v>
      </c>
      <c r="K88" s="33">
        <f>K85+K83+K81+K77+K75+K70+K66+K59</f>
        <v>39.199999999999996</v>
      </c>
      <c r="L88" s="33">
        <f>L85+L83+L81+L77+L75+L70+L66+L59</f>
        <v>10544.9</v>
      </c>
      <c r="M88" s="33">
        <f>M85+M83+M81+M77+M75+M70+M66+M59+M87</f>
        <v>11156</v>
      </c>
      <c r="N88" s="33">
        <f>N85+N83+N81+N77+N75+N70+N66+N59</f>
        <v>6703.2</v>
      </c>
      <c r="O88" s="738"/>
      <c r="P88" s="739"/>
      <c r="Q88" s="739"/>
      <c r="R88" s="740"/>
    </row>
    <row r="89" spans="1:18" ht="13.5" thickBot="1">
      <c r="A89" s="384" t="s">
        <v>26</v>
      </c>
      <c r="B89" s="18" t="s">
        <v>26</v>
      </c>
      <c r="C89" s="74" t="s">
        <v>52</v>
      </c>
      <c r="D89" s="74"/>
      <c r="E89" s="182"/>
      <c r="F89" s="74"/>
      <c r="G89" s="74"/>
      <c r="H89" s="138"/>
      <c r="I89" s="74"/>
      <c r="J89" s="74"/>
      <c r="K89" s="74"/>
      <c r="L89" s="74"/>
      <c r="M89" s="74"/>
      <c r="N89" s="74"/>
      <c r="O89" s="74"/>
      <c r="P89" s="74"/>
      <c r="Q89" s="859"/>
      <c r="R89" s="860"/>
    </row>
    <row r="90" spans="1:18" ht="40.5" customHeight="1">
      <c r="A90" s="853" t="s">
        <v>26</v>
      </c>
      <c r="B90" s="787" t="s">
        <v>26</v>
      </c>
      <c r="C90" s="394" t="s">
        <v>22</v>
      </c>
      <c r="D90" s="857" t="s">
        <v>141</v>
      </c>
      <c r="E90" s="801"/>
      <c r="F90" s="773" t="s">
        <v>23</v>
      </c>
      <c r="G90" s="863">
        <v>2</v>
      </c>
      <c r="H90" s="137" t="s">
        <v>24</v>
      </c>
      <c r="I90" s="306">
        <f>J90+L90</f>
        <v>100</v>
      </c>
      <c r="J90" s="307">
        <v>100</v>
      </c>
      <c r="K90" s="307"/>
      <c r="L90" s="308"/>
      <c r="M90" s="75">
        <v>100</v>
      </c>
      <c r="N90" s="75">
        <v>100</v>
      </c>
      <c r="O90" s="861" t="s">
        <v>175</v>
      </c>
      <c r="P90" s="398">
        <v>330</v>
      </c>
      <c r="Q90" s="398">
        <v>350</v>
      </c>
      <c r="R90" s="399">
        <v>350</v>
      </c>
    </row>
    <row r="91" spans="1:18" ht="13.5" thickBot="1">
      <c r="A91" s="854"/>
      <c r="B91" s="788"/>
      <c r="C91" s="395"/>
      <c r="D91" s="858"/>
      <c r="E91" s="713"/>
      <c r="F91" s="734"/>
      <c r="G91" s="864"/>
      <c r="H91" s="273" t="s">
        <v>25</v>
      </c>
      <c r="I91" s="279">
        <f>J91+L91</f>
        <v>100</v>
      </c>
      <c r="J91" s="287">
        <f>SUM(J90)</f>
        <v>100</v>
      </c>
      <c r="K91" s="287"/>
      <c r="L91" s="289"/>
      <c r="M91" s="290">
        <f>SUM(M90)</f>
        <v>100</v>
      </c>
      <c r="N91" s="291">
        <f>SUM(N90)</f>
        <v>100</v>
      </c>
      <c r="O91" s="862"/>
      <c r="P91" s="134"/>
      <c r="Q91" s="134"/>
      <c r="R91" s="135"/>
    </row>
    <row r="92" spans="1:18" ht="28.5" customHeight="1">
      <c r="A92" s="771" t="s">
        <v>26</v>
      </c>
      <c r="B92" s="371" t="s">
        <v>26</v>
      </c>
      <c r="C92" s="393" t="s">
        <v>26</v>
      </c>
      <c r="D92" s="857" t="s">
        <v>154</v>
      </c>
      <c r="E92" s="801" t="s">
        <v>183</v>
      </c>
      <c r="F92" s="773" t="s">
        <v>23</v>
      </c>
      <c r="G92" s="851" t="s">
        <v>45</v>
      </c>
      <c r="H92" s="146" t="s">
        <v>24</v>
      </c>
      <c r="I92" s="281"/>
      <c r="J92" s="258"/>
      <c r="K92" s="272"/>
      <c r="L92" s="288"/>
      <c r="M92" s="56">
        <v>300</v>
      </c>
      <c r="N92" s="56">
        <v>300</v>
      </c>
      <c r="O92" s="192" t="s">
        <v>86</v>
      </c>
      <c r="P92" s="116">
        <v>0</v>
      </c>
      <c r="Q92" s="117">
        <v>3</v>
      </c>
      <c r="R92" s="409">
        <v>3</v>
      </c>
    </row>
    <row r="93" spans="1:18" ht="13.5" thickBot="1">
      <c r="A93" s="772"/>
      <c r="B93" s="372"/>
      <c r="C93" s="374"/>
      <c r="D93" s="858"/>
      <c r="E93" s="713"/>
      <c r="F93" s="734"/>
      <c r="G93" s="852"/>
      <c r="H93" s="320" t="s">
        <v>25</v>
      </c>
      <c r="I93" s="319"/>
      <c r="J93" s="287"/>
      <c r="K93" s="287"/>
      <c r="L93" s="289"/>
      <c r="M93" s="290">
        <f>SUM(M92)</f>
        <v>300</v>
      </c>
      <c r="N93" s="291">
        <f>SUM(N92)</f>
        <v>300</v>
      </c>
      <c r="O93" s="131" t="s">
        <v>87</v>
      </c>
      <c r="P93" s="132">
        <v>60</v>
      </c>
      <c r="Q93" s="132">
        <v>45</v>
      </c>
      <c r="R93" s="133">
        <v>45</v>
      </c>
    </row>
    <row r="94" spans="1:18" ht="19.5" customHeight="1">
      <c r="A94" s="771" t="s">
        <v>26</v>
      </c>
      <c r="B94" s="371" t="s">
        <v>26</v>
      </c>
      <c r="C94" s="393" t="s">
        <v>28</v>
      </c>
      <c r="D94" s="737" t="s">
        <v>53</v>
      </c>
      <c r="E94" s="722"/>
      <c r="F94" s="773" t="s">
        <v>23</v>
      </c>
      <c r="G94" s="729" t="s">
        <v>44</v>
      </c>
      <c r="H94" s="146" t="s">
        <v>27</v>
      </c>
      <c r="I94" s="281">
        <f>J94+L94</f>
        <v>9.8000000000000007</v>
      </c>
      <c r="J94" s="258"/>
      <c r="K94" s="272"/>
      <c r="L94" s="288">
        <v>9.8000000000000007</v>
      </c>
      <c r="M94" s="56"/>
      <c r="N94" s="56"/>
      <c r="O94" s="855" t="s">
        <v>137</v>
      </c>
      <c r="P94" s="116">
        <v>1</v>
      </c>
      <c r="Q94" s="117"/>
      <c r="R94" s="409"/>
    </row>
    <row r="95" spans="1:18" ht="13.5" thickBot="1">
      <c r="A95" s="772"/>
      <c r="B95" s="372"/>
      <c r="C95" s="374"/>
      <c r="D95" s="732"/>
      <c r="E95" s="724"/>
      <c r="F95" s="734"/>
      <c r="G95" s="730"/>
      <c r="H95" s="320" t="s">
        <v>25</v>
      </c>
      <c r="I95" s="319">
        <f>J95+L95</f>
        <v>9.8000000000000007</v>
      </c>
      <c r="J95" s="287">
        <f>J94</f>
        <v>0</v>
      </c>
      <c r="K95" s="287"/>
      <c r="L95" s="289">
        <f>L94</f>
        <v>9.8000000000000007</v>
      </c>
      <c r="M95" s="290">
        <f>SUM(M94)</f>
        <v>0</v>
      </c>
      <c r="N95" s="290">
        <f>SUM(N94)</f>
        <v>0</v>
      </c>
      <c r="O95" s="856"/>
      <c r="P95" s="100"/>
      <c r="Q95" s="101"/>
      <c r="R95" s="410"/>
    </row>
    <row r="96" spans="1:18" ht="13.5" thickBot="1">
      <c r="A96" s="19" t="s">
        <v>26</v>
      </c>
      <c r="B96" s="18" t="s">
        <v>26</v>
      </c>
      <c r="C96" s="706" t="s">
        <v>29</v>
      </c>
      <c r="D96" s="741"/>
      <c r="E96" s="741"/>
      <c r="F96" s="741"/>
      <c r="G96" s="741"/>
      <c r="H96" s="741"/>
      <c r="I96" s="33">
        <f>J96+L96</f>
        <v>109.8</v>
      </c>
      <c r="J96" s="34">
        <f>J91+J95+J93</f>
        <v>100</v>
      </c>
      <c r="K96" s="34"/>
      <c r="L96" s="35">
        <f>L95+L93+L91</f>
        <v>9.8000000000000007</v>
      </c>
      <c r="M96" s="45">
        <f>M91+M95+M93</f>
        <v>400</v>
      </c>
      <c r="N96" s="390">
        <f>N91+N95+N93</f>
        <v>400</v>
      </c>
      <c r="O96" s="738"/>
      <c r="P96" s="739"/>
      <c r="Q96" s="739"/>
      <c r="R96" s="740"/>
    </row>
    <row r="97" spans="1:18" ht="13.5" thickBot="1">
      <c r="A97" s="376" t="s">
        <v>26</v>
      </c>
      <c r="B97" s="178" t="s">
        <v>28</v>
      </c>
      <c r="C97" s="789" t="s">
        <v>51</v>
      </c>
      <c r="D97" s="789"/>
      <c r="E97" s="789"/>
      <c r="F97" s="789"/>
      <c r="G97" s="789"/>
      <c r="H97" s="789"/>
      <c r="I97" s="789"/>
      <c r="J97" s="789"/>
      <c r="K97" s="789"/>
      <c r="L97" s="789"/>
      <c r="M97" s="789"/>
      <c r="N97" s="789"/>
      <c r="O97" s="789"/>
      <c r="P97" s="789"/>
      <c r="Q97" s="789"/>
      <c r="R97" s="790"/>
    </row>
    <row r="98" spans="1:18" ht="30.75" customHeight="1">
      <c r="A98" s="386" t="s">
        <v>26</v>
      </c>
      <c r="B98" s="388" t="s">
        <v>28</v>
      </c>
      <c r="C98" s="433" t="s">
        <v>22</v>
      </c>
      <c r="D98" s="169" t="s">
        <v>54</v>
      </c>
      <c r="E98" s="595"/>
      <c r="F98" s="375" t="s">
        <v>23</v>
      </c>
      <c r="G98" s="605">
        <v>6</v>
      </c>
      <c r="H98" s="17"/>
      <c r="I98" s="315"/>
      <c r="J98" s="277"/>
      <c r="K98" s="303"/>
      <c r="L98" s="304"/>
      <c r="M98" s="27"/>
      <c r="N98" s="57"/>
      <c r="O98" s="596"/>
      <c r="P98" s="597"/>
      <c r="Q98" s="598"/>
      <c r="R98" s="409"/>
    </row>
    <row r="99" spans="1:18" ht="25.5" customHeight="1">
      <c r="A99" s="411"/>
      <c r="B99" s="400"/>
      <c r="C99" s="373"/>
      <c r="D99" s="171" t="s">
        <v>155</v>
      </c>
      <c r="E99" s="712" t="s">
        <v>182</v>
      </c>
      <c r="F99" s="147"/>
      <c r="G99" s="148"/>
      <c r="H99" s="14" t="s">
        <v>24</v>
      </c>
      <c r="I99" s="323">
        <f>J99+L99</f>
        <v>3438.9</v>
      </c>
      <c r="J99" s="250">
        <f>160+3278.9</f>
        <v>3438.9</v>
      </c>
      <c r="K99" s="323"/>
      <c r="L99" s="251"/>
      <c r="M99" s="68">
        <v>4028.9</v>
      </c>
      <c r="N99" s="149">
        <v>4028.9</v>
      </c>
      <c r="O99" s="599" t="s">
        <v>76</v>
      </c>
      <c r="P99" s="600">
        <v>11</v>
      </c>
      <c r="Q99" s="150">
        <v>12</v>
      </c>
      <c r="R99" s="151">
        <v>14</v>
      </c>
    </row>
    <row r="100" spans="1:18" ht="25.5">
      <c r="A100" s="411"/>
      <c r="B100" s="400"/>
      <c r="C100" s="401"/>
      <c r="D100" s="171" t="s">
        <v>156</v>
      </c>
      <c r="E100" s="712"/>
      <c r="F100" s="147"/>
      <c r="G100" s="148"/>
      <c r="H100" s="13"/>
      <c r="I100" s="241"/>
      <c r="J100" s="247"/>
      <c r="K100" s="321"/>
      <c r="L100" s="248"/>
      <c r="M100" s="15"/>
      <c r="N100" s="12"/>
      <c r="O100" s="193" t="s">
        <v>174</v>
      </c>
      <c r="P100" s="355">
        <v>95</v>
      </c>
      <c r="Q100" s="114">
        <v>95</v>
      </c>
      <c r="R100" s="152">
        <v>95</v>
      </c>
    </row>
    <row r="101" spans="1:18" s="4" customFormat="1" ht="25.5">
      <c r="A101" s="601"/>
      <c r="B101" s="542"/>
      <c r="C101" s="543"/>
      <c r="D101" s="602" t="s">
        <v>157</v>
      </c>
      <c r="E101" s="536"/>
      <c r="F101" s="603"/>
      <c r="G101" s="604"/>
      <c r="H101" s="14"/>
      <c r="I101" s="323"/>
      <c r="J101" s="250"/>
      <c r="K101" s="323"/>
      <c r="L101" s="251"/>
      <c r="M101" s="68"/>
      <c r="N101" s="51"/>
      <c r="O101" s="153" t="s">
        <v>173</v>
      </c>
      <c r="P101" s="154">
        <v>30</v>
      </c>
      <c r="Q101" s="155">
        <v>30</v>
      </c>
      <c r="R101" s="156">
        <v>30</v>
      </c>
    </row>
    <row r="102" spans="1:18" ht="29.25" customHeight="1">
      <c r="A102" s="411"/>
      <c r="B102" s="400"/>
      <c r="C102" s="401"/>
      <c r="D102" s="171" t="s">
        <v>158</v>
      </c>
      <c r="E102" s="183"/>
      <c r="F102" s="147"/>
      <c r="G102" s="148"/>
      <c r="H102" s="26"/>
      <c r="I102" s="537"/>
      <c r="J102" s="295"/>
      <c r="K102" s="537"/>
      <c r="L102" s="301"/>
      <c r="M102" s="164"/>
      <c r="N102" s="567"/>
      <c r="O102" s="157" t="s">
        <v>78</v>
      </c>
      <c r="P102" s="356">
        <v>1</v>
      </c>
      <c r="Q102" s="115">
        <v>3</v>
      </c>
      <c r="R102" s="402">
        <v>3</v>
      </c>
    </row>
    <row r="103" spans="1:18" ht="38.25">
      <c r="A103" s="411"/>
      <c r="B103" s="400"/>
      <c r="C103" s="401"/>
      <c r="D103" s="171" t="s">
        <v>159</v>
      </c>
      <c r="E103" s="183"/>
      <c r="F103" s="147"/>
      <c r="G103" s="148"/>
      <c r="H103" s="14"/>
      <c r="I103" s="323"/>
      <c r="J103" s="242"/>
      <c r="K103" s="241"/>
      <c r="L103" s="249"/>
      <c r="M103" s="68"/>
      <c r="N103" s="51"/>
      <c r="O103" s="159" t="s">
        <v>167</v>
      </c>
      <c r="P103" s="408"/>
      <c r="Q103" s="114">
        <v>2</v>
      </c>
      <c r="R103" s="151">
        <v>2</v>
      </c>
    </row>
    <row r="104" spans="1:18" s="4" customFormat="1">
      <c r="A104" s="411"/>
      <c r="B104" s="400"/>
      <c r="C104" s="401"/>
      <c r="D104" s="171" t="s">
        <v>160</v>
      </c>
      <c r="E104" s="238"/>
      <c r="F104" s="147"/>
      <c r="G104" s="148"/>
      <c r="H104" s="14"/>
      <c r="I104" s="323"/>
      <c r="J104" s="250"/>
      <c r="K104" s="323"/>
      <c r="L104" s="251"/>
      <c r="M104" s="68"/>
      <c r="N104" s="149"/>
      <c r="O104" s="153" t="s">
        <v>172</v>
      </c>
      <c r="P104" s="154">
        <v>38.1</v>
      </c>
      <c r="Q104" s="155">
        <v>38.1</v>
      </c>
      <c r="R104" s="156">
        <v>38.1</v>
      </c>
    </row>
    <row r="105" spans="1:18" ht="15.75" customHeight="1">
      <c r="A105" s="411"/>
      <c r="B105" s="400"/>
      <c r="C105" s="401"/>
      <c r="D105" s="171" t="s">
        <v>161</v>
      </c>
      <c r="E105" s="238"/>
      <c r="F105" s="147"/>
      <c r="G105" s="148"/>
      <c r="H105" s="14"/>
      <c r="I105" s="323"/>
      <c r="J105" s="250"/>
      <c r="K105" s="324"/>
      <c r="L105" s="325"/>
      <c r="M105" s="68"/>
      <c r="N105" s="149"/>
      <c r="O105" s="153" t="s">
        <v>77</v>
      </c>
      <c r="P105" s="158">
        <v>101</v>
      </c>
      <c r="Q105" s="150">
        <v>101</v>
      </c>
      <c r="R105" s="151">
        <v>101</v>
      </c>
    </row>
    <row r="106" spans="1:18" ht="42" customHeight="1">
      <c r="A106" s="411"/>
      <c r="B106" s="400"/>
      <c r="C106" s="413"/>
      <c r="D106" s="731" t="s">
        <v>142</v>
      </c>
      <c r="E106" s="711" t="s">
        <v>184</v>
      </c>
      <c r="F106" s="733"/>
      <c r="G106" s="735"/>
      <c r="H106" s="14"/>
      <c r="I106" s="323"/>
      <c r="J106" s="242"/>
      <c r="K106" s="241"/>
      <c r="L106" s="249"/>
      <c r="M106" s="47"/>
      <c r="N106" s="53"/>
      <c r="O106" s="198" t="s">
        <v>171</v>
      </c>
      <c r="P106" s="355"/>
      <c r="Q106" s="113">
        <v>7</v>
      </c>
      <c r="R106" s="199">
        <v>6</v>
      </c>
    </row>
    <row r="107" spans="1:18" ht="33.75" customHeight="1" thickBot="1">
      <c r="A107" s="387"/>
      <c r="B107" s="389"/>
      <c r="C107" s="235"/>
      <c r="D107" s="732"/>
      <c r="E107" s="724"/>
      <c r="F107" s="734"/>
      <c r="G107" s="736"/>
      <c r="H107" s="273" t="s">
        <v>25</v>
      </c>
      <c r="I107" s="286">
        <f>J107+L107</f>
        <v>3438.9</v>
      </c>
      <c r="J107" s="287">
        <f>SUM(J99:J106)</f>
        <v>3438.9</v>
      </c>
      <c r="K107" s="287"/>
      <c r="L107" s="283"/>
      <c r="M107" s="290">
        <f>SUM(M99:M106)</f>
        <v>4028.9</v>
      </c>
      <c r="N107" s="291">
        <f>SUM(N99:N106)</f>
        <v>4028.9</v>
      </c>
      <c r="O107" s="160"/>
      <c r="P107" s="100"/>
      <c r="Q107" s="101"/>
      <c r="R107" s="410"/>
    </row>
    <row r="108" spans="1:18" ht="28.5" customHeight="1">
      <c r="A108" s="386" t="s">
        <v>26</v>
      </c>
      <c r="B108" s="388" t="s">
        <v>28</v>
      </c>
      <c r="C108" s="394" t="s">
        <v>26</v>
      </c>
      <c r="D108" s="737" t="s">
        <v>162</v>
      </c>
      <c r="E108" s="823" t="s">
        <v>185</v>
      </c>
      <c r="F108" s="176" t="s">
        <v>23</v>
      </c>
      <c r="G108" s="841">
        <v>6</v>
      </c>
      <c r="H108" s="16" t="s">
        <v>24</v>
      </c>
      <c r="I108" s="315">
        <f>J108+L108</f>
        <v>50.5</v>
      </c>
      <c r="J108" s="277">
        <v>50.5</v>
      </c>
      <c r="K108" s="315"/>
      <c r="L108" s="304"/>
      <c r="M108" s="27">
        <v>150</v>
      </c>
      <c r="N108" s="57">
        <v>150</v>
      </c>
      <c r="O108" s="162" t="s">
        <v>170</v>
      </c>
      <c r="P108" s="407">
        <v>1</v>
      </c>
      <c r="Q108" s="112">
        <v>1</v>
      </c>
      <c r="R108" s="200">
        <v>1</v>
      </c>
    </row>
    <row r="109" spans="1:18" ht="13.5" thickBot="1">
      <c r="A109" s="387"/>
      <c r="B109" s="389"/>
      <c r="C109" s="395"/>
      <c r="D109" s="732"/>
      <c r="E109" s="824"/>
      <c r="F109" s="177"/>
      <c r="G109" s="842"/>
      <c r="H109" s="273" t="s">
        <v>25</v>
      </c>
      <c r="I109" s="286">
        <f>J109+L109</f>
        <v>50.5</v>
      </c>
      <c r="J109" s="287">
        <f>J108</f>
        <v>50.5</v>
      </c>
      <c r="K109" s="287">
        <f>K108</f>
        <v>0</v>
      </c>
      <c r="L109" s="287">
        <f>L108</f>
        <v>0</v>
      </c>
      <c r="M109" s="290">
        <f>SUM(M108)</f>
        <v>150</v>
      </c>
      <c r="N109" s="291">
        <f>SUM(N108)</f>
        <v>150</v>
      </c>
      <c r="O109" s="160"/>
      <c r="P109" s="100"/>
      <c r="Q109" s="101"/>
      <c r="R109" s="410"/>
    </row>
    <row r="110" spans="1:18" ht="17.25" customHeight="1">
      <c r="A110" s="784" t="s">
        <v>26</v>
      </c>
      <c r="B110" s="765" t="s">
        <v>28</v>
      </c>
      <c r="C110" s="175" t="s">
        <v>28</v>
      </c>
      <c r="D110" s="767" t="s">
        <v>65</v>
      </c>
      <c r="E110" s="769"/>
      <c r="F110" s="176" t="s">
        <v>23</v>
      </c>
      <c r="G110" s="763">
        <v>2</v>
      </c>
      <c r="H110" s="142" t="s">
        <v>24</v>
      </c>
      <c r="I110" s="284">
        <f>J110+L110</f>
        <v>108</v>
      </c>
      <c r="J110" s="267">
        <v>108</v>
      </c>
      <c r="K110" s="267"/>
      <c r="L110" s="326"/>
      <c r="M110" s="75">
        <v>110</v>
      </c>
      <c r="N110" s="75">
        <v>110</v>
      </c>
      <c r="O110" s="702" t="s">
        <v>90</v>
      </c>
      <c r="P110" s="89">
        <v>400</v>
      </c>
      <c r="Q110" s="119">
        <v>350</v>
      </c>
      <c r="R110" s="409">
        <v>300</v>
      </c>
    </row>
    <row r="111" spans="1:18" ht="13.5" thickBot="1">
      <c r="A111" s="785"/>
      <c r="B111" s="786"/>
      <c r="C111" s="173"/>
      <c r="D111" s="768"/>
      <c r="E111" s="770"/>
      <c r="F111" s="177"/>
      <c r="G111" s="764"/>
      <c r="H111" s="273" t="s">
        <v>25</v>
      </c>
      <c r="I111" s="359">
        <f>J111+L111</f>
        <v>108</v>
      </c>
      <c r="J111" s="287">
        <f>SUM(J110)</f>
        <v>108</v>
      </c>
      <c r="K111" s="287"/>
      <c r="L111" s="289"/>
      <c r="M111" s="290">
        <f>SUM(M110)</f>
        <v>110</v>
      </c>
      <c r="N111" s="291">
        <f>SUM(N110)</f>
        <v>110</v>
      </c>
      <c r="O111" s="704"/>
      <c r="P111" s="100"/>
      <c r="Q111" s="101"/>
      <c r="R111" s="410"/>
    </row>
    <row r="112" spans="1:18" ht="55.5" customHeight="1">
      <c r="A112" s="784" t="s">
        <v>26</v>
      </c>
      <c r="B112" s="765" t="s">
        <v>28</v>
      </c>
      <c r="C112" s="175" t="s">
        <v>30</v>
      </c>
      <c r="D112" s="767" t="s">
        <v>100</v>
      </c>
      <c r="E112" s="823" t="s">
        <v>182</v>
      </c>
      <c r="F112" s="176" t="s">
        <v>23</v>
      </c>
      <c r="G112" s="763">
        <v>2</v>
      </c>
      <c r="H112" s="142" t="s">
        <v>24</v>
      </c>
      <c r="I112" s="284"/>
      <c r="J112" s="267"/>
      <c r="K112" s="267"/>
      <c r="L112" s="326"/>
      <c r="M112" s="75">
        <v>50</v>
      </c>
      <c r="N112" s="75">
        <v>50</v>
      </c>
      <c r="O112" s="86" t="s">
        <v>169</v>
      </c>
      <c r="P112" s="89"/>
      <c r="Q112" s="119">
        <v>7</v>
      </c>
      <c r="R112" s="409">
        <v>6</v>
      </c>
    </row>
    <row r="113" spans="1:19" ht="24" customHeight="1" thickBot="1">
      <c r="A113" s="785"/>
      <c r="B113" s="786"/>
      <c r="C113" s="173"/>
      <c r="D113" s="768"/>
      <c r="E113" s="824"/>
      <c r="F113" s="177"/>
      <c r="G113" s="764"/>
      <c r="H113" s="273" t="s">
        <v>25</v>
      </c>
      <c r="I113" s="327">
        <f>J113+L113</f>
        <v>0</v>
      </c>
      <c r="J113" s="305">
        <f>J112</f>
        <v>0</v>
      </c>
      <c r="K113" s="305">
        <f>K112</f>
        <v>0</v>
      </c>
      <c r="L113" s="305">
        <f>L112</f>
        <v>0</v>
      </c>
      <c r="M113" s="290">
        <f>SUM(M112)</f>
        <v>50</v>
      </c>
      <c r="N113" s="291">
        <f>SUM(N112)</f>
        <v>50</v>
      </c>
      <c r="O113" s="80"/>
      <c r="P113" s="100"/>
      <c r="Q113" s="101"/>
      <c r="R113" s="410"/>
    </row>
    <row r="114" spans="1:19" ht="29.25" customHeight="1">
      <c r="A114" s="784" t="s">
        <v>26</v>
      </c>
      <c r="B114" s="765" t="s">
        <v>28</v>
      </c>
      <c r="C114" s="175" t="s">
        <v>31</v>
      </c>
      <c r="D114" s="767" t="s">
        <v>56</v>
      </c>
      <c r="E114" s="769"/>
      <c r="F114" s="176" t="s">
        <v>23</v>
      </c>
      <c r="G114" s="763">
        <v>2</v>
      </c>
      <c r="H114" s="142" t="s">
        <v>24</v>
      </c>
      <c r="I114" s="284"/>
      <c r="J114" s="267"/>
      <c r="K114" s="267"/>
      <c r="L114" s="326"/>
      <c r="M114" s="75">
        <v>140</v>
      </c>
      <c r="N114" s="75"/>
      <c r="O114" s="86" t="s">
        <v>111</v>
      </c>
      <c r="P114" s="89"/>
      <c r="Q114" s="119">
        <v>1</v>
      </c>
      <c r="R114" s="409"/>
    </row>
    <row r="115" spans="1:19" ht="13.5" thickBot="1">
      <c r="A115" s="850"/>
      <c r="B115" s="766"/>
      <c r="C115" s="174"/>
      <c r="D115" s="768"/>
      <c r="E115" s="770"/>
      <c r="F115" s="177"/>
      <c r="G115" s="764"/>
      <c r="H115" s="273" t="s">
        <v>25</v>
      </c>
      <c r="I115" s="327">
        <f>J115+L115</f>
        <v>0</v>
      </c>
      <c r="J115" s="305">
        <f>J114</f>
        <v>0</v>
      </c>
      <c r="K115" s="305">
        <f>K114</f>
        <v>0</v>
      </c>
      <c r="L115" s="305">
        <f>L114</f>
        <v>0</v>
      </c>
      <c r="M115" s="313">
        <f>SUM(M114)</f>
        <v>140</v>
      </c>
      <c r="N115" s="314">
        <f>SUM(N114)</f>
        <v>0</v>
      </c>
      <c r="O115" s="165"/>
      <c r="P115" s="88"/>
      <c r="Q115" s="58"/>
      <c r="R115" s="402"/>
    </row>
    <row r="116" spans="1:19" ht="15" customHeight="1" thickBot="1">
      <c r="A116" s="46" t="s">
        <v>26</v>
      </c>
      <c r="B116" s="48" t="s">
        <v>28</v>
      </c>
      <c r="C116" s="706" t="s">
        <v>29</v>
      </c>
      <c r="D116" s="741"/>
      <c r="E116" s="741"/>
      <c r="F116" s="741"/>
      <c r="G116" s="741"/>
      <c r="H116" s="755"/>
      <c r="I116" s="42">
        <f>J116+L116</f>
        <v>3597.4</v>
      </c>
      <c r="J116" s="43">
        <f>J115+J113+J111+J109+J107</f>
        <v>3597.4</v>
      </c>
      <c r="K116" s="43">
        <f>K115+K113+K111+K109+K107</f>
        <v>0</v>
      </c>
      <c r="L116" s="43">
        <f>L115+L113+L111+L109+L107</f>
        <v>0</v>
      </c>
      <c r="M116" s="77">
        <f>M111+M107+M115+M113+M109</f>
        <v>4478.8999999999996</v>
      </c>
      <c r="N116" s="382">
        <f>N111+N107+N115+N113+N109</f>
        <v>4338.8999999999996</v>
      </c>
      <c r="O116" s="742"/>
      <c r="P116" s="743"/>
      <c r="Q116" s="743"/>
      <c r="R116" s="744"/>
    </row>
    <row r="117" spans="1:19" ht="15.75" customHeight="1" thickBot="1">
      <c r="A117" s="46" t="s">
        <v>26</v>
      </c>
      <c r="B117" s="750" t="s">
        <v>11</v>
      </c>
      <c r="C117" s="750"/>
      <c r="D117" s="750"/>
      <c r="E117" s="750"/>
      <c r="F117" s="750"/>
      <c r="G117" s="750"/>
      <c r="H117" s="751"/>
      <c r="I117" s="37">
        <f>J117+L117</f>
        <v>15234.5</v>
      </c>
      <c r="J117" s="38">
        <f>J116+J96+J88</f>
        <v>4679.8</v>
      </c>
      <c r="K117" s="38">
        <f>K116+K96+K88</f>
        <v>39.199999999999996</v>
      </c>
      <c r="L117" s="38">
        <f>L116+L96+L88</f>
        <v>10554.699999999999</v>
      </c>
      <c r="M117" s="78">
        <f>M116+M96+M88</f>
        <v>16034.9</v>
      </c>
      <c r="N117" s="383">
        <f>N116+N96+N88</f>
        <v>11442.099999999999</v>
      </c>
      <c r="O117" s="745"/>
      <c r="P117" s="746"/>
      <c r="Q117" s="746"/>
      <c r="R117" s="747"/>
    </row>
    <row r="118" spans="1:19" ht="14.25" customHeight="1" thickBot="1">
      <c r="A118" s="49" t="s">
        <v>10</v>
      </c>
      <c r="B118" s="752" t="s">
        <v>12</v>
      </c>
      <c r="C118" s="752"/>
      <c r="D118" s="752"/>
      <c r="E118" s="752"/>
      <c r="F118" s="752"/>
      <c r="G118" s="752"/>
      <c r="H118" s="753"/>
      <c r="I118" s="40">
        <f>J118+L118</f>
        <v>204249.2</v>
      </c>
      <c r="J118" s="36">
        <f>J117+J47</f>
        <v>193405.5</v>
      </c>
      <c r="K118" s="36">
        <f>K117+K47</f>
        <v>126407.7</v>
      </c>
      <c r="L118" s="36">
        <f>L117+L47</f>
        <v>10843.699999999999</v>
      </c>
      <c r="M118" s="79">
        <f>M117+M47</f>
        <v>205091.60000000003</v>
      </c>
      <c r="N118" s="62">
        <f>N117+N47</f>
        <v>200478.80000000005</v>
      </c>
      <c r="O118" s="847"/>
      <c r="P118" s="848"/>
      <c r="Q118" s="848"/>
      <c r="R118" s="849"/>
    </row>
    <row r="119" spans="1:19" s="141" customFormat="1" ht="30" customHeight="1">
      <c r="A119" s="754" t="s">
        <v>126</v>
      </c>
      <c r="B119" s="754"/>
      <c r="C119" s="754"/>
      <c r="D119" s="754"/>
      <c r="E119" s="754"/>
      <c r="F119" s="754"/>
      <c r="G119" s="754"/>
      <c r="H119" s="754"/>
      <c r="I119" s="754"/>
      <c r="J119" s="754"/>
      <c r="K119" s="754"/>
      <c r="L119" s="754"/>
      <c r="M119" s="754"/>
      <c r="N119" s="754"/>
      <c r="O119" s="754"/>
      <c r="P119" s="754"/>
      <c r="Q119" s="754"/>
      <c r="R119" s="754"/>
      <c r="S119" s="140"/>
    </row>
    <row r="120" spans="1:19" s="6" customFormat="1" ht="14.25" customHeight="1" thickBot="1">
      <c r="A120" s="825" t="s">
        <v>2</v>
      </c>
      <c r="B120" s="825"/>
      <c r="C120" s="825"/>
      <c r="D120" s="825"/>
      <c r="E120" s="825"/>
      <c r="F120" s="825"/>
      <c r="G120" s="825"/>
      <c r="H120" s="825"/>
      <c r="I120" s="825"/>
      <c r="J120" s="825"/>
      <c r="K120" s="825"/>
      <c r="L120" s="825"/>
      <c r="M120" s="825"/>
      <c r="N120" s="825"/>
      <c r="O120" s="366"/>
      <c r="P120" s="366"/>
      <c r="Q120" s="366"/>
      <c r="R120" s="120"/>
    </row>
    <row r="121" spans="1:19" s="7" customFormat="1" ht="34.5" customHeight="1" thickBot="1">
      <c r="A121" s="795" t="s">
        <v>3</v>
      </c>
      <c r="B121" s="796"/>
      <c r="C121" s="796"/>
      <c r="D121" s="796"/>
      <c r="E121" s="796"/>
      <c r="F121" s="796"/>
      <c r="G121" s="796"/>
      <c r="H121" s="797"/>
      <c r="I121" s="798" t="s">
        <v>104</v>
      </c>
      <c r="J121" s="799"/>
      <c r="K121" s="799"/>
      <c r="L121" s="800"/>
      <c r="M121" s="93" t="s">
        <v>109</v>
      </c>
      <c r="N121" s="93" t="s">
        <v>110</v>
      </c>
      <c r="O121" s="91"/>
      <c r="P121" s="756"/>
      <c r="Q121" s="756"/>
      <c r="R121" s="73"/>
    </row>
    <row r="122" spans="1:19" s="7" customFormat="1" ht="14.25" customHeight="1">
      <c r="A122" s="844" t="s">
        <v>35</v>
      </c>
      <c r="B122" s="845"/>
      <c r="C122" s="845"/>
      <c r="D122" s="845"/>
      <c r="E122" s="845"/>
      <c r="F122" s="845"/>
      <c r="G122" s="845"/>
      <c r="H122" s="846"/>
      <c r="I122" s="748">
        <f>I123+I129</f>
        <v>195770</v>
      </c>
      <c r="J122" s="749"/>
      <c r="K122" s="749"/>
      <c r="L122" s="749"/>
      <c r="M122" s="94">
        <f>M123+M129</f>
        <v>199903.6</v>
      </c>
      <c r="N122" s="94">
        <f>N123+N129</f>
        <v>196853.8</v>
      </c>
      <c r="O122" s="92"/>
      <c r="P122" s="843"/>
      <c r="Q122" s="843"/>
      <c r="R122" s="73"/>
    </row>
    <row r="123" spans="1:19" s="7" customFormat="1" ht="14.25" customHeight="1">
      <c r="A123" s="835" t="s">
        <v>146</v>
      </c>
      <c r="B123" s="836"/>
      <c r="C123" s="836"/>
      <c r="D123" s="836"/>
      <c r="E123" s="836"/>
      <c r="F123" s="836"/>
      <c r="G123" s="836"/>
      <c r="H123" s="837"/>
      <c r="I123" s="838">
        <f>SUM(I124:L128)</f>
        <v>195660.4</v>
      </c>
      <c r="J123" s="839"/>
      <c r="K123" s="839"/>
      <c r="L123" s="840"/>
      <c r="M123" s="358">
        <f>SUM(M124:M128)</f>
        <v>199853.6</v>
      </c>
      <c r="N123" s="358">
        <f>SUM(N124:N128)</f>
        <v>196703.8</v>
      </c>
      <c r="O123" s="92"/>
      <c r="P123" s="381"/>
      <c r="Q123" s="381"/>
      <c r="R123" s="73"/>
    </row>
    <row r="124" spans="1:19" s="7" customFormat="1" ht="12" customHeight="1">
      <c r="A124" s="791" t="s">
        <v>38</v>
      </c>
      <c r="B124" s="792"/>
      <c r="C124" s="792"/>
      <c r="D124" s="792"/>
      <c r="E124" s="792"/>
      <c r="F124" s="792"/>
      <c r="G124" s="792"/>
      <c r="H124" s="793"/>
      <c r="I124" s="757">
        <f>SUMIF(H12:H111,"sb",I12:I111)</f>
        <v>72973.699999999983</v>
      </c>
      <c r="J124" s="758"/>
      <c r="K124" s="758"/>
      <c r="L124" s="758"/>
      <c r="M124" s="69">
        <f>SUMIF(H12:H114,"sb",M12:M114)</f>
        <v>74648.799999999988</v>
      </c>
      <c r="N124" s="69">
        <f>SUMIF(H12:H114,"sb",N12:N114)</f>
        <v>74080.2</v>
      </c>
      <c r="O124" s="90"/>
      <c r="P124" s="728"/>
      <c r="Q124" s="728"/>
      <c r="R124" s="73"/>
    </row>
    <row r="125" spans="1:19" s="7" customFormat="1" ht="14.25" customHeight="1">
      <c r="A125" s="791" t="s">
        <v>46</v>
      </c>
      <c r="B125" s="792"/>
      <c r="C125" s="792"/>
      <c r="D125" s="792"/>
      <c r="E125" s="792"/>
      <c r="F125" s="792"/>
      <c r="G125" s="792"/>
      <c r="H125" s="793"/>
      <c r="I125" s="757">
        <f>SUMIF(H10:H111,"sb(sp)",I10:I111)</f>
        <v>16604.3</v>
      </c>
      <c r="J125" s="758"/>
      <c r="K125" s="758"/>
      <c r="L125" s="758"/>
      <c r="M125" s="69">
        <f>SUMIF(H12:H114,H13,M12:M115)</f>
        <v>16604.3</v>
      </c>
      <c r="N125" s="69">
        <f>SUMIF(H12:H114,"sb(sp)",N12:N114)</f>
        <v>16604.3</v>
      </c>
      <c r="O125" s="90"/>
      <c r="P125" s="728"/>
      <c r="Q125" s="728"/>
      <c r="R125" s="73"/>
    </row>
    <row r="126" spans="1:19" s="7" customFormat="1" ht="14.25" customHeight="1">
      <c r="A126" s="791" t="s">
        <v>39</v>
      </c>
      <c r="B126" s="792"/>
      <c r="C126" s="792"/>
      <c r="D126" s="792"/>
      <c r="E126" s="792"/>
      <c r="F126" s="792"/>
      <c r="G126" s="792"/>
      <c r="H126" s="793"/>
      <c r="I126" s="757">
        <f>SUMIF(H12:H111,"sb(vb)",I12:I111)</f>
        <v>103923.8</v>
      </c>
      <c r="J126" s="758"/>
      <c r="K126" s="758"/>
      <c r="L126" s="758"/>
      <c r="M126" s="70">
        <f>SUMIF(H12:H114,H14,M12:M114)</f>
        <v>105859.3</v>
      </c>
      <c r="N126" s="70">
        <f>SUMIF(H12:H114,H14,N12:N114)</f>
        <v>105859.3</v>
      </c>
      <c r="O126" s="90"/>
      <c r="P126" s="728"/>
      <c r="Q126" s="728"/>
      <c r="R126" s="73"/>
    </row>
    <row r="127" spans="1:19" s="7" customFormat="1" ht="15.75" customHeight="1">
      <c r="A127" s="791" t="s">
        <v>0</v>
      </c>
      <c r="B127" s="792"/>
      <c r="C127" s="792"/>
      <c r="D127" s="792"/>
      <c r="E127" s="792"/>
      <c r="F127" s="792"/>
      <c r="G127" s="792"/>
      <c r="H127" s="793"/>
      <c r="I127" s="757">
        <f>SUMIF(H16:H111,"sb(mk)",I16:I111)</f>
        <v>160</v>
      </c>
      <c r="J127" s="758"/>
      <c r="K127" s="758"/>
      <c r="L127" s="758"/>
      <c r="M127" s="67">
        <v>160</v>
      </c>
      <c r="N127" s="67">
        <v>160</v>
      </c>
      <c r="O127" s="90"/>
      <c r="P127" s="728"/>
      <c r="Q127" s="728"/>
      <c r="R127" s="73"/>
    </row>
    <row r="128" spans="1:19" s="7" customFormat="1" ht="12.75" customHeight="1">
      <c r="A128" s="791" t="s">
        <v>58</v>
      </c>
      <c r="B128" s="792"/>
      <c r="C128" s="792"/>
      <c r="D128" s="792"/>
      <c r="E128" s="792"/>
      <c r="F128" s="792"/>
      <c r="G128" s="792"/>
      <c r="H128" s="793"/>
      <c r="I128" s="830">
        <f>SUMIF(H16:H111,"sb(p)",I16:I111)</f>
        <v>1998.6</v>
      </c>
      <c r="J128" s="831"/>
      <c r="K128" s="831"/>
      <c r="L128" s="831"/>
      <c r="M128" s="55">
        <f>SUMIF(H12:H114,H51,M12:M114)</f>
        <v>2581.1999999999998</v>
      </c>
      <c r="N128" s="55">
        <f>SUMIF(H16:H114,H51,N16:N114)</f>
        <v>0</v>
      </c>
      <c r="O128" s="90"/>
      <c r="P128" s="728"/>
      <c r="Q128" s="728"/>
      <c r="R128" s="73"/>
    </row>
    <row r="129" spans="1:18" s="7" customFormat="1" ht="12.75" customHeight="1" thickBot="1">
      <c r="A129" s="805" t="s">
        <v>127</v>
      </c>
      <c r="B129" s="806"/>
      <c r="C129" s="806"/>
      <c r="D129" s="806"/>
      <c r="E129" s="806"/>
      <c r="F129" s="806"/>
      <c r="G129" s="806"/>
      <c r="H129" s="807"/>
      <c r="I129" s="808">
        <f>SUMIF(H16:H114,"pf",I16:I114)</f>
        <v>109.6</v>
      </c>
      <c r="J129" s="809"/>
      <c r="K129" s="809"/>
      <c r="L129" s="810"/>
      <c r="M129" s="357">
        <f>SUMIF(H12:H114,"pf",M12:M114)</f>
        <v>50</v>
      </c>
      <c r="N129" s="357">
        <f>SUMIF(H14:H114,"pf",N14:N114)</f>
        <v>150</v>
      </c>
      <c r="O129" s="90"/>
      <c r="P129" s="379"/>
      <c r="Q129" s="379"/>
      <c r="R129" s="73"/>
    </row>
    <row r="130" spans="1:18" s="7" customFormat="1" ht="12.75" customHeight="1" thickBot="1">
      <c r="A130" s="817" t="s">
        <v>36</v>
      </c>
      <c r="B130" s="818"/>
      <c r="C130" s="818"/>
      <c r="D130" s="818"/>
      <c r="E130" s="818"/>
      <c r="F130" s="818"/>
      <c r="G130" s="818"/>
      <c r="H130" s="819"/>
      <c r="I130" s="820">
        <f>SUM(I131:L132)</f>
        <v>8479.2000000000007</v>
      </c>
      <c r="J130" s="821"/>
      <c r="K130" s="821"/>
      <c r="L130" s="821"/>
      <c r="M130" s="50">
        <f>SUM(M131:M132)</f>
        <v>5188</v>
      </c>
      <c r="N130" s="50">
        <f>SUM(N131:N132)</f>
        <v>3625</v>
      </c>
      <c r="O130" s="60"/>
      <c r="P130" s="822"/>
      <c r="Q130" s="822"/>
      <c r="R130" s="73"/>
    </row>
    <row r="131" spans="1:18" s="7" customFormat="1">
      <c r="A131" s="827" t="s">
        <v>40</v>
      </c>
      <c r="B131" s="828"/>
      <c r="C131" s="828"/>
      <c r="D131" s="828"/>
      <c r="E131" s="828"/>
      <c r="F131" s="828"/>
      <c r="G131" s="828"/>
      <c r="H131" s="829"/>
      <c r="I131" s="830">
        <f>SUMIF(H10:H111,"es",I10:I111)</f>
        <v>7224.9000000000005</v>
      </c>
      <c r="J131" s="831"/>
      <c r="K131" s="831"/>
      <c r="L131" s="831"/>
      <c r="M131" s="10">
        <f>SUMIF(H12:H110,H53,M12:M110)</f>
        <v>4498</v>
      </c>
      <c r="N131" s="10">
        <f>SUMIF(H16:H114,"es",N16:N114)</f>
        <v>3625</v>
      </c>
      <c r="O131" s="59"/>
      <c r="P131" s="816"/>
      <c r="Q131" s="816"/>
      <c r="R131" s="73"/>
    </row>
    <row r="132" spans="1:18" s="7" customFormat="1" ht="13.5" thickBot="1">
      <c r="A132" s="832" t="s">
        <v>1</v>
      </c>
      <c r="B132" s="833"/>
      <c r="C132" s="833"/>
      <c r="D132" s="833"/>
      <c r="E132" s="833"/>
      <c r="F132" s="833"/>
      <c r="G132" s="833"/>
      <c r="H132" s="834"/>
      <c r="I132" s="757">
        <f>SUMIF(H10:H111,"lrvb",I10:I111)</f>
        <v>1254.3</v>
      </c>
      <c r="J132" s="758"/>
      <c r="K132" s="758"/>
      <c r="L132" s="758"/>
      <c r="M132" s="71">
        <f>SUMIF(H12:H110,H52,M12:M110)</f>
        <v>690</v>
      </c>
      <c r="N132" s="71">
        <f>SUMIF(H12:H114,"lrvb",N12:N114)</f>
        <v>0</v>
      </c>
      <c r="O132" s="59"/>
      <c r="P132" s="816"/>
      <c r="Q132" s="816"/>
      <c r="R132" s="73"/>
    </row>
    <row r="133" spans="1:18" ht="13.5" thickBot="1">
      <c r="A133" s="811" t="s">
        <v>37</v>
      </c>
      <c r="B133" s="812"/>
      <c r="C133" s="812"/>
      <c r="D133" s="812"/>
      <c r="E133" s="812"/>
      <c r="F133" s="812"/>
      <c r="G133" s="812"/>
      <c r="H133" s="813"/>
      <c r="I133" s="814">
        <f>I130+I122</f>
        <v>204249.2</v>
      </c>
      <c r="J133" s="815"/>
      <c r="K133" s="815"/>
      <c r="L133" s="815"/>
      <c r="M133" s="328">
        <f>M122+M130</f>
        <v>205091.6</v>
      </c>
      <c r="N133" s="328">
        <f>N130+N122</f>
        <v>200478.8</v>
      </c>
      <c r="O133" s="92"/>
      <c r="P133" s="826"/>
      <c r="Q133" s="826"/>
    </row>
    <row r="135" spans="1:18">
      <c r="D135" s="2"/>
      <c r="E135" s="184"/>
      <c r="F135" s="2"/>
      <c r="G135" s="72"/>
      <c r="H135" s="139"/>
      <c r="I135" s="336"/>
      <c r="J135" s="336"/>
      <c r="K135" s="336"/>
      <c r="L135" s="336"/>
      <c r="M135" s="2"/>
      <c r="N135" s="2"/>
    </row>
    <row r="136" spans="1:18">
      <c r="D136" s="2"/>
      <c r="E136" s="184"/>
      <c r="F136" s="2"/>
      <c r="G136" s="72"/>
      <c r="H136" s="139"/>
      <c r="I136" s="2"/>
      <c r="J136" s="2"/>
      <c r="K136" s="2"/>
      <c r="L136" s="2"/>
      <c r="M136" s="2"/>
      <c r="N136" s="2"/>
    </row>
    <row r="137" spans="1:18">
      <c r="D137" s="2"/>
      <c r="E137" s="184"/>
      <c r="F137" s="2"/>
      <c r="G137" s="72"/>
      <c r="H137" s="139"/>
      <c r="I137" s="2"/>
      <c r="J137" s="2"/>
      <c r="K137" s="2"/>
      <c r="L137" s="2"/>
      <c r="M137" s="2"/>
      <c r="N137" s="2"/>
    </row>
    <row r="138" spans="1:18">
      <c r="D138" s="2"/>
      <c r="E138" s="184"/>
      <c r="F138" s="2"/>
      <c r="G138" s="72"/>
      <c r="H138" s="139"/>
      <c r="I138" s="2"/>
      <c r="J138" s="2"/>
      <c r="K138" s="2"/>
      <c r="L138" s="2"/>
      <c r="M138" s="2"/>
      <c r="N138" s="2"/>
    </row>
    <row r="139" spans="1:18">
      <c r="D139" s="2"/>
      <c r="E139" s="184"/>
      <c r="F139" s="2"/>
      <c r="G139" s="72"/>
      <c r="H139" s="139"/>
      <c r="I139" s="2"/>
      <c r="J139" s="2"/>
      <c r="K139" s="2"/>
      <c r="L139" s="2"/>
      <c r="M139" s="2"/>
      <c r="N139" s="2"/>
    </row>
    <row r="140" spans="1:18">
      <c r="D140" s="2"/>
      <c r="E140" s="184"/>
      <c r="F140" s="2"/>
      <c r="G140" s="72"/>
      <c r="H140" s="139"/>
      <c r="I140" s="2"/>
      <c r="J140" s="2"/>
      <c r="K140" s="2"/>
      <c r="L140" s="2"/>
      <c r="M140" s="2"/>
      <c r="N140" s="2"/>
    </row>
    <row r="141" spans="1:18">
      <c r="D141" s="2"/>
      <c r="E141" s="184"/>
      <c r="F141" s="2"/>
      <c r="G141" s="72"/>
      <c r="H141" s="139"/>
      <c r="I141" s="2"/>
      <c r="J141" s="2"/>
      <c r="K141" s="2"/>
      <c r="L141" s="2"/>
      <c r="M141" s="2"/>
      <c r="N141" s="2"/>
    </row>
    <row r="142" spans="1:18">
      <c r="D142" s="2"/>
      <c r="E142" s="184"/>
      <c r="F142" s="2"/>
      <c r="G142" s="72"/>
      <c r="H142" s="139"/>
      <c r="I142" s="2"/>
      <c r="J142" s="2"/>
      <c r="K142" s="2"/>
      <c r="L142" s="2"/>
      <c r="M142" s="2"/>
      <c r="N142" s="2"/>
    </row>
    <row r="143" spans="1:18">
      <c r="D143" s="2"/>
      <c r="E143" s="184"/>
      <c r="F143" s="2"/>
      <c r="G143" s="72"/>
      <c r="H143" s="139"/>
      <c r="I143" s="2"/>
      <c r="J143" s="2"/>
      <c r="K143" s="2"/>
      <c r="L143" s="2"/>
      <c r="M143" s="2"/>
      <c r="N143" s="2"/>
    </row>
    <row r="144" spans="1:18">
      <c r="D144" s="2"/>
      <c r="E144" s="184"/>
      <c r="F144" s="2"/>
      <c r="G144" s="72"/>
      <c r="H144" s="139"/>
      <c r="I144" s="2"/>
      <c r="J144" s="2"/>
      <c r="K144" s="2"/>
      <c r="L144" s="2"/>
      <c r="M144" s="2"/>
      <c r="N144" s="2"/>
    </row>
    <row r="145" spans="1:18">
      <c r="D145" s="2"/>
      <c r="E145" s="184"/>
      <c r="F145" s="2"/>
      <c r="G145" s="72"/>
      <c r="H145" s="139"/>
      <c r="I145" s="2"/>
      <c r="J145" s="2"/>
      <c r="K145" s="2"/>
      <c r="L145" s="2"/>
      <c r="M145" s="2"/>
      <c r="N145" s="2"/>
    </row>
    <row r="146" spans="1:18">
      <c r="A146" s="2"/>
      <c r="B146" s="2"/>
      <c r="C146" s="2"/>
      <c r="D146" s="2"/>
      <c r="E146" s="184"/>
      <c r="F146" s="2"/>
      <c r="G146" s="72"/>
      <c r="H146" s="139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>
      <c r="A147" s="2"/>
      <c r="B147" s="2"/>
      <c r="C147" s="2"/>
      <c r="D147" s="2"/>
      <c r="E147" s="184"/>
      <c r="F147" s="2"/>
      <c r="G147" s="72"/>
      <c r="H147" s="139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>
      <c r="A148" s="2"/>
      <c r="B148" s="2"/>
      <c r="C148" s="2"/>
      <c r="D148" s="2"/>
      <c r="E148" s="184"/>
      <c r="F148" s="2"/>
      <c r="G148" s="72"/>
      <c r="H148" s="139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>
      <c r="A149" s="2"/>
      <c r="B149" s="2"/>
      <c r="C149" s="2"/>
      <c r="D149" s="2"/>
      <c r="E149" s="184"/>
      <c r="F149" s="2"/>
      <c r="G149" s="72"/>
      <c r="H149" s="139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>
      <c r="A150" s="2"/>
      <c r="B150" s="2"/>
      <c r="C150" s="2"/>
      <c r="D150" s="2"/>
      <c r="E150" s="184"/>
      <c r="F150" s="2"/>
      <c r="G150" s="72"/>
      <c r="H150" s="139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>
      <c r="A151" s="2"/>
      <c r="B151" s="2"/>
      <c r="C151" s="2"/>
      <c r="D151" s="2"/>
      <c r="E151" s="184"/>
      <c r="F151" s="2"/>
      <c r="G151" s="72"/>
      <c r="H151" s="139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>
      <c r="A152" s="2"/>
      <c r="B152" s="2"/>
      <c r="C152" s="2"/>
      <c r="D152" s="2"/>
      <c r="E152" s="184"/>
      <c r="F152" s="2"/>
      <c r="G152" s="72"/>
      <c r="H152" s="139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>
      <c r="A153" s="2"/>
      <c r="B153" s="2"/>
      <c r="C153" s="2"/>
      <c r="D153" s="2"/>
      <c r="E153" s="184"/>
      <c r="F153" s="2"/>
      <c r="G153" s="72"/>
      <c r="H153" s="139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>
      <c r="A154" s="2"/>
      <c r="B154" s="2"/>
      <c r="C154" s="2"/>
      <c r="D154" s="2"/>
      <c r="E154" s="184"/>
      <c r="F154" s="2"/>
      <c r="G154" s="72"/>
      <c r="H154" s="139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>
      <c r="A155" s="2"/>
      <c r="B155" s="2"/>
      <c r="C155" s="2"/>
      <c r="D155" s="2"/>
      <c r="E155" s="184"/>
      <c r="F155" s="2"/>
      <c r="G155" s="72"/>
      <c r="H155" s="139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>
      <c r="A156" s="2"/>
      <c r="B156" s="2"/>
      <c r="C156" s="2"/>
      <c r="D156" s="2"/>
      <c r="E156" s="184"/>
      <c r="F156" s="2"/>
      <c r="G156" s="72"/>
      <c r="H156" s="139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>
      <c r="A157" s="2"/>
      <c r="B157" s="2"/>
      <c r="C157" s="2"/>
      <c r="D157" s="2"/>
      <c r="E157" s="184"/>
      <c r="F157" s="2"/>
      <c r="G157" s="72"/>
      <c r="H157" s="139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>
      <c r="A158" s="2"/>
      <c r="B158" s="2"/>
      <c r="C158" s="2"/>
      <c r="D158" s="2"/>
      <c r="E158" s="184"/>
      <c r="F158" s="2"/>
      <c r="G158" s="72"/>
      <c r="H158" s="139"/>
      <c r="I158" s="2"/>
      <c r="J158" s="2"/>
      <c r="K158" s="2"/>
      <c r="L158" s="2"/>
      <c r="M158" s="2"/>
      <c r="N158" s="2"/>
      <c r="O158" s="2"/>
      <c r="P158" s="2"/>
      <c r="Q158" s="2"/>
      <c r="R158" s="2"/>
    </row>
  </sheetData>
  <mergeCells count="231">
    <mergeCell ref="O86:O87"/>
    <mergeCell ref="E5:E7"/>
    <mergeCell ref="F5:F7"/>
    <mergeCell ref="A12:A28"/>
    <mergeCell ref="B13:B28"/>
    <mergeCell ref="C12:C28"/>
    <mergeCell ref="C11:R11"/>
    <mergeCell ref="B10:R10"/>
    <mergeCell ref="Q23:Q24"/>
    <mergeCell ref="O29:O30"/>
    <mergeCell ref="F12:F28"/>
    <mergeCell ref="G12:G28"/>
    <mergeCell ref="R23:R24"/>
    <mergeCell ref="R25:R26"/>
    <mergeCell ref="O27:O28"/>
    <mergeCell ref="F29:F30"/>
    <mergeCell ref="G29:G30"/>
    <mergeCell ref="O23:O24"/>
    <mergeCell ref="A1:R1"/>
    <mergeCell ref="A2:R2"/>
    <mergeCell ref="A3:R3"/>
    <mergeCell ref="C4:R4"/>
    <mergeCell ref="D29:D30"/>
    <mergeCell ref="E29:E30"/>
    <mergeCell ref="D27:D28"/>
    <mergeCell ref="D21:D22"/>
    <mergeCell ref="D12:D13"/>
    <mergeCell ref="D15:D16"/>
    <mergeCell ref="A5:A7"/>
    <mergeCell ref="B5:B7"/>
    <mergeCell ref="C5:C7"/>
    <mergeCell ref="A8:R8"/>
    <mergeCell ref="A9:R9"/>
    <mergeCell ref="O6:O7"/>
    <mergeCell ref="N5:N7"/>
    <mergeCell ref="O5:R5"/>
    <mergeCell ref="P6:R6"/>
    <mergeCell ref="G5:G7"/>
    <mergeCell ref="M5:M7"/>
    <mergeCell ref="I6:I7"/>
    <mergeCell ref="D25:D26"/>
    <mergeCell ref="D23:D24"/>
    <mergeCell ref="D17:D20"/>
    <mergeCell ref="D5:D7"/>
    <mergeCell ref="L6:L7"/>
    <mergeCell ref="H5:H7"/>
    <mergeCell ref="I5:L5"/>
    <mergeCell ref="J6:K6"/>
    <mergeCell ref="O31:O32"/>
    <mergeCell ref="P31:P32"/>
    <mergeCell ref="A33:A34"/>
    <mergeCell ref="B33:B34"/>
    <mergeCell ref="C33:C34"/>
    <mergeCell ref="D33:D35"/>
    <mergeCell ref="G31:G32"/>
    <mergeCell ref="A42:A43"/>
    <mergeCell ref="C37:R37"/>
    <mergeCell ref="B38:B39"/>
    <mergeCell ref="C38:C39"/>
    <mergeCell ref="D38:D39"/>
    <mergeCell ref="E38:E39"/>
    <mergeCell ref="F38:F39"/>
    <mergeCell ref="Q31:Q32"/>
    <mergeCell ref="R31:R32"/>
    <mergeCell ref="G38:G39"/>
    <mergeCell ref="C42:C43"/>
    <mergeCell ref="A40:A41"/>
    <mergeCell ref="D42:D43"/>
    <mergeCell ref="F40:F41"/>
    <mergeCell ref="G40:G41"/>
    <mergeCell ref="E42:E43"/>
    <mergeCell ref="F42:F43"/>
    <mergeCell ref="G42:G43"/>
    <mergeCell ref="E40:E41"/>
    <mergeCell ref="B40:B41"/>
    <mergeCell ref="C40:C41"/>
    <mergeCell ref="D40:D41"/>
    <mergeCell ref="A44:A45"/>
    <mergeCell ref="B44:B45"/>
    <mergeCell ref="C44:C45"/>
    <mergeCell ref="D44:D45"/>
    <mergeCell ref="G69:G70"/>
    <mergeCell ref="D69:D70"/>
    <mergeCell ref="F69:F70"/>
    <mergeCell ref="E44:E45"/>
    <mergeCell ref="F44:F45"/>
    <mergeCell ref="G44:G45"/>
    <mergeCell ref="D58:D59"/>
    <mergeCell ref="E68:E70"/>
    <mergeCell ref="D61:D62"/>
    <mergeCell ref="D64:D66"/>
    <mergeCell ref="F58:F59"/>
    <mergeCell ref="C46:H46"/>
    <mergeCell ref="B48:R48"/>
    <mergeCell ref="C49:R49"/>
    <mergeCell ref="O51:O53"/>
    <mergeCell ref="P46:R46"/>
    <mergeCell ref="B47:H47"/>
    <mergeCell ref="D92:D93"/>
    <mergeCell ref="O88:R88"/>
    <mergeCell ref="Q89:R89"/>
    <mergeCell ref="E90:E91"/>
    <mergeCell ref="O90:O91"/>
    <mergeCell ref="G90:G91"/>
    <mergeCell ref="C88:H88"/>
    <mergeCell ref="O118:R118"/>
    <mergeCell ref="A114:A115"/>
    <mergeCell ref="A110:A111"/>
    <mergeCell ref="G112:G113"/>
    <mergeCell ref="G92:G93"/>
    <mergeCell ref="A90:A91"/>
    <mergeCell ref="O94:O95"/>
    <mergeCell ref="B90:B91"/>
    <mergeCell ref="D90:D91"/>
    <mergeCell ref="A92:A93"/>
    <mergeCell ref="A128:H128"/>
    <mergeCell ref="I128:L128"/>
    <mergeCell ref="P128:Q128"/>
    <mergeCell ref="A125:H125"/>
    <mergeCell ref="I125:L125"/>
    <mergeCell ref="A126:H126"/>
    <mergeCell ref="I126:L126"/>
    <mergeCell ref="A127:H127"/>
    <mergeCell ref="D108:D109"/>
    <mergeCell ref="B110:B111"/>
    <mergeCell ref="D110:D111"/>
    <mergeCell ref="E110:E111"/>
    <mergeCell ref="P126:Q126"/>
    <mergeCell ref="P125:Q125"/>
    <mergeCell ref="O110:O111"/>
    <mergeCell ref="E108:E109"/>
    <mergeCell ref="G108:G109"/>
    <mergeCell ref="P124:Q124"/>
    <mergeCell ref="E112:E113"/>
    <mergeCell ref="A120:N120"/>
    <mergeCell ref="P133:Q133"/>
    <mergeCell ref="A131:H131"/>
    <mergeCell ref="I131:L131"/>
    <mergeCell ref="P131:Q131"/>
    <mergeCell ref="A132:H132"/>
    <mergeCell ref="A123:H123"/>
    <mergeCell ref="I123:L123"/>
    <mergeCell ref="I132:L132"/>
    <mergeCell ref="A129:H129"/>
    <mergeCell ref="I129:L129"/>
    <mergeCell ref="A133:H133"/>
    <mergeCell ref="I133:L133"/>
    <mergeCell ref="P132:Q132"/>
    <mergeCell ref="A130:H130"/>
    <mergeCell ref="I130:L130"/>
    <mergeCell ref="P130:Q130"/>
    <mergeCell ref="A124:H124"/>
    <mergeCell ref="I124:L124"/>
    <mergeCell ref="A86:A87"/>
    <mergeCell ref="B86:B87"/>
    <mergeCell ref="C86:C87"/>
    <mergeCell ref="D86:D87"/>
    <mergeCell ref="F94:F95"/>
    <mergeCell ref="F90:F91"/>
    <mergeCell ref="A121:H121"/>
    <mergeCell ref="I121:L121"/>
    <mergeCell ref="A112:A113"/>
    <mergeCell ref="B112:B113"/>
    <mergeCell ref="D112:D113"/>
    <mergeCell ref="A82:A83"/>
    <mergeCell ref="B82:B83"/>
    <mergeCell ref="E94:E95"/>
    <mergeCell ref="C97:R97"/>
    <mergeCell ref="A84:A85"/>
    <mergeCell ref="B84:B85"/>
    <mergeCell ref="E92:E93"/>
    <mergeCell ref="B76:B77"/>
    <mergeCell ref="C84:C85"/>
    <mergeCell ref="D84:D85"/>
    <mergeCell ref="O84:O85"/>
    <mergeCell ref="F80:F81"/>
    <mergeCell ref="E82:E83"/>
    <mergeCell ref="D80:D81"/>
    <mergeCell ref="D76:D77"/>
    <mergeCell ref="C82:C83"/>
    <mergeCell ref="D82:D83"/>
    <mergeCell ref="I127:L127"/>
    <mergeCell ref="C76:C77"/>
    <mergeCell ref="A76:A77"/>
    <mergeCell ref="G110:G111"/>
    <mergeCell ref="B114:B115"/>
    <mergeCell ref="D114:D115"/>
    <mergeCell ref="E114:E115"/>
    <mergeCell ref="G114:G115"/>
    <mergeCell ref="A94:A95"/>
    <mergeCell ref="F92:F93"/>
    <mergeCell ref="O116:R116"/>
    <mergeCell ref="O117:R117"/>
    <mergeCell ref="I122:L122"/>
    <mergeCell ref="B117:H117"/>
    <mergeCell ref="B118:H118"/>
    <mergeCell ref="A119:R119"/>
    <mergeCell ref="C116:H116"/>
    <mergeCell ref="P121:Q121"/>
    <mergeCell ref="P122:Q122"/>
    <mergeCell ref="A122:H122"/>
    <mergeCell ref="P127:Q127"/>
    <mergeCell ref="G94:G95"/>
    <mergeCell ref="D106:D107"/>
    <mergeCell ref="E106:E107"/>
    <mergeCell ref="F106:F107"/>
    <mergeCell ref="G106:G107"/>
    <mergeCell ref="D94:D95"/>
    <mergeCell ref="O96:R96"/>
    <mergeCell ref="C96:H96"/>
    <mergeCell ref="E99:E100"/>
    <mergeCell ref="C36:H36"/>
    <mergeCell ref="T8:T9"/>
    <mergeCell ref="E12:E28"/>
    <mergeCell ref="E62:E65"/>
    <mergeCell ref="E72:E75"/>
    <mergeCell ref="O47:R47"/>
    <mergeCell ref="O61:O66"/>
    <mergeCell ref="O57:O58"/>
    <mergeCell ref="O36:R36"/>
    <mergeCell ref="E33:E35"/>
    <mergeCell ref="Q33:Q35"/>
    <mergeCell ref="R33:R35"/>
    <mergeCell ref="D31:D32"/>
    <mergeCell ref="P23:P24"/>
    <mergeCell ref="G33:G35"/>
    <mergeCell ref="O33:O35"/>
    <mergeCell ref="P33:P35"/>
    <mergeCell ref="F33:F35"/>
    <mergeCell ref="E31:E32"/>
    <mergeCell ref="F31:F32"/>
  </mergeCells>
  <phoneticPr fontId="0" type="noConversion"/>
  <printOptions horizontalCentered="1"/>
  <pageMargins left="0" right="0" top="0" bottom="0" header="0.31496062992125984" footer="0.31496062992125984"/>
  <pageSetup scale="74" orientation="landscape" r:id="rId1"/>
  <rowBreaks count="4" manualBreakCount="4">
    <brk id="32" max="18" man="1"/>
    <brk id="54" max="18" man="1"/>
    <brk id="77" max="18" man="1"/>
    <brk id="107" max="18" man="1"/>
  </rowBreaks>
  <colBreaks count="1" manualBreakCount="1">
    <brk id="18" max="1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53"/>
  <sheetViews>
    <sheetView tabSelected="1" view="pageBreakPreview" topLeftCell="A61" zoomScale="90" zoomScaleNormal="100" zoomScaleSheetLayoutView="90" workbookViewId="0">
      <selection activeCell="D65" sqref="D65"/>
    </sheetView>
  </sheetViews>
  <sheetFormatPr defaultRowHeight="12.75"/>
  <cols>
    <col min="1" max="3" width="2.42578125" style="7" customWidth="1"/>
    <col min="4" max="4" width="39.140625" style="7" customWidth="1"/>
    <col min="5" max="5" width="4" style="185" customWidth="1"/>
    <col min="6" max="6" width="2.85546875" style="7" customWidth="1"/>
    <col min="7" max="7" width="6.140625" style="73" customWidth="1"/>
    <col min="8" max="8" width="8.140625" style="403" customWidth="1"/>
    <col min="9" max="11" width="8.140625" style="7" customWidth="1"/>
    <col min="12" max="12" width="8" style="7" customWidth="1"/>
    <col min="13" max="13" width="8.5703125" style="2" customWidth="1"/>
    <col min="14" max="14" width="9" style="2" customWidth="1"/>
    <col min="15" max="15" width="8.140625" style="2" customWidth="1"/>
    <col min="16" max="16" width="7.140625" style="2" customWidth="1"/>
    <col min="17" max="20" width="6.140625" style="2" customWidth="1"/>
    <col min="21" max="16384" width="9.140625" style="2"/>
  </cols>
  <sheetData>
    <row r="1" spans="1:20">
      <c r="A1" s="966" t="s">
        <v>112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</row>
    <row r="2" spans="1:20" ht="12.75" customHeight="1">
      <c r="A2" s="967" t="s">
        <v>41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</row>
    <row r="3" spans="1:20" ht="12.75" customHeight="1">
      <c r="A3" s="968" t="s">
        <v>61</v>
      </c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</row>
    <row r="4" spans="1:20" ht="13.5" customHeight="1" thickBot="1">
      <c r="A4" s="404"/>
      <c r="B4" s="404"/>
      <c r="C4" s="969" t="s">
        <v>9</v>
      </c>
      <c r="D4" s="969"/>
      <c r="E4" s="969"/>
      <c r="F4" s="969"/>
      <c r="G4" s="969"/>
      <c r="H4" s="969"/>
      <c r="I4" s="969"/>
      <c r="J4" s="969"/>
      <c r="K4" s="969"/>
      <c r="L4" s="969"/>
      <c r="M4" s="969"/>
      <c r="N4" s="969"/>
      <c r="O4" s="969"/>
      <c r="P4" s="969"/>
      <c r="Q4" s="969"/>
      <c r="R4" s="969"/>
      <c r="S4" s="969"/>
      <c r="T4" s="969"/>
    </row>
    <row r="5" spans="1:20" ht="29.25" customHeight="1">
      <c r="A5" s="936" t="s">
        <v>13</v>
      </c>
      <c r="B5" s="939" t="s">
        <v>15</v>
      </c>
      <c r="C5" s="939" t="s">
        <v>16</v>
      </c>
      <c r="D5" s="931" t="s">
        <v>33</v>
      </c>
      <c r="E5" s="985" t="s">
        <v>17</v>
      </c>
      <c r="F5" s="988" t="s">
        <v>91</v>
      </c>
      <c r="G5" s="956" t="s">
        <v>18</v>
      </c>
      <c r="H5" s="959" t="s">
        <v>19</v>
      </c>
      <c r="I5" s="962" t="s">
        <v>104</v>
      </c>
      <c r="J5" s="963"/>
      <c r="K5" s="963"/>
      <c r="L5" s="964"/>
      <c r="M5" s="962" t="s">
        <v>180</v>
      </c>
      <c r="N5" s="963"/>
      <c r="O5" s="963"/>
      <c r="P5" s="964"/>
      <c r="Q5" s="1067" t="s">
        <v>178</v>
      </c>
      <c r="R5" s="1068"/>
      <c r="S5" s="1068"/>
      <c r="T5" s="1069"/>
    </row>
    <row r="6" spans="1:20" ht="17.25" customHeight="1">
      <c r="A6" s="937"/>
      <c r="B6" s="940"/>
      <c r="C6" s="940"/>
      <c r="D6" s="932"/>
      <c r="E6" s="986"/>
      <c r="F6" s="989"/>
      <c r="G6" s="957"/>
      <c r="H6" s="960"/>
      <c r="I6" s="926" t="s">
        <v>20</v>
      </c>
      <c r="J6" s="965" t="s">
        <v>21</v>
      </c>
      <c r="K6" s="965"/>
      <c r="L6" s="934" t="s">
        <v>43</v>
      </c>
      <c r="M6" s="937" t="s">
        <v>20</v>
      </c>
      <c r="N6" s="965" t="s">
        <v>21</v>
      </c>
      <c r="O6" s="965"/>
      <c r="P6" s="1070" t="s">
        <v>179</v>
      </c>
      <c r="Q6" s="1071" t="s">
        <v>20</v>
      </c>
      <c r="R6" s="1073" t="s">
        <v>21</v>
      </c>
      <c r="S6" s="1073"/>
      <c r="T6" s="1065" t="s">
        <v>179</v>
      </c>
    </row>
    <row r="7" spans="1:20" ht="99.75" customHeight="1" thickBot="1">
      <c r="A7" s="926"/>
      <c r="B7" s="1107"/>
      <c r="C7" s="1107"/>
      <c r="D7" s="932"/>
      <c r="E7" s="986"/>
      <c r="F7" s="1106"/>
      <c r="G7" s="957"/>
      <c r="H7" s="960"/>
      <c r="I7" s="1108"/>
      <c r="J7" s="435" t="s">
        <v>20</v>
      </c>
      <c r="K7" s="436" t="s">
        <v>34</v>
      </c>
      <c r="L7" s="1109"/>
      <c r="M7" s="926"/>
      <c r="N7" s="435" t="s">
        <v>20</v>
      </c>
      <c r="O7" s="436" t="s">
        <v>34</v>
      </c>
      <c r="P7" s="934"/>
      <c r="Q7" s="1072"/>
      <c r="R7" s="437" t="s">
        <v>20</v>
      </c>
      <c r="S7" s="438" t="s">
        <v>34</v>
      </c>
      <c r="T7" s="1066"/>
    </row>
    <row r="8" spans="1:20" ht="13.5" customHeight="1">
      <c r="A8" s="1049" t="s">
        <v>148</v>
      </c>
      <c r="B8" s="1050"/>
      <c r="C8" s="1050"/>
      <c r="D8" s="1050"/>
      <c r="E8" s="1050"/>
      <c r="F8" s="1050"/>
      <c r="G8" s="1050"/>
      <c r="H8" s="1050"/>
      <c r="I8" s="1050"/>
      <c r="J8" s="1050"/>
      <c r="K8" s="1050"/>
      <c r="L8" s="1050"/>
      <c r="M8" s="1050"/>
      <c r="N8" s="1050"/>
      <c r="O8" s="1050"/>
      <c r="P8" s="1050"/>
      <c r="Q8" s="1050"/>
      <c r="R8" s="1050"/>
      <c r="S8" s="1050"/>
      <c r="T8" s="1051"/>
    </row>
    <row r="9" spans="1:20" ht="13.5" customHeight="1">
      <c r="A9" s="1052" t="s">
        <v>42</v>
      </c>
      <c r="B9" s="1053"/>
      <c r="C9" s="1053"/>
      <c r="D9" s="1053"/>
      <c r="E9" s="1053"/>
      <c r="F9" s="1053"/>
      <c r="G9" s="1053"/>
      <c r="H9" s="1053"/>
      <c r="I9" s="1053"/>
      <c r="J9" s="1053"/>
      <c r="K9" s="1053"/>
      <c r="L9" s="1053"/>
      <c r="M9" s="1053"/>
      <c r="N9" s="1053"/>
      <c r="O9" s="1053"/>
      <c r="P9" s="1053"/>
      <c r="Q9" s="1053"/>
      <c r="R9" s="1053"/>
      <c r="S9" s="1053"/>
      <c r="T9" s="1054"/>
    </row>
    <row r="10" spans="1:20" ht="13.5" thickBot="1">
      <c r="A10" s="459" t="s">
        <v>22</v>
      </c>
      <c r="B10" s="1055" t="s">
        <v>55</v>
      </c>
      <c r="C10" s="1056"/>
      <c r="D10" s="1056"/>
      <c r="E10" s="1056"/>
      <c r="F10" s="1056"/>
      <c r="G10" s="1056"/>
      <c r="H10" s="1056"/>
      <c r="I10" s="1056"/>
      <c r="J10" s="1056"/>
      <c r="K10" s="1056"/>
      <c r="L10" s="1056"/>
      <c r="M10" s="1056"/>
      <c r="N10" s="1056"/>
      <c r="O10" s="1056"/>
      <c r="P10" s="1056"/>
      <c r="Q10" s="1056"/>
      <c r="R10" s="1056"/>
      <c r="S10" s="1056"/>
      <c r="T10" s="1057"/>
    </row>
    <row r="11" spans="1:20" ht="13.5" customHeight="1" thickBot="1">
      <c r="A11" s="28" t="s">
        <v>22</v>
      </c>
      <c r="B11" s="458" t="s">
        <v>22</v>
      </c>
      <c r="C11" s="1058" t="s">
        <v>166</v>
      </c>
      <c r="D11" s="1059"/>
      <c r="E11" s="1059"/>
      <c r="F11" s="1059"/>
      <c r="G11" s="1059"/>
      <c r="H11" s="1059"/>
      <c r="I11" s="1059"/>
      <c r="J11" s="1059"/>
      <c r="K11" s="1059"/>
      <c r="L11" s="1059"/>
      <c r="M11" s="1059"/>
      <c r="N11" s="1059"/>
      <c r="O11" s="1059"/>
      <c r="P11" s="1059"/>
      <c r="Q11" s="1059"/>
      <c r="R11" s="1059"/>
      <c r="S11" s="1059"/>
      <c r="T11" s="1060"/>
    </row>
    <row r="12" spans="1:20">
      <c r="A12" s="991" t="s">
        <v>22</v>
      </c>
      <c r="B12" s="30" t="s">
        <v>22</v>
      </c>
      <c r="C12" s="994" t="s">
        <v>22</v>
      </c>
      <c r="D12" s="1105" t="s">
        <v>138</v>
      </c>
      <c r="E12" s="238"/>
      <c r="F12" s="865" t="s">
        <v>23</v>
      </c>
      <c r="G12" s="977" t="s">
        <v>45</v>
      </c>
      <c r="H12" s="457" t="s">
        <v>24</v>
      </c>
      <c r="I12" s="297">
        <f>J12+L12</f>
        <v>68134.3</v>
      </c>
      <c r="J12" s="321">
        <v>68134.3</v>
      </c>
      <c r="K12" s="247">
        <v>46773.8</v>
      </c>
      <c r="L12" s="321"/>
      <c r="M12" s="460">
        <f>N12+P12</f>
        <v>68134.3</v>
      </c>
      <c r="N12" s="461">
        <v>68134.3</v>
      </c>
      <c r="O12" s="462">
        <v>46773.8</v>
      </c>
      <c r="P12" s="463"/>
      <c r="Q12" s="499">
        <f>M12-I12</f>
        <v>0</v>
      </c>
      <c r="R12" s="500">
        <f>N12-J12</f>
        <v>0</v>
      </c>
      <c r="S12" s="500">
        <f>O12-K12</f>
        <v>0</v>
      </c>
      <c r="T12" s="501"/>
    </row>
    <row r="13" spans="1:20">
      <c r="A13" s="991"/>
      <c r="B13" s="992"/>
      <c r="C13" s="994"/>
      <c r="D13" s="974"/>
      <c r="E13" s="238"/>
      <c r="F13" s="865"/>
      <c r="G13" s="977"/>
      <c r="H13" s="234" t="s">
        <v>107</v>
      </c>
      <c r="I13" s="332">
        <f>J13+L13</f>
        <v>16604.3</v>
      </c>
      <c r="J13" s="242">
        <v>16491.3</v>
      </c>
      <c r="K13" s="240">
        <v>3000</v>
      </c>
      <c r="L13" s="241">
        <v>113</v>
      </c>
      <c r="M13" s="447">
        <f>N13+P13</f>
        <v>16604.3</v>
      </c>
      <c r="N13" s="341">
        <v>16491.3</v>
      </c>
      <c r="O13" s="448">
        <v>3000</v>
      </c>
      <c r="P13" s="464">
        <v>113</v>
      </c>
      <c r="Q13" s="476">
        <f t="shared" ref="Q13:Q75" si="0">M13-I13</f>
        <v>0</v>
      </c>
      <c r="R13" s="477">
        <f t="shared" ref="R13:T15" si="1">N13-J13</f>
        <v>0</v>
      </c>
      <c r="S13" s="477">
        <f t="shared" si="1"/>
        <v>0</v>
      </c>
      <c r="T13" s="478">
        <f t="shared" si="1"/>
        <v>0</v>
      </c>
    </row>
    <row r="14" spans="1:20" ht="25.5">
      <c r="A14" s="991"/>
      <c r="B14" s="992"/>
      <c r="C14" s="994"/>
      <c r="D14" s="216" t="s">
        <v>92</v>
      </c>
      <c r="E14" s="238"/>
      <c r="F14" s="865"/>
      <c r="G14" s="977"/>
      <c r="H14" s="217" t="s">
        <v>27</v>
      </c>
      <c r="I14" s="243">
        <f>J14+L14</f>
        <v>100875.8</v>
      </c>
      <c r="J14" s="244">
        <v>100728.8</v>
      </c>
      <c r="K14" s="244">
        <v>75018.3</v>
      </c>
      <c r="L14" s="245">
        <v>147</v>
      </c>
      <c r="M14" s="352">
        <f>N14+P14</f>
        <v>100875.8</v>
      </c>
      <c r="N14" s="339">
        <v>100728.8</v>
      </c>
      <c r="O14" s="339">
        <v>75018.3</v>
      </c>
      <c r="P14" s="346">
        <v>147</v>
      </c>
      <c r="Q14" s="476">
        <f t="shared" si="0"/>
        <v>0</v>
      </c>
      <c r="R14" s="477">
        <f t="shared" si="1"/>
        <v>0</v>
      </c>
      <c r="S14" s="477">
        <f t="shared" si="1"/>
        <v>0</v>
      </c>
      <c r="T14" s="478">
        <f t="shared" si="1"/>
        <v>0</v>
      </c>
    </row>
    <row r="15" spans="1:20">
      <c r="A15" s="991"/>
      <c r="B15" s="992"/>
      <c r="C15" s="994"/>
      <c r="D15" s="972" t="s">
        <v>93</v>
      </c>
      <c r="E15" s="238"/>
      <c r="F15" s="865"/>
      <c r="G15" s="977"/>
      <c r="H15" s="217" t="s">
        <v>27</v>
      </c>
      <c r="I15" s="246">
        <f>J15+L15</f>
        <v>2661.8</v>
      </c>
      <c r="J15" s="247">
        <v>2632.8</v>
      </c>
      <c r="K15" s="247">
        <v>1406</v>
      </c>
      <c r="L15" s="248">
        <v>29</v>
      </c>
      <c r="M15" s="465">
        <f>N15+P15</f>
        <v>2661.8</v>
      </c>
      <c r="N15" s="446">
        <v>2632.8</v>
      </c>
      <c r="O15" s="446">
        <v>1406</v>
      </c>
      <c r="P15" s="466">
        <v>29</v>
      </c>
      <c r="Q15" s="476">
        <f t="shared" si="0"/>
        <v>0</v>
      </c>
      <c r="R15" s="477">
        <f t="shared" si="1"/>
        <v>0</v>
      </c>
      <c r="S15" s="477">
        <f t="shared" si="1"/>
        <v>0</v>
      </c>
      <c r="T15" s="478">
        <f t="shared" si="1"/>
        <v>0</v>
      </c>
    </row>
    <row r="16" spans="1:20">
      <c r="A16" s="991"/>
      <c r="B16" s="992"/>
      <c r="C16" s="994"/>
      <c r="D16" s="972"/>
      <c r="E16" s="238"/>
      <c r="F16" s="865"/>
      <c r="G16" s="977"/>
      <c r="H16" s="144" t="s">
        <v>14</v>
      </c>
      <c r="I16" s="240">
        <f>J16+L16</f>
        <v>160</v>
      </c>
      <c r="J16" s="242">
        <v>160</v>
      </c>
      <c r="K16" s="244"/>
      <c r="L16" s="245"/>
      <c r="M16" s="447">
        <f>N16+P16</f>
        <v>160</v>
      </c>
      <c r="N16" s="341">
        <v>160</v>
      </c>
      <c r="O16" s="339"/>
      <c r="P16" s="346"/>
      <c r="Q16" s="476">
        <f t="shared" si="0"/>
        <v>0</v>
      </c>
      <c r="R16" s="477">
        <f>N16-J16</f>
        <v>0</v>
      </c>
      <c r="S16" s="477"/>
      <c r="T16" s="478"/>
    </row>
    <row r="17" spans="1:20">
      <c r="A17" s="991"/>
      <c r="B17" s="992"/>
      <c r="C17" s="994"/>
      <c r="D17" s="930" t="s">
        <v>94</v>
      </c>
      <c r="E17" s="723"/>
      <c r="F17" s="865"/>
      <c r="G17" s="977"/>
      <c r="H17" s="144"/>
      <c r="I17" s="241"/>
      <c r="J17" s="242"/>
      <c r="K17" s="242"/>
      <c r="L17" s="249"/>
      <c r="M17" s="350"/>
      <c r="N17" s="341"/>
      <c r="O17" s="341"/>
      <c r="P17" s="351"/>
      <c r="Q17" s="476"/>
      <c r="R17" s="477"/>
      <c r="S17" s="477"/>
      <c r="T17" s="478"/>
    </row>
    <row r="18" spans="1:20">
      <c r="A18" s="991"/>
      <c r="B18" s="992"/>
      <c r="C18" s="994"/>
      <c r="D18" s="930"/>
      <c r="E18" s="723"/>
      <c r="F18" s="865"/>
      <c r="G18" s="977"/>
      <c r="H18" s="188"/>
      <c r="I18" s="243"/>
      <c r="J18" s="250"/>
      <c r="K18" s="250"/>
      <c r="L18" s="251"/>
      <c r="M18" s="352"/>
      <c r="N18" s="342"/>
      <c r="O18" s="342"/>
      <c r="P18" s="353"/>
      <c r="Q18" s="476"/>
      <c r="R18" s="477"/>
      <c r="S18" s="477"/>
      <c r="T18" s="478"/>
    </row>
    <row r="19" spans="1:20">
      <c r="A19" s="991"/>
      <c r="B19" s="992"/>
      <c r="C19" s="994"/>
      <c r="D19" s="930"/>
      <c r="E19" s="723"/>
      <c r="F19" s="865"/>
      <c r="G19" s="977"/>
      <c r="H19" s="229"/>
      <c r="I19" s="252"/>
      <c r="J19" s="253"/>
      <c r="K19" s="253"/>
      <c r="L19" s="252"/>
      <c r="M19" s="467"/>
      <c r="N19" s="453"/>
      <c r="O19" s="453"/>
      <c r="P19" s="468"/>
      <c r="Q19" s="476"/>
      <c r="R19" s="477"/>
      <c r="S19" s="477"/>
      <c r="T19" s="478"/>
    </row>
    <row r="20" spans="1:20" ht="15.75" customHeight="1">
      <c r="A20" s="991"/>
      <c r="B20" s="992"/>
      <c r="C20" s="994"/>
      <c r="D20" s="930"/>
      <c r="E20" s="723"/>
      <c r="F20" s="865"/>
      <c r="G20" s="977"/>
      <c r="H20" s="29"/>
      <c r="I20" s="243"/>
      <c r="J20" s="250"/>
      <c r="K20" s="250"/>
      <c r="L20" s="251"/>
      <c r="M20" s="352"/>
      <c r="N20" s="342"/>
      <c r="O20" s="342"/>
      <c r="P20" s="353"/>
      <c r="Q20" s="476"/>
      <c r="R20" s="477"/>
      <c r="S20" s="477"/>
      <c r="T20" s="478"/>
    </row>
    <row r="21" spans="1:20" ht="12.75" customHeight="1">
      <c r="A21" s="991"/>
      <c r="B21" s="992"/>
      <c r="C21" s="994"/>
      <c r="D21" s="971" t="s">
        <v>186</v>
      </c>
      <c r="E21" s="238"/>
      <c r="F21" s="865"/>
      <c r="G21" s="977"/>
      <c r="H21" s="143"/>
      <c r="I21" s="254"/>
      <c r="J21" s="255"/>
      <c r="K21" s="255"/>
      <c r="L21" s="256"/>
      <c r="M21" s="344"/>
      <c r="N21" s="337"/>
      <c r="O21" s="337"/>
      <c r="P21" s="347"/>
      <c r="Q21" s="476"/>
      <c r="R21" s="477"/>
      <c r="S21" s="477"/>
      <c r="T21" s="478"/>
    </row>
    <row r="22" spans="1:20" ht="15.75" customHeight="1">
      <c r="A22" s="991"/>
      <c r="B22" s="992"/>
      <c r="C22" s="994"/>
      <c r="D22" s="972"/>
      <c r="E22" s="238"/>
      <c r="F22" s="865"/>
      <c r="G22" s="977"/>
      <c r="H22" s="145"/>
      <c r="I22" s="257"/>
      <c r="J22" s="258"/>
      <c r="K22" s="258"/>
      <c r="L22" s="282"/>
      <c r="M22" s="349"/>
      <c r="N22" s="338"/>
      <c r="O22" s="338"/>
      <c r="P22" s="348"/>
      <c r="Q22" s="550"/>
      <c r="R22" s="551"/>
      <c r="S22" s="477"/>
      <c r="T22" s="478"/>
    </row>
    <row r="23" spans="1:20">
      <c r="A23" s="991"/>
      <c r="B23" s="992"/>
      <c r="C23" s="994"/>
      <c r="D23" s="929" t="s">
        <v>97</v>
      </c>
      <c r="E23" s="238"/>
      <c r="F23" s="865"/>
      <c r="G23" s="977"/>
      <c r="H23" s="188"/>
      <c r="I23" s="259"/>
      <c r="J23" s="244"/>
      <c r="K23" s="244"/>
      <c r="L23" s="245"/>
      <c r="M23" s="345"/>
      <c r="N23" s="339"/>
      <c r="O23" s="339"/>
      <c r="P23" s="346"/>
      <c r="Q23" s="476"/>
      <c r="R23" s="477"/>
      <c r="S23" s="477"/>
      <c r="T23" s="478"/>
    </row>
    <row r="24" spans="1:20">
      <c r="A24" s="991"/>
      <c r="B24" s="992"/>
      <c r="C24" s="994"/>
      <c r="D24" s="929"/>
      <c r="E24" s="238"/>
      <c r="F24" s="865"/>
      <c r="G24" s="977"/>
      <c r="H24" s="29"/>
      <c r="I24" s="259"/>
      <c r="J24" s="244"/>
      <c r="K24" s="244"/>
      <c r="L24" s="245"/>
      <c r="M24" s="345"/>
      <c r="N24" s="339"/>
      <c r="O24" s="339"/>
      <c r="P24" s="346"/>
      <c r="Q24" s="476"/>
      <c r="R24" s="477"/>
      <c r="S24" s="477"/>
      <c r="T24" s="478"/>
    </row>
    <row r="25" spans="1:20">
      <c r="A25" s="991"/>
      <c r="B25" s="992"/>
      <c r="C25" s="994"/>
      <c r="D25" s="922" t="s">
        <v>98</v>
      </c>
      <c r="E25" s="238"/>
      <c r="F25" s="865"/>
      <c r="G25" s="977"/>
      <c r="H25" s="143"/>
      <c r="I25" s="254"/>
      <c r="J25" s="255"/>
      <c r="K25" s="255"/>
      <c r="L25" s="260"/>
      <c r="M25" s="344"/>
      <c r="N25" s="337"/>
      <c r="O25" s="337"/>
      <c r="P25" s="469"/>
      <c r="Q25" s="476"/>
      <c r="R25" s="477"/>
      <c r="S25" s="477"/>
      <c r="T25" s="478"/>
    </row>
    <row r="26" spans="1:20">
      <c r="A26" s="991"/>
      <c r="B26" s="992"/>
      <c r="C26" s="994"/>
      <c r="D26" s="928"/>
      <c r="E26" s="238"/>
      <c r="F26" s="865"/>
      <c r="G26" s="977"/>
      <c r="H26" s="144"/>
      <c r="I26" s="261"/>
      <c r="J26" s="262"/>
      <c r="K26" s="262"/>
      <c r="L26" s="263"/>
      <c r="M26" s="354"/>
      <c r="N26" s="340"/>
      <c r="O26" s="340"/>
      <c r="P26" s="470"/>
      <c r="Q26" s="476"/>
      <c r="R26" s="477"/>
      <c r="S26" s="477"/>
      <c r="T26" s="478"/>
    </row>
    <row r="27" spans="1:20">
      <c r="A27" s="991"/>
      <c r="B27" s="992"/>
      <c r="C27" s="994"/>
      <c r="D27" s="970" t="s">
        <v>99</v>
      </c>
      <c r="E27" s="238"/>
      <c r="F27" s="865"/>
      <c r="G27" s="977"/>
      <c r="H27" s="188"/>
      <c r="I27" s="259"/>
      <c r="J27" s="244"/>
      <c r="K27" s="244"/>
      <c r="L27" s="245"/>
      <c r="M27" s="345"/>
      <c r="N27" s="339"/>
      <c r="O27" s="339"/>
      <c r="P27" s="346"/>
      <c r="Q27" s="476"/>
      <c r="R27" s="477"/>
      <c r="S27" s="477"/>
      <c r="T27" s="478"/>
    </row>
    <row r="28" spans="1:20" ht="13.5" thickBot="1">
      <c r="A28" s="762"/>
      <c r="B28" s="775"/>
      <c r="C28" s="995"/>
      <c r="D28" s="779"/>
      <c r="E28" s="239"/>
      <c r="F28" s="866"/>
      <c r="G28" s="978"/>
      <c r="H28" s="273" t="s">
        <v>25</v>
      </c>
      <c r="I28" s="264">
        <f t="shared" ref="I28:P28" si="2">SUM(I12:I27)</f>
        <v>188436.2</v>
      </c>
      <c r="J28" s="264">
        <f t="shared" si="2"/>
        <v>188147.20000000001</v>
      </c>
      <c r="K28" s="264">
        <f t="shared" si="2"/>
        <v>126198.1</v>
      </c>
      <c r="L28" s="265">
        <f t="shared" si="2"/>
        <v>289</v>
      </c>
      <c r="M28" s="269">
        <f t="shared" si="2"/>
        <v>188436.2</v>
      </c>
      <c r="N28" s="264">
        <f t="shared" si="2"/>
        <v>188147.20000000001</v>
      </c>
      <c r="O28" s="264">
        <f t="shared" si="2"/>
        <v>126198.1</v>
      </c>
      <c r="P28" s="275">
        <f t="shared" si="2"/>
        <v>289</v>
      </c>
      <c r="Q28" s="269">
        <f t="shared" si="0"/>
        <v>0</v>
      </c>
      <c r="R28" s="270">
        <f>N28-J28</f>
        <v>0</v>
      </c>
      <c r="S28" s="270">
        <f>O28-K28</f>
        <v>0</v>
      </c>
      <c r="T28" s="280">
        <f>P28-L28</f>
        <v>0</v>
      </c>
    </row>
    <row r="29" spans="1:20" ht="27.75" customHeight="1">
      <c r="A29" s="376" t="s">
        <v>22</v>
      </c>
      <c r="B29" s="388" t="s">
        <v>22</v>
      </c>
      <c r="C29" s="394" t="s">
        <v>26</v>
      </c>
      <c r="D29" s="695" t="s">
        <v>95</v>
      </c>
      <c r="E29" s="913"/>
      <c r="F29" s="725" t="s">
        <v>23</v>
      </c>
      <c r="G29" s="699">
        <v>2</v>
      </c>
      <c r="H29" s="142" t="s">
        <v>27</v>
      </c>
      <c r="I29" s="266">
        <f>J29+L29</f>
        <v>51.9</v>
      </c>
      <c r="J29" s="267">
        <v>51.9</v>
      </c>
      <c r="K29" s="267">
        <v>39.6</v>
      </c>
      <c r="L29" s="268"/>
      <c r="M29" s="454">
        <f>N29+P29</f>
        <v>51.9</v>
      </c>
      <c r="N29" s="455">
        <v>51.9</v>
      </c>
      <c r="O29" s="455">
        <v>39.6</v>
      </c>
      <c r="P29" s="471"/>
      <c r="Q29" s="479">
        <f t="shared" si="0"/>
        <v>0</v>
      </c>
      <c r="R29" s="480">
        <f t="shared" ref="R29:S33" si="3">N29-J29</f>
        <v>0</v>
      </c>
      <c r="S29" s="480">
        <f t="shared" si="3"/>
        <v>0</v>
      </c>
      <c r="T29" s="481"/>
    </row>
    <row r="30" spans="1:20" ht="13.5" thickBot="1">
      <c r="A30" s="377"/>
      <c r="B30" s="31"/>
      <c r="C30" s="395"/>
      <c r="D30" s="696"/>
      <c r="E30" s="884"/>
      <c r="F30" s="727"/>
      <c r="G30" s="701"/>
      <c r="H30" s="273" t="s">
        <v>25</v>
      </c>
      <c r="I30" s="269">
        <f t="shared" ref="I30:I35" si="4">J30+L30</f>
        <v>51.9</v>
      </c>
      <c r="J30" s="270">
        <f>SUM(J29:J29)</f>
        <v>51.9</v>
      </c>
      <c r="K30" s="270">
        <f>SUM(K29:K29)</f>
        <v>39.6</v>
      </c>
      <c r="L30" s="265">
        <f>SUM(L29:L29)</f>
        <v>0</v>
      </c>
      <c r="M30" s="269">
        <f t="shared" ref="M30:M35" si="5">N30+P30</f>
        <v>51.9</v>
      </c>
      <c r="N30" s="270">
        <f>SUM(N29:N29)</f>
        <v>51.9</v>
      </c>
      <c r="O30" s="270">
        <f>SUM(O29:O29)</f>
        <v>39.6</v>
      </c>
      <c r="P30" s="275">
        <f>SUM(P29:P29)</f>
        <v>0</v>
      </c>
      <c r="Q30" s="330">
        <f t="shared" si="0"/>
        <v>0</v>
      </c>
      <c r="R30" s="335">
        <f t="shared" si="3"/>
        <v>0</v>
      </c>
      <c r="S30" s="335">
        <f t="shared" si="3"/>
        <v>0</v>
      </c>
      <c r="T30" s="331">
        <f>P30-L30</f>
        <v>0</v>
      </c>
    </row>
    <row r="31" spans="1:20" ht="15" customHeight="1">
      <c r="A31" s="376" t="s">
        <v>22</v>
      </c>
      <c r="B31" s="388" t="s">
        <v>22</v>
      </c>
      <c r="C31" s="394" t="s">
        <v>28</v>
      </c>
      <c r="D31" s="695" t="s">
        <v>96</v>
      </c>
      <c r="E31" s="722"/>
      <c r="F31" s="725" t="s">
        <v>23</v>
      </c>
      <c r="G31" s="699">
        <v>2</v>
      </c>
      <c r="H31" s="142" t="s">
        <v>27</v>
      </c>
      <c r="I31" s="266">
        <f t="shared" si="4"/>
        <v>172.1</v>
      </c>
      <c r="J31" s="267">
        <v>172.1</v>
      </c>
      <c r="K31" s="267">
        <v>124.6</v>
      </c>
      <c r="L31" s="268"/>
      <c r="M31" s="454">
        <f t="shared" si="5"/>
        <v>172.1</v>
      </c>
      <c r="N31" s="455">
        <v>172.1</v>
      </c>
      <c r="O31" s="455">
        <v>124.6</v>
      </c>
      <c r="P31" s="471"/>
      <c r="Q31" s="499">
        <f t="shared" si="0"/>
        <v>0</v>
      </c>
      <c r="R31" s="500">
        <f t="shared" si="3"/>
        <v>0</v>
      </c>
      <c r="S31" s="500">
        <f t="shared" si="3"/>
        <v>0</v>
      </c>
      <c r="T31" s="501"/>
    </row>
    <row r="32" spans="1:20" ht="13.5" thickBot="1">
      <c r="A32" s="377"/>
      <c r="B32" s="31"/>
      <c r="C32" s="395"/>
      <c r="D32" s="696"/>
      <c r="E32" s="724"/>
      <c r="F32" s="727"/>
      <c r="G32" s="701"/>
      <c r="H32" s="273" t="s">
        <v>25</v>
      </c>
      <c r="I32" s="269">
        <f t="shared" si="4"/>
        <v>172.1</v>
      </c>
      <c r="J32" s="270">
        <f>SUM(J31:J31)</f>
        <v>172.1</v>
      </c>
      <c r="K32" s="270">
        <f>SUM(K31:K31)</f>
        <v>124.6</v>
      </c>
      <c r="L32" s="265">
        <f>SUM(L31:L31)</f>
        <v>0</v>
      </c>
      <c r="M32" s="269">
        <f t="shared" si="5"/>
        <v>172.1</v>
      </c>
      <c r="N32" s="270">
        <f>SUM(N31:N31)</f>
        <v>172.1</v>
      </c>
      <c r="O32" s="270">
        <f>SUM(O31:O31)</f>
        <v>124.6</v>
      </c>
      <c r="P32" s="275">
        <f>SUM(P31:P31)</f>
        <v>0</v>
      </c>
      <c r="Q32" s="269">
        <f t="shared" si="0"/>
        <v>0</v>
      </c>
      <c r="R32" s="270">
        <f t="shared" si="3"/>
        <v>0</v>
      </c>
      <c r="S32" s="270">
        <f t="shared" si="3"/>
        <v>0</v>
      </c>
      <c r="T32" s="280">
        <f>P32-L32</f>
        <v>0</v>
      </c>
    </row>
    <row r="33" spans="1:20" ht="27" customHeight="1">
      <c r="A33" s="906" t="s">
        <v>22</v>
      </c>
      <c r="B33" s="765" t="s">
        <v>22</v>
      </c>
      <c r="C33" s="905" t="s">
        <v>30</v>
      </c>
      <c r="D33" s="921" t="s">
        <v>149</v>
      </c>
      <c r="E33" s="722"/>
      <c r="F33" s="725" t="s">
        <v>23</v>
      </c>
      <c r="G33" s="699">
        <v>2</v>
      </c>
      <c r="H33" s="142" t="s">
        <v>27</v>
      </c>
      <c r="I33" s="266">
        <f t="shared" si="4"/>
        <v>8.5</v>
      </c>
      <c r="J33" s="267">
        <v>8.5</v>
      </c>
      <c r="K33" s="267">
        <v>6.2</v>
      </c>
      <c r="L33" s="268"/>
      <c r="M33" s="454">
        <f t="shared" si="5"/>
        <v>8.5</v>
      </c>
      <c r="N33" s="455">
        <v>8.5</v>
      </c>
      <c r="O33" s="455">
        <v>6.2</v>
      </c>
      <c r="P33" s="471"/>
      <c r="Q33" s="499">
        <f t="shared" si="0"/>
        <v>0</v>
      </c>
      <c r="R33" s="500">
        <f t="shared" si="3"/>
        <v>0</v>
      </c>
      <c r="S33" s="500">
        <f t="shared" si="3"/>
        <v>0</v>
      </c>
      <c r="T33" s="501"/>
    </row>
    <row r="34" spans="1:20" ht="27" customHeight="1">
      <c r="A34" s="850"/>
      <c r="B34" s="920"/>
      <c r="C34" s="776"/>
      <c r="D34" s="922"/>
      <c r="E34" s="723"/>
      <c r="F34" s="726"/>
      <c r="G34" s="700"/>
      <c r="H34" s="143"/>
      <c r="I34" s="271"/>
      <c r="J34" s="255"/>
      <c r="K34" s="255"/>
      <c r="L34" s="272"/>
      <c r="M34" s="344"/>
      <c r="N34" s="337"/>
      <c r="O34" s="337"/>
      <c r="P34" s="472"/>
      <c r="Q34" s="476"/>
      <c r="R34" s="477"/>
      <c r="S34" s="477"/>
      <c r="T34" s="478"/>
    </row>
    <row r="35" spans="1:20" ht="13.5" thickBot="1">
      <c r="A35" s="377"/>
      <c r="B35" s="31"/>
      <c r="C35" s="395"/>
      <c r="D35" s="696"/>
      <c r="E35" s="724"/>
      <c r="F35" s="727"/>
      <c r="G35" s="701"/>
      <c r="H35" s="273" t="s">
        <v>25</v>
      </c>
      <c r="I35" s="269">
        <f t="shared" si="4"/>
        <v>8.5</v>
      </c>
      <c r="J35" s="270">
        <f>SUM(J33:J34)</f>
        <v>8.5</v>
      </c>
      <c r="K35" s="270">
        <f>SUM(K33:K34)</f>
        <v>6.2</v>
      </c>
      <c r="L35" s="265">
        <f>SUM(L33:L34)</f>
        <v>0</v>
      </c>
      <c r="M35" s="269">
        <f t="shared" si="5"/>
        <v>8.5</v>
      </c>
      <c r="N35" s="270">
        <f>SUM(N33:N34)</f>
        <v>8.5</v>
      </c>
      <c r="O35" s="270">
        <f>SUM(O33:O34)</f>
        <v>6.2</v>
      </c>
      <c r="P35" s="275">
        <f>SUM(P33:P34)</f>
        <v>0</v>
      </c>
      <c r="Q35" s="269">
        <f t="shared" si="0"/>
        <v>0</v>
      </c>
      <c r="R35" s="270">
        <f t="shared" ref="R35:T36" si="6">N35-J35</f>
        <v>0</v>
      </c>
      <c r="S35" s="270">
        <f t="shared" si="6"/>
        <v>0</v>
      </c>
      <c r="T35" s="280">
        <f t="shared" si="6"/>
        <v>0</v>
      </c>
    </row>
    <row r="36" spans="1:20" ht="13.5" thickBot="1">
      <c r="A36" s="377" t="s">
        <v>22</v>
      </c>
      <c r="B36" s="389" t="s">
        <v>22</v>
      </c>
      <c r="C36" s="705" t="s">
        <v>29</v>
      </c>
      <c r="D36" s="705"/>
      <c r="E36" s="705"/>
      <c r="F36" s="705"/>
      <c r="G36" s="705"/>
      <c r="H36" s="706"/>
      <c r="I36" s="396">
        <f t="shared" ref="I36:P36" si="7">I35+I32+I30+I28</f>
        <v>188668.7</v>
      </c>
      <c r="J36" s="203">
        <f t="shared" si="7"/>
        <v>188379.7</v>
      </c>
      <c r="K36" s="397">
        <f t="shared" si="7"/>
        <v>126368.5</v>
      </c>
      <c r="L36" s="439">
        <f t="shared" si="7"/>
        <v>289</v>
      </c>
      <c r="M36" s="396">
        <f t="shared" si="7"/>
        <v>188668.7</v>
      </c>
      <c r="N36" s="203">
        <f t="shared" si="7"/>
        <v>188379.7</v>
      </c>
      <c r="O36" s="397">
        <f t="shared" si="7"/>
        <v>126368.5</v>
      </c>
      <c r="P36" s="202">
        <f t="shared" si="7"/>
        <v>289</v>
      </c>
      <c r="Q36" s="502">
        <f t="shared" si="0"/>
        <v>0</v>
      </c>
      <c r="R36" s="503">
        <f t="shared" si="6"/>
        <v>0</v>
      </c>
      <c r="S36" s="503">
        <f t="shared" si="6"/>
        <v>0</v>
      </c>
      <c r="T36" s="504">
        <f t="shared" si="6"/>
        <v>0</v>
      </c>
    </row>
    <row r="37" spans="1:20" ht="13.5" customHeight="1" thickBot="1">
      <c r="A37" s="19" t="s">
        <v>22</v>
      </c>
      <c r="B37" s="21" t="s">
        <v>26</v>
      </c>
      <c r="C37" s="1061" t="s">
        <v>150</v>
      </c>
      <c r="D37" s="789"/>
      <c r="E37" s="789"/>
      <c r="F37" s="789"/>
      <c r="G37" s="789"/>
      <c r="H37" s="789"/>
      <c r="I37" s="789"/>
      <c r="J37" s="789"/>
      <c r="K37" s="789"/>
      <c r="L37" s="789"/>
      <c r="M37" s="789"/>
      <c r="N37" s="789"/>
      <c r="O37" s="789"/>
      <c r="P37" s="789"/>
      <c r="Q37" s="789"/>
      <c r="R37" s="789"/>
      <c r="S37" s="789"/>
      <c r="T37" s="790"/>
    </row>
    <row r="38" spans="1:20">
      <c r="A38" s="369" t="s">
        <v>22</v>
      </c>
      <c r="B38" s="765" t="s">
        <v>26</v>
      </c>
      <c r="C38" s="759" t="s">
        <v>22</v>
      </c>
      <c r="D38" s="1103" t="s">
        <v>105</v>
      </c>
      <c r="E38" s="883"/>
      <c r="F38" s="726" t="s">
        <v>23</v>
      </c>
      <c r="G38" s="1104">
        <v>2</v>
      </c>
      <c r="H38" s="13" t="s">
        <v>24</v>
      </c>
      <c r="I38" s="297">
        <f t="shared" ref="I38:I43" si="8">J38+L38</f>
        <v>65.400000000000006</v>
      </c>
      <c r="J38" s="247">
        <v>65.400000000000006</v>
      </c>
      <c r="K38" s="247"/>
      <c r="L38" s="248"/>
      <c r="M38" s="465">
        <f>N38+P38</f>
        <v>65.400000000000006</v>
      </c>
      <c r="N38" s="482">
        <v>65.400000000000006</v>
      </c>
      <c r="O38" s="482"/>
      <c r="P38" s="483"/>
      <c r="Q38" s="479">
        <f t="shared" si="0"/>
        <v>0</v>
      </c>
      <c r="R38" s="480">
        <f t="shared" ref="R38:R45" si="9">N38-J38</f>
        <v>0</v>
      </c>
      <c r="S38" s="480"/>
      <c r="T38" s="481"/>
    </row>
    <row r="39" spans="1:20" ht="13.5" thickBot="1">
      <c r="A39" s="370"/>
      <c r="B39" s="786"/>
      <c r="C39" s="760"/>
      <c r="D39" s="919"/>
      <c r="E39" s="884"/>
      <c r="F39" s="727"/>
      <c r="G39" s="904"/>
      <c r="H39" s="273" t="s">
        <v>25</v>
      </c>
      <c r="I39" s="279">
        <f t="shared" si="8"/>
        <v>65.400000000000006</v>
      </c>
      <c r="J39" s="270">
        <f>SUM(J38)</f>
        <v>65.400000000000006</v>
      </c>
      <c r="K39" s="265"/>
      <c r="L39" s="334"/>
      <c r="M39" s="279">
        <f>N39+P39</f>
        <v>65.400000000000006</v>
      </c>
      <c r="N39" s="270">
        <f>SUM(N38)</f>
        <v>65.400000000000006</v>
      </c>
      <c r="O39" s="265"/>
      <c r="P39" s="280"/>
      <c r="Q39" s="330">
        <f t="shared" si="0"/>
        <v>0</v>
      </c>
      <c r="R39" s="335">
        <f t="shared" si="9"/>
        <v>0</v>
      </c>
      <c r="S39" s="335">
        <f>O39-K39</f>
        <v>0</v>
      </c>
      <c r="T39" s="331">
        <f>P39-L39</f>
        <v>0</v>
      </c>
    </row>
    <row r="40" spans="1:20">
      <c r="A40" s="906" t="s">
        <v>22</v>
      </c>
      <c r="B40" s="765" t="s">
        <v>26</v>
      </c>
      <c r="C40" s="892" t="s">
        <v>26</v>
      </c>
      <c r="D40" s="894" t="s">
        <v>47</v>
      </c>
      <c r="E40" s="913"/>
      <c r="F40" s="909" t="s">
        <v>23</v>
      </c>
      <c r="G40" s="911">
        <v>2</v>
      </c>
      <c r="H40" s="145" t="s">
        <v>27</v>
      </c>
      <c r="I40" s="281">
        <f t="shared" si="8"/>
        <v>143.9</v>
      </c>
      <c r="J40" s="258">
        <v>143.9</v>
      </c>
      <c r="K40" s="272"/>
      <c r="L40" s="282"/>
      <c r="M40" s="474">
        <f>N40+P40</f>
        <v>143.9</v>
      </c>
      <c r="N40" s="338">
        <v>143.9</v>
      </c>
      <c r="O40" s="456"/>
      <c r="P40" s="348"/>
      <c r="Q40" s="499">
        <f t="shared" si="0"/>
        <v>0</v>
      </c>
      <c r="R40" s="500">
        <f t="shared" si="9"/>
        <v>0</v>
      </c>
      <c r="S40" s="500"/>
      <c r="T40" s="501"/>
    </row>
    <row r="41" spans="1:20" ht="13.5" thickBot="1">
      <c r="A41" s="907"/>
      <c r="B41" s="766"/>
      <c r="C41" s="893"/>
      <c r="D41" s="895"/>
      <c r="E41" s="916"/>
      <c r="F41" s="910"/>
      <c r="G41" s="912"/>
      <c r="H41" s="273" t="s">
        <v>25</v>
      </c>
      <c r="I41" s="283">
        <f>I40</f>
        <v>143.9</v>
      </c>
      <c r="J41" s="283">
        <f>J40</f>
        <v>143.9</v>
      </c>
      <c r="K41" s="283"/>
      <c r="L41" s="283"/>
      <c r="M41" s="318">
        <f>M40</f>
        <v>143.9</v>
      </c>
      <c r="N41" s="283">
        <f>N40</f>
        <v>143.9</v>
      </c>
      <c r="O41" s="283"/>
      <c r="P41" s="289"/>
      <c r="Q41" s="269">
        <f t="shared" si="0"/>
        <v>0</v>
      </c>
      <c r="R41" s="270">
        <f t="shared" si="9"/>
        <v>0</v>
      </c>
      <c r="S41" s="270"/>
      <c r="T41" s="280"/>
    </row>
    <row r="42" spans="1:20">
      <c r="A42" s="784" t="s">
        <v>22</v>
      </c>
      <c r="B42" s="388" t="s">
        <v>26</v>
      </c>
      <c r="C42" s="905" t="s">
        <v>28</v>
      </c>
      <c r="D42" s="894" t="s">
        <v>48</v>
      </c>
      <c r="E42" s="913"/>
      <c r="F42" s="909" t="s">
        <v>23</v>
      </c>
      <c r="G42" s="914">
        <v>2</v>
      </c>
      <c r="H42" s="17" t="s">
        <v>24</v>
      </c>
      <c r="I42" s="284">
        <f t="shared" si="8"/>
        <v>136.69999999999999</v>
      </c>
      <c r="J42" s="267">
        <v>136.69999999999999</v>
      </c>
      <c r="K42" s="267"/>
      <c r="L42" s="285"/>
      <c r="M42" s="454">
        <f>N42+P42</f>
        <v>136.69999999999999</v>
      </c>
      <c r="N42" s="455">
        <v>136.69999999999999</v>
      </c>
      <c r="O42" s="455"/>
      <c r="P42" s="475"/>
      <c r="Q42" s="479">
        <f t="shared" si="0"/>
        <v>0</v>
      </c>
      <c r="R42" s="480">
        <f t="shared" si="9"/>
        <v>0</v>
      </c>
      <c r="S42" s="480"/>
      <c r="T42" s="481"/>
    </row>
    <row r="43" spans="1:20" ht="13.5" thickBot="1">
      <c r="A43" s="785"/>
      <c r="B43" s="389"/>
      <c r="C43" s="777"/>
      <c r="D43" s="908"/>
      <c r="E43" s="884"/>
      <c r="F43" s="886"/>
      <c r="G43" s="915"/>
      <c r="H43" s="273" t="s">
        <v>25</v>
      </c>
      <c r="I43" s="286">
        <f t="shared" si="8"/>
        <v>136.69999999999999</v>
      </c>
      <c r="J43" s="287">
        <f>SUM(J42)</f>
        <v>136.69999999999999</v>
      </c>
      <c r="K43" s="286"/>
      <c r="L43" s="283"/>
      <c r="M43" s="318">
        <f>N43+P43</f>
        <v>136.69999999999999</v>
      </c>
      <c r="N43" s="287">
        <f>SUM(N42)</f>
        <v>136.69999999999999</v>
      </c>
      <c r="O43" s="286"/>
      <c r="P43" s="289"/>
      <c r="Q43" s="330">
        <f t="shared" si="0"/>
        <v>0</v>
      </c>
      <c r="R43" s="335">
        <f t="shared" si="9"/>
        <v>0</v>
      </c>
      <c r="S43" s="335"/>
      <c r="T43" s="331"/>
    </row>
    <row r="44" spans="1:20" ht="13.5" thickBot="1">
      <c r="A44" s="19" t="s">
        <v>22</v>
      </c>
      <c r="B44" s="18" t="s">
        <v>26</v>
      </c>
      <c r="C44" s="741" t="s">
        <v>29</v>
      </c>
      <c r="D44" s="741"/>
      <c r="E44" s="741"/>
      <c r="F44" s="741"/>
      <c r="G44" s="741"/>
      <c r="H44" s="741"/>
      <c r="I44" s="396">
        <f>I43+I41+I39</f>
        <v>346</v>
      </c>
      <c r="J44" s="203">
        <f>J43+J41+J39</f>
        <v>346</v>
      </c>
      <c r="K44" s="397"/>
      <c r="L44" s="439"/>
      <c r="M44" s="1">
        <f>M43+M41+M39</f>
        <v>346</v>
      </c>
      <c r="N44" s="397">
        <f>N43+N41+N39</f>
        <v>346</v>
      </c>
      <c r="O44" s="203"/>
      <c r="P44" s="423"/>
      <c r="Q44" s="502">
        <f t="shared" si="0"/>
        <v>0</v>
      </c>
      <c r="R44" s="503">
        <f t="shared" si="9"/>
        <v>0</v>
      </c>
      <c r="S44" s="503"/>
      <c r="T44" s="504"/>
    </row>
    <row r="45" spans="1:20" ht="13.5" thickBot="1">
      <c r="A45" s="377" t="s">
        <v>22</v>
      </c>
      <c r="B45" s="877" t="s">
        <v>11</v>
      </c>
      <c r="C45" s="878"/>
      <c r="D45" s="878"/>
      <c r="E45" s="878"/>
      <c r="F45" s="878"/>
      <c r="G45" s="878"/>
      <c r="H45" s="878"/>
      <c r="I45" s="367">
        <f t="shared" ref="I45:P45" si="10">I44+I36</f>
        <v>189014.7</v>
      </c>
      <c r="J45" s="205">
        <f t="shared" si="10"/>
        <v>188725.7</v>
      </c>
      <c r="K45" s="368">
        <f t="shared" si="10"/>
        <v>126368.5</v>
      </c>
      <c r="L45" s="440">
        <f t="shared" si="10"/>
        <v>289</v>
      </c>
      <c r="M45" s="367">
        <f t="shared" si="10"/>
        <v>189014.7</v>
      </c>
      <c r="N45" s="205">
        <f t="shared" si="10"/>
        <v>188725.7</v>
      </c>
      <c r="O45" s="368">
        <f t="shared" si="10"/>
        <v>126368.5</v>
      </c>
      <c r="P45" s="204">
        <f t="shared" si="10"/>
        <v>289</v>
      </c>
      <c r="Q45" s="505">
        <f t="shared" si="0"/>
        <v>0</v>
      </c>
      <c r="R45" s="506">
        <f t="shared" si="9"/>
        <v>0</v>
      </c>
      <c r="S45" s="506">
        <f>O45-K45</f>
        <v>0</v>
      </c>
      <c r="T45" s="507">
        <f>P45-L45</f>
        <v>0</v>
      </c>
    </row>
    <row r="46" spans="1:20" ht="13.5" customHeight="1" thickBot="1">
      <c r="A46" s="376" t="s">
        <v>26</v>
      </c>
      <c r="B46" s="867" t="s">
        <v>62</v>
      </c>
      <c r="C46" s="868"/>
      <c r="D46" s="868"/>
      <c r="E46" s="868"/>
      <c r="F46" s="868"/>
      <c r="G46" s="868"/>
      <c r="H46" s="868"/>
      <c r="I46" s="868"/>
      <c r="J46" s="868"/>
      <c r="K46" s="868"/>
      <c r="L46" s="868"/>
      <c r="M46" s="868"/>
      <c r="N46" s="868"/>
      <c r="O46" s="868"/>
      <c r="P46" s="868"/>
      <c r="Q46" s="868"/>
      <c r="R46" s="868"/>
      <c r="S46" s="868"/>
      <c r="T46" s="869"/>
    </row>
    <row r="47" spans="1:20" ht="13.5" customHeight="1" thickBot="1">
      <c r="A47" s="28" t="s">
        <v>26</v>
      </c>
      <c r="B47" s="21" t="s">
        <v>22</v>
      </c>
      <c r="C47" s="870" t="s">
        <v>50</v>
      </c>
      <c r="D47" s="871"/>
      <c r="E47" s="871"/>
      <c r="F47" s="871"/>
      <c r="G47" s="871"/>
      <c r="H47" s="871"/>
      <c r="I47" s="871"/>
      <c r="J47" s="871"/>
      <c r="K47" s="871"/>
      <c r="L47" s="871"/>
      <c r="M47" s="871"/>
      <c r="N47" s="871"/>
      <c r="O47" s="871"/>
      <c r="P47" s="871"/>
      <c r="Q47" s="871"/>
      <c r="R47" s="871"/>
      <c r="S47" s="871"/>
      <c r="T47" s="872"/>
    </row>
    <row r="48" spans="1:20" ht="25.5">
      <c r="A48" s="386" t="s">
        <v>26</v>
      </c>
      <c r="B48" s="388" t="s">
        <v>22</v>
      </c>
      <c r="C48" s="433" t="s">
        <v>22</v>
      </c>
      <c r="D48" s="169" t="s">
        <v>63</v>
      </c>
      <c r="E48" s="179"/>
      <c r="F48" s="375"/>
      <c r="G48" s="166"/>
      <c r="H48" s="17"/>
      <c r="I48" s="276"/>
      <c r="J48" s="277"/>
      <c r="K48" s="277"/>
      <c r="L48" s="304"/>
      <c r="M48" s="519"/>
      <c r="N48" s="520"/>
      <c r="O48" s="520"/>
      <c r="P48" s="521"/>
      <c r="Q48" s="499"/>
      <c r="R48" s="500"/>
      <c r="S48" s="500"/>
      <c r="T48" s="501"/>
    </row>
    <row r="49" spans="1:20" ht="25.5">
      <c r="A49" s="411"/>
      <c r="B49" s="400"/>
      <c r="C49" s="373"/>
      <c r="D49" s="171" t="s">
        <v>129</v>
      </c>
      <c r="E49" s="544" t="s">
        <v>4</v>
      </c>
      <c r="F49" s="230" t="s">
        <v>23</v>
      </c>
      <c r="G49" s="237">
        <v>5</v>
      </c>
      <c r="H49" s="14" t="s">
        <v>57</v>
      </c>
      <c r="I49" s="292">
        <f>J49+L49</f>
        <v>1355.2</v>
      </c>
      <c r="J49" s="250"/>
      <c r="K49" s="250"/>
      <c r="L49" s="251">
        <v>1355.2</v>
      </c>
      <c r="M49" s="352">
        <f>N49+P49</f>
        <v>1366.9</v>
      </c>
      <c r="N49" s="342"/>
      <c r="O49" s="342"/>
      <c r="P49" s="353">
        <v>1366.9</v>
      </c>
      <c r="Q49" s="508">
        <f t="shared" si="0"/>
        <v>11.700000000000045</v>
      </c>
      <c r="R49" s="509"/>
      <c r="S49" s="509"/>
      <c r="T49" s="548">
        <f>P49-L49</f>
        <v>11.700000000000045</v>
      </c>
    </row>
    <row r="50" spans="1:20" ht="38.25">
      <c r="A50" s="411"/>
      <c r="B50" s="400"/>
      <c r="C50" s="373"/>
      <c r="D50" s="549" t="s">
        <v>151</v>
      </c>
      <c r="E50" s="540"/>
      <c r="F50" s="147"/>
      <c r="G50" s="538"/>
      <c r="H50" s="26" t="s">
        <v>5</v>
      </c>
      <c r="I50" s="294">
        <f>J50+L50</f>
        <v>925.3</v>
      </c>
      <c r="J50" s="295">
        <v>7.8</v>
      </c>
      <c r="K50" s="295">
        <v>5.8</v>
      </c>
      <c r="L50" s="301">
        <v>917.5</v>
      </c>
      <c r="M50" s="465">
        <f>N50+P50</f>
        <v>948.59999999999991</v>
      </c>
      <c r="N50" s="482">
        <v>7.8</v>
      </c>
      <c r="O50" s="482">
        <v>5.8</v>
      </c>
      <c r="P50" s="483">
        <v>940.8</v>
      </c>
      <c r="Q50" s="508">
        <f t="shared" si="0"/>
        <v>23.299999999999955</v>
      </c>
      <c r="R50" s="477">
        <f>N50-J50</f>
        <v>0</v>
      </c>
      <c r="S50" s="477">
        <f>O50-K50</f>
        <v>0</v>
      </c>
      <c r="T50" s="548">
        <f>P50-L50</f>
        <v>23.299999999999955</v>
      </c>
    </row>
    <row r="51" spans="1:20" ht="25.5">
      <c r="A51" s="411"/>
      <c r="B51" s="400"/>
      <c r="C51" s="373"/>
      <c r="D51" s="549" t="s">
        <v>130</v>
      </c>
      <c r="E51" s="540"/>
      <c r="F51" s="147"/>
      <c r="G51" s="538"/>
      <c r="H51" s="26" t="s">
        <v>6</v>
      </c>
      <c r="I51" s="294">
        <f>J51+L51</f>
        <v>5361.3</v>
      </c>
      <c r="J51" s="295">
        <v>43.6</v>
      </c>
      <c r="K51" s="295">
        <v>33.4</v>
      </c>
      <c r="L51" s="301">
        <v>5317.7</v>
      </c>
      <c r="M51" s="465">
        <f>N51+P51</f>
        <v>5492.6</v>
      </c>
      <c r="N51" s="482">
        <v>43.6</v>
      </c>
      <c r="O51" s="482">
        <v>33.4</v>
      </c>
      <c r="P51" s="483">
        <v>5449</v>
      </c>
      <c r="Q51" s="508">
        <f t="shared" si="0"/>
        <v>131.30000000000018</v>
      </c>
      <c r="R51" s="477">
        <f>N51-J51</f>
        <v>0</v>
      </c>
      <c r="S51" s="477">
        <f>O51-K51</f>
        <v>0</v>
      </c>
      <c r="T51" s="548">
        <f>P51-L51</f>
        <v>131.30000000000018</v>
      </c>
    </row>
    <row r="52" spans="1:20" ht="51">
      <c r="A52" s="411"/>
      <c r="B52" s="400"/>
      <c r="C52" s="373"/>
      <c r="D52" s="549" t="s">
        <v>131</v>
      </c>
      <c r="E52" s="540"/>
      <c r="F52" s="147"/>
      <c r="G52" s="538"/>
      <c r="H52" s="13"/>
      <c r="I52" s="297"/>
      <c r="J52" s="247"/>
      <c r="K52" s="247"/>
      <c r="L52" s="248"/>
      <c r="M52" s="445"/>
      <c r="N52" s="446"/>
      <c r="O52" s="446"/>
      <c r="P52" s="466"/>
      <c r="Q52" s="476"/>
      <c r="R52" s="477"/>
      <c r="S52" s="477"/>
      <c r="T52" s="478"/>
    </row>
    <row r="53" spans="1:20" ht="25.5">
      <c r="A53" s="411"/>
      <c r="B53" s="400"/>
      <c r="C53" s="373"/>
      <c r="D53" s="171" t="s">
        <v>132</v>
      </c>
      <c r="E53" s="540"/>
      <c r="F53" s="147"/>
      <c r="G53" s="538"/>
      <c r="H53" s="14"/>
      <c r="I53" s="292"/>
      <c r="J53" s="250"/>
      <c r="K53" s="250"/>
      <c r="L53" s="251"/>
      <c r="M53" s="352"/>
      <c r="N53" s="342"/>
      <c r="O53" s="342"/>
      <c r="P53" s="353"/>
      <c r="Q53" s="476"/>
      <c r="R53" s="477"/>
      <c r="S53" s="477"/>
      <c r="T53" s="478"/>
    </row>
    <row r="54" spans="1:20" ht="25.5">
      <c r="A54" s="411"/>
      <c r="B54" s="400"/>
      <c r="C54" s="405"/>
      <c r="D54" s="172" t="s">
        <v>143</v>
      </c>
      <c r="E54" s="540"/>
      <c r="F54" s="147"/>
      <c r="G54" s="538"/>
      <c r="H54" s="212"/>
      <c r="I54" s="298"/>
      <c r="J54" s="299"/>
      <c r="K54" s="299"/>
      <c r="L54" s="317"/>
      <c r="M54" s="484"/>
      <c r="N54" s="485"/>
      <c r="O54" s="485"/>
      <c r="P54" s="486"/>
      <c r="Q54" s="476"/>
      <c r="R54" s="477"/>
      <c r="S54" s="477"/>
      <c r="T54" s="478"/>
    </row>
    <row r="55" spans="1:20" ht="25.5">
      <c r="A55" s="411"/>
      <c r="B55" s="400"/>
      <c r="C55" s="401"/>
      <c r="D55" s="360" t="s">
        <v>147</v>
      </c>
      <c r="E55" s="540"/>
      <c r="F55" s="147"/>
      <c r="G55" s="538"/>
      <c r="H55" s="11"/>
      <c r="I55" s="332"/>
      <c r="J55" s="242"/>
      <c r="K55" s="242"/>
      <c r="L55" s="249"/>
      <c r="M55" s="447"/>
      <c r="N55" s="341"/>
      <c r="O55" s="341"/>
      <c r="P55" s="351"/>
      <c r="Q55" s="550"/>
      <c r="R55" s="551"/>
      <c r="S55" s="551"/>
      <c r="T55" s="568"/>
    </row>
    <row r="56" spans="1:20" ht="40.5" customHeight="1">
      <c r="A56" s="411"/>
      <c r="B56" s="400"/>
      <c r="C56" s="401"/>
      <c r="D56" s="889" t="s">
        <v>152</v>
      </c>
      <c r="E56" s="540"/>
      <c r="F56" s="865"/>
      <c r="G56" s="538"/>
      <c r="H56" s="14"/>
      <c r="I56" s="292"/>
      <c r="J56" s="251"/>
      <c r="K56" s="251"/>
      <c r="L56" s="251"/>
      <c r="M56" s="352"/>
      <c r="N56" s="569"/>
      <c r="O56" s="569"/>
      <c r="P56" s="353"/>
      <c r="Q56" s="476"/>
      <c r="R56" s="477"/>
      <c r="S56" s="477"/>
      <c r="T56" s="478"/>
    </row>
    <row r="57" spans="1:20" ht="13.5" thickBot="1">
      <c r="A57" s="387"/>
      <c r="B57" s="389"/>
      <c r="C57" s="395"/>
      <c r="D57" s="732"/>
      <c r="E57" s="541"/>
      <c r="F57" s="866"/>
      <c r="G57" s="539"/>
      <c r="H57" s="311" t="s">
        <v>25</v>
      </c>
      <c r="I57" s="441">
        <f t="shared" ref="I57:P57" si="11">SUM(I49:I56)</f>
        <v>7641.8</v>
      </c>
      <c r="J57" s="270">
        <f t="shared" si="11"/>
        <v>51.4</v>
      </c>
      <c r="K57" s="518">
        <f t="shared" si="11"/>
        <v>39.199999999999996</v>
      </c>
      <c r="L57" s="334">
        <f t="shared" si="11"/>
        <v>7590.4</v>
      </c>
      <c r="M57" s="269">
        <f t="shared" si="11"/>
        <v>7808.1</v>
      </c>
      <c r="N57" s="518">
        <f t="shared" si="11"/>
        <v>51.4</v>
      </c>
      <c r="O57" s="270">
        <f t="shared" si="11"/>
        <v>39.199999999999996</v>
      </c>
      <c r="P57" s="333">
        <f t="shared" si="11"/>
        <v>7756.7</v>
      </c>
      <c r="Q57" s="269">
        <f t="shared" si="0"/>
        <v>166.30000000000018</v>
      </c>
      <c r="R57" s="270">
        <f>N57-J57</f>
        <v>0</v>
      </c>
      <c r="S57" s="270">
        <f>O57-K57</f>
        <v>0</v>
      </c>
      <c r="T57" s="280">
        <f>P57-L57</f>
        <v>166.30000000000018</v>
      </c>
    </row>
    <row r="58" spans="1:20" ht="25.5">
      <c r="A58" s="386" t="s">
        <v>26</v>
      </c>
      <c r="B58" s="388" t="s">
        <v>22</v>
      </c>
      <c r="C58" s="393" t="s">
        <v>26</v>
      </c>
      <c r="D58" s="169" t="s">
        <v>49</v>
      </c>
      <c r="E58" s="415" t="s">
        <v>4</v>
      </c>
      <c r="F58" s="375" t="s">
        <v>23</v>
      </c>
      <c r="G58" s="385">
        <v>5</v>
      </c>
      <c r="H58" s="17"/>
      <c r="I58" s="303"/>
      <c r="J58" s="277"/>
      <c r="K58" s="277"/>
      <c r="L58" s="304"/>
      <c r="M58" s="460"/>
      <c r="N58" s="462"/>
      <c r="O58" s="462"/>
      <c r="P58" s="473"/>
      <c r="Q58" s="499"/>
      <c r="R58" s="500"/>
      <c r="S58" s="500"/>
      <c r="T58" s="501"/>
    </row>
    <row r="59" spans="1:20" s="4" customFormat="1">
      <c r="A59" s="411"/>
      <c r="B59" s="400"/>
      <c r="C59" s="401"/>
      <c r="D59" s="1094" t="s">
        <v>134</v>
      </c>
      <c r="E59" s="1096"/>
      <c r="F59" s="414"/>
      <c r="G59" s="422"/>
      <c r="H59" s="14" t="s">
        <v>57</v>
      </c>
      <c r="I59" s="243">
        <f>J59+L59</f>
        <v>643.4</v>
      </c>
      <c r="J59" s="250"/>
      <c r="K59" s="250"/>
      <c r="L59" s="251">
        <v>643.4</v>
      </c>
      <c r="M59" s="352">
        <f>N59+P59</f>
        <v>631.70000000000005</v>
      </c>
      <c r="N59" s="342"/>
      <c r="O59" s="342"/>
      <c r="P59" s="353">
        <v>631.70000000000005</v>
      </c>
      <c r="Q59" s="508">
        <f t="shared" si="0"/>
        <v>-11.699999999999932</v>
      </c>
      <c r="R59" s="509"/>
      <c r="S59" s="509"/>
      <c r="T59" s="548">
        <f>P59-L59</f>
        <v>-11.699999999999932</v>
      </c>
    </row>
    <row r="60" spans="1:20" s="4" customFormat="1">
      <c r="A60" s="411"/>
      <c r="B60" s="400"/>
      <c r="C60" s="401"/>
      <c r="D60" s="1095"/>
      <c r="E60" s="1097"/>
      <c r="F60" s="414"/>
      <c r="G60" s="422"/>
      <c r="H60" s="11" t="s">
        <v>5</v>
      </c>
      <c r="I60" s="243">
        <f>J60+L60</f>
        <v>305.7</v>
      </c>
      <c r="J60" s="242"/>
      <c r="K60" s="242"/>
      <c r="L60" s="249">
        <v>305.7</v>
      </c>
      <c r="M60" s="352">
        <f>N60+P60</f>
        <v>305.7</v>
      </c>
      <c r="N60" s="341"/>
      <c r="O60" s="341"/>
      <c r="P60" s="351">
        <v>305.7</v>
      </c>
      <c r="Q60" s="476">
        <f t="shared" si="0"/>
        <v>0</v>
      </c>
      <c r="R60" s="477"/>
      <c r="S60" s="477"/>
      <c r="T60" s="478">
        <f>P60-L60</f>
        <v>0</v>
      </c>
    </row>
    <row r="61" spans="1:20" s="4" customFormat="1" ht="25.5">
      <c r="A61" s="411"/>
      <c r="B61" s="400"/>
      <c r="C61" s="401"/>
      <c r="D61" s="650" t="s">
        <v>199</v>
      </c>
      <c r="E61" s="1097"/>
      <c r="F61" s="414"/>
      <c r="G61" s="422"/>
      <c r="H61" s="636" t="s">
        <v>193</v>
      </c>
      <c r="I61" s="243"/>
      <c r="J61" s="242"/>
      <c r="K61" s="242"/>
      <c r="L61" s="249"/>
      <c r="M61" s="624">
        <f>N61+P61</f>
        <v>8.9</v>
      </c>
      <c r="N61" s="637"/>
      <c r="O61" s="637"/>
      <c r="P61" s="638">
        <v>8.9</v>
      </c>
      <c r="Q61" s="508">
        <f>M61-I61</f>
        <v>8.9</v>
      </c>
      <c r="R61" s="509"/>
      <c r="S61" s="509"/>
      <c r="T61" s="548">
        <f>P61-L61</f>
        <v>8.9</v>
      </c>
    </row>
    <row r="62" spans="1:20" s="4" customFormat="1">
      <c r="A62" s="411"/>
      <c r="B62" s="400"/>
      <c r="C62" s="401"/>
      <c r="D62" s="891" t="s">
        <v>135</v>
      </c>
      <c r="E62" s="1097"/>
      <c r="F62" s="414"/>
      <c r="G62" s="422"/>
      <c r="H62" s="11" t="s">
        <v>6</v>
      </c>
      <c r="I62" s="243">
        <f>J62+L62</f>
        <v>1732.3</v>
      </c>
      <c r="J62" s="242"/>
      <c r="K62" s="242"/>
      <c r="L62" s="249">
        <v>1732.3</v>
      </c>
      <c r="M62" s="352">
        <f>N62+P62</f>
        <v>1732.3</v>
      </c>
      <c r="N62" s="341"/>
      <c r="O62" s="341"/>
      <c r="P62" s="351">
        <v>1732.3</v>
      </c>
      <c r="Q62" s="476">
        <f t="shared" si="0"/>
        <v>0</v>
      </c>
      <c r="R62" s="477"/>
      <c r="S62" s="477"/>
      <c r="T62" s="478">
        <f>P62-L62</f>
        <v>0</v>
      </c>
    </row>
    <row r="63" spans="1:20" s="4" customFormat="1" ht="21.75" customHeight="1" thickBot="1">
      <c r="A63" s="387"/>
      <c r="B63" s="389"/>
      <c r="C63" s="395"/>
      <c r="D63" s="1099"/>
      <c r="E63" s="1098"/>
      <c r="F63" s="418"/>
      <c r="G63" s="688"/>
      <c r="H63" s="273" t="s">
        <v>25</v>
      </c>
      <c r="I63" s="286">
        <f>I62+I60+I59+I58</f>
        <v>2681.4</v>
      </c>
      <c r="J63" s="287"/>
      <c r="K63" s="287"/>
      <c r="L63" s="286">
        <f>L62+L60+L59+L58</f>
        <v>2681.4</v>
      </c>
      <c r="M63" s="318">
        <f>M59+M60+M61+M62</f>
        <v>2678.6</v>
      </c>
      <c r="N63" s="287"/>
      <c r="O63" s="287"/>
      <c r="P63" s="291">
        <f>P59+P60+P61+P62</f>
        <v>2678.6</v>
      </c>
      <c r="Q63" s="269">
        <f>M63-I63</f>
        <v>-2.8000000000001819</v>
      </c>
      <c r="R63" s="270">
        <f>N63-J63</f>
        <v>0</v>
      </c>
      <c r="S63" s="270">
        <f>O63-K63</f>
        <v>0</v>
      </c>
      <c r="T63" s="280">
        <f>P63-L63</f>
        <v>-2.8000000000001819</v>
      </c>
    </row>
    <row r="64" spans="1:20" ht="26.25" customHeight="1">
      <c r="A64" s="386" t="s">
        <v>26</v>
      </c>
      <c r="B64" s="362" t="s">
        <v>22</v>
      </c>
      <c r="C64" s="363" t="s">
        <v>28</v>
      </c>
      <c r="D64" s="583" t="s">
        <v>192</v>
      </c>
      <c r="E64" s="497"/>
      <c r="F64" s="130" t="s">
        <v>23</v>
      </c>
      <c r="G64" s="566">
        <v>2</v>
      </c>
      <c r="H64" s="32" t="s">
        <v>24</v>
      </c>
      <c r="I64" s="590">
        <v>75</v>
      </c>
      <c r="J64" s="285">
        <v>75</v>
      </c>
      <c r="K64" s="285"/>
      <c r="L64" s="285"/>
      <c r="M64" s="591">
        <f>N64+P64</f>
        <v>75</v>
      </c>
      <c r="N64" s="578">
        <v>75</v>
      </c>
      <c r="O64" s="578"/>
      <c r="P64" s="578"/>
      <c r="Q64" s="592"/>
      <c r="R64" s="593"/>
      <c r="S64" s="561"/>
      <c r="T64" s="579"/>
    </row>
    <row r="65" spans="1:20" ht="30" customHeight="1">
      <c r="A65" s="411"/>
      <c r="B65" s="412"/>
      <c r="C65" s="432"/>
      <c r="D65" s="450" t="s">
        <v>88</v>
      </c>
      <c r="E65" s="1097"/>
      <c r="F65" s="451"/>
      <c r="G65" s="449"/>
      <c r="H65" s="608" t="s">
        <v>193</v>
      </c>
      <c r="I65" s="609"/>
      <c r="J65" s="610"/>
      <c r="K65" s="610"/>
      <c r="L65" s="610"/>
      <c r="M65" s="611">
        <f>N65+P65</f>
        <v>36</v>
      </c>
      <c r="N65" s="612">
        <v>36</v>
      </c>
      <c r="O65" s="612"/>
      <c r="P65" s="612"/>
      <c r="Q65" s="613">
        <f>M65-I65</f>
        <v>36</v>
      </c>
      <c r="R65" s="614">
        <f>N65-J65</f>
        <v>36</v>
      </c>
      <c r="S65" s="576"/>
      <c r="T65" s="577"/>
    </row>
    <row r="66" spans="1:20" ht="57" customHeight="1">
      <c r="A66" s="411"/>
      <c r="B66" s="412"/>
      <c r="C66" s="432"/>
      <c r="D66" s="594" t="s">
        <v>189</v>
      </c>
      <c r="E66" s="1097"/>
      <c r="F66" s="451"/>
      <c r="G66" s="449"/>
      <c r="H66" s="146"/>
      <c r="I66" s="281"/>
      <c r="J66" s="282"/>
      <c r="K66" s="282"/>
      <c r="L66" s="282"/>
      <c r="M66" s="474"/>
      <c r="N66" s="572"/>
      <c r="O66" s="572"/>
      <c r="P66" s="572"/>
      <c r="Q66" s="580"/>
      <c r="R66" s="574"/>
      <c r="S66" s="576"/>
      <c r="T66" s="577"/>
    </row>
    <row r="67" spans="1:20" ht="18.75" customHeight="1">
      <c r="A67" s="411"/>
      <c r="B67" s="412"/>
      <c r="C67" s="361"/>
      <c r="D67" s="881" t="s">
        <v>168</v>
      </c>
      <c r="E67" s="1097"/>
      <c r="F67" s="733"/>
      <c r="G67" s="879"/>
      <c r="H67" s="146"/>
      <c r="I67" s="571"/>
      <c r="J67" s="256"/>
      <c r="K67" s="256"/>
      <c r="L67" s="256"/>
      <c r="M67" s="588"/>
      <c r="N67" s="573"/>
      <c r="O67" s="573"/>
      <c r="P67" s="573"/>
      <c r="Q67" s="589"/>
      <c r="R67" s="575"/>
      <c r="S67" s="575"/>
      <c r="T67" s="481"/>
    </row>
    <row r="68" spans="1:20" ht="13.5" customHeight="1" thickBot="1">
      <c r="A68" s="387"/>
      <c r="B68" s="364"/>
      <c r="C68" s="365"/>
      <c r="D68" s="882"/>
      <c r="E68" s="1098"/>
      <c r="F68" s="734"/>
      <c r="G68" s="1090"/>
      <c r="H68" s="273" t="s">
        <v>25</v>
      </c>
      <c r="I68" s="557">
        <f>J68+L68</f>
        <v>75</v>
      </c>
      <c r="J68" s="558">
        <f>SUM(J64:J67)</f>
        <v>75</v>
      </c>
      <c r="K68" s="558"/>
      <c r="L68" s="570"/>
      <c r="M68" s="557">
        <f>SUM(M64:M67)</f>
        <v>111</v>
      </c>
      <c r="N68" s="558">
        <f>SUM(N64:N67)</f>
        <v>111</v>
      </c>
      <c r="O68" s="558"/>
      <c r="P68" s="570"/>
      <c r="Q68" s="302">
        <f>Q67+Q66+Q65</f>
        <v>36</v>
      </c>
      <c r="R68" s="581">
        <f>R67+R66+R65</f>
        <v>36</v>
      </c>
      <c r="S68" s="581"/>
      <c r="T68" s="582"/>
    </row>
    <row r="69" spans="1:20" ht="25.5">
      <c r="A69" s="411" t="s">
        <v>26</v>
      </c>
      <c r="B69" s="400" t="s">
        <v>22</v>
      </c>
      <c r="C69" s="373" t="s">
        <v>30</v>
      </c>
      <c r="D69" s="431" t="s">
        <v>153</v>
      </c>
      <c r="E69" s="1097"/>
      <c r="F69" s="167" t="s">
        <v>23</v>
      </c>
      <c r="G69" s="419">
        <v>6</v>
      </c>
      <c r="H69" s="17" t="s">
        <v>24</v>
      </c>
      <c r="I69" s="257">
        <f>J69+L69</f>
        <v>400</v>
      </c>
      <c r="J69" s="258">
        <v>400</v>
      </c>
      <c r="K69" s="258"/>
      <c r="L69" s="282"/>
      <c r="M69" s="488">
        <f>N69+P69</f>
        <v>400</v>
      </c>
      <c r="N69" s="489">
        <v>400</v>
      </c>
      <c r="O69" s="489"/>
      <c r="P69" s="475"/>
      <c r="Q69" s="560">
        <f t="shared" si="0"/>
        <v>0</v>
      </c>
      <c r="R69" s="561">
        <f>N69-J69</f>
        <v>0</v>
      </c>
      <c r="S69" s="561"/>
      <c r="T69" s="579"/>
    </row>
    <row r="70" spans="1:20">
      <c r="A70" s="411"/>
      <c r="B70" s="400"/>
      <c r="C70" s="373"/>
      <c r="D70" s="201" t="s">
        <v>140</v>
      </c>
      <c r="E70" s="1097"/>
      <c r="F70" s="167"/>
      <c r="G70" s="419"/>
      <c r="H70" s="14"/>
      <c r="I70" s="259"/>
      <c r="J70" s="244"/>
      <c r="K70" s="244"/>
      <c r="L70" s="245"/>
      <c r="M70" s="345"/>
      <c r="N70" s="339"/>
      <c r="O70" s="339"/>
      <c r="P70" s="346"/>
      <c r="Q70" s="476"/>
      <c r="R70" s="477"/>
      <c r="S70" s="477"/>
      <c r="T70" s="478"/>
    </row>
    <row r="71" spans="1:20">
      <c r="A71" s="411"/>
      <c r="B71" s="400"/>
      <c r="C71" s="373"/>
      <c r="D71" s="201" t="s">
        <v>195</v>
      </c>
      <c r="E71" s="1097"/>
      <c r="F71" s="167"/>
      <c r="G71" s="419"/>
      <c r="H71" s="564" t="s">
        <v>193</v>
      </c>
      <c r="I71" s="546"/>
      <c r="J71" s="623"/>
      <c r="K71" s="623"/>
      <c r="L71" s="623"/>
      <c r="M71" s="624">
        <f>N71+P71</f>
        <v>360</v>
      </c>
      <c r="N71" s="625">
        <v>360</v>
      </c>
      <c r="O71" s="625"/>
      <c r="P71" s="626"/>
      <c r="Q71" s="627">
        <f>M71-I71</f>
        <v>360</v>
      </c>
      <c r="R71" s="628">
        <f>N71-J71</f>
        <v>360</v>
      </c>
      <c r="S71" s="477"/>
      <c r="T71" s="478"/>
    </row>
    <row r="72" spans="1:20">
      <c r="A72" s="411"/>
      <c r="B72" s="400"/>
      <c r="C72" s="373"/>
      <c r="D72" s="622" t="s">
        <v>194</v>
      </c>
      <c r="E72" s="1097"/>
      <c r="F72" s="167"/>
      <c r="G72" s="419"/>
      <c r="H72" s="11"/>
      <c r="I72" s="261"/>
      <c r="J72" s="616"/>
      <c r="K72" s="616"/>
      <c r="L72" s="616"/>
      <c r="M72" s="354"/>
      <c r="N72" s="620"/>
      <c r="O72" s="620"/>
      <c r="P72" s="621"/>
      <c r="Q72" s="550"/>
      <c r="R72" s="551"/>
      <c r="S72" s="551"/>
      <c r="T72" s="568"/>
    </row>
    <row r="73" spans="1:20" ht="13.5" thickBot="1">
      <c r="A73" s="387"/>
      <c r="B73" s="389"/>
      <c r="C73" s="395"/>
      <c r="D73" s="622" t="s">
        <v>196</v>
      </c>
      <c r="E73" s="1098"/>
      <c r="F73" s="418"/>
      <c r="G73" s="426"/>
      <c r="H73" s="273" t="s">
        <v>25</v>
      </c>
      <c r="I73" s="264">
        <f>SUM(I69:I71)</f>
        <v>400</v>
      </c>
      <c r="J73" s="270">
        <f>SUM(J69:J71)</f>
        <v>400</v>
      </c>
      <c r="K73" s="287"/>
      <c r="L73" s="283"/>
      <c r="M73" s="269">
        <f>SUM(M69:M71)</f>
        <v>760</v>
      </c>
      <c r="N73" s="270">
        <f>SUM(N69:N71)</f>
        <v>760</v>
      </c>
      <c r="O73" s="287"/>
      <c r="P73" s="289"/>
      <c r="Q73" s="269">
        <f t="shared" si="0"/>
        <v>360</v>
      </c>
      <c r="R73" s="270">
        <f>N73-J73</f>
        <v>360</v>
      </c>
      <c r="S73" s="270"/>
      <c r="T73" s="280"/>
    </row>
    <row r="74" spans="1:20">
      <c r="A74" s="761" t="s">
        <v>26</v>
      </c>
      <c r="B74" s="774" t="s">
        <v>22</v>
      </c>
      <c r="C74" s="759" t="s">
        <v>31</v>
      </c>
      <c r="D74" s="1102" t="s">
        <v>101</v>
      </c>
      <c r="E74" s="415"/>
      <c r="F74" s="168" t="s">
        <v>23</v>
      </c>
      <c r="G74" s="419">
        <v>5</v>
      </c>
      <c r="H74" s="17" t="s">
        <v>24</v>
      </c>
      <c r="I74" s="276">
        <f>J74+L74</f>
        <v>10</v>
      </c>
      <c r="J74" s="315">
        <v>10</v>
      </c>
      <c r="K74" s="277"/>
      <c r="L74" s="315"/>
      <c r="M74" s="460">
        <f>N74+P74</f>
        <v>10</v>
      </c>
      <c r="N74" s="461">
        <v>10</v>
      </c>
      <c r="O74" s="462"/>
      <c r="P74" s="463"/>
      <c r="Q74" s="479">
        <f t="shared" si="0"/>
        <v>0</v>
      </c>
      <c r="R74" s="480">
        <f>N74-J74</f>
        <v>0</v>
      </c>
      <c r="S74" s="480"/>
      <c r="T74" s="481"/>
    </row>
    <row r="75" spans="1:20" ht="13.5" thickBot="1">
      <c r="A75" s="762"/>
      <c r="B75" s="775"/>
      <c r="C75" s="760"/>
      <c r="D75" s="1092"/>
      <c r="E75" s="416"/>
      <c r="F75" s="186"/>
      <c r="G75" s="426"/>
      <c r="H75" s="273" t="s">
        <v>25</v>
      </c>
      <c r="I75" s="269">
        <f>J75+L75</f>
        <v>10</v>
      </c>
      <c r="J75" s="265">
        <f>SUM(J74:J74)</f>
        <v>10</v>
      </c>
      <c r="K75" s="270"/>
      <c r="L75" s="265"/>
      <c r="M75" s="269">
        <f>N75+P75</f>
        <v>10</v>
      </c>
      <c r="N75" s="265">
        <f>SUM(N74:N74)</f>
        <v>10</v>
      </c>
      <c r="O75" s="270"/>
      <c r="P75" s="275"/>
      <c r="Q75" s="330">
        <f t="shared" si="0"/>
        <v>0</v>
      </c>
      <c r="R75" s="335">
        <f>N75-J75</f>
        <v>0</v>
      </c>
      <c r="S75" s="335"/>
      <c r="T75" s="331"/>
    </row>
    <row r="76" spans="1:20" ht="28.5" customHeight="1">
      <c r="A76" s="369" t="s">
        <v>26</v>
      </c>
      <c r="B76" s="371" t="s">
        <v>22</v>
      </c>
      <c r="C76" s="393" t="s">
        <v>32</v>
      </c>
      <c r="D76" s="555" t="s">
        <v>139</v>
      </c>
      <c r="E76" s="415"/>
      <c r="F76" s="168" t="s">
        <v>23</v>
      </c>
      <c r="G76" s="563"/>
      <c r="H76" s="17"/>
      <c r="I76" s="276"/>
      <c r="J76" s="315"/>
      <c r="K76" s="277"/>
      <c r="L76" s="315"/>
      <c r="M76" s="460"/>
      <c r="N76" s="461"/>
      <c r="O76" s="462"/>
      <c r="P76" s="463"/>
      <c r="Q76" s="560"/>
      <c r="R76" s="561"/>
      <c r="S76" s="561"/>
      <c r="T76" s="501"/>
    </row>
    <row r="77" spans="1:20" ht="28.5" customHeight="1">
      <c r="A77" s="553"/>
      <c r="B77" s="554"/>
      <c r="C77" s="373"/>
      <c r="D77" s="607" t="s">
        <v>188</v>
      </c>
      <c r="E77" s="556"/>
      <c r="F77" s="496"/>
      <c r="G77" s="632" t="s">
        <v>200</v>
      </c>
      <c r="H77" s="564" t="s">
        <v>193</v>
      </c>
      <c r="I77" s="545">
        <f>J77+L77</f>
        <v>0</v>
      </c>
      <c r="J77" s="629">
        <v>0</v>
      </c>
      <c r="K77" s="547"/>
      <c r="L77" s="629"/>
      <c r="M77" s="624">
        <f>N77+P77</f>
        <v>50</v>
      </c>
      <c r="N77" s="631">
        <v>50</v>
      </c>
      <c r="O77" s="630"/>
      <c r="P77" s="633"/>
      <c r="Q77" s="627">
        <f>M77-I77</f>
        <v>50</v>
      </c>
      <c r="R77" s="628">
        <f>N77-J77</f>
        <v>50</v>
      </c>
      <c r="S77" s="477"/>
      <c r="T77" s="481"/>
    </row>
    <row r="78" spans="1:20" ht="26.25" customHeight="1">
      <c r="A78" s="991"/>
      <c r="B78" s="992"/>
      <c r="C78" s="759"/>
      <c r="D78" s="1043" t="s">
        <v>197</v>
      </c>
      <c r="E78" s="556"/>
      <c r="F78" s="496"/>
      <c r="G78" s="562">
        <v>5</v>
      </c>
      <c r="H78" s="564" t="s">
        <v>7</v>
      </c>
      <c r="I78" s="292"/>
      <c r="J78" s="323"/>
      <c r="K78" s="250"/>
      <c r="L78" s="323"/>
      <c r="M78" s="352"/>
      <c r="N78" s="343"/>
      <c r="O78" s="342"/>
      <c r="P78" s="498"/>
      <c r="Q78" s="510"/>
      <c r="R78" s="511"/>
      <c r="S78" s="480"/>
      <c r="T78" s="481"/>
    </row>
    <row r="79" spans="1:20" ht="17.25" customHeight="1" thickBot="1">
      <c r="A79" s="762"/>
      <c r="B79" s="775"/>
      <c r="C79" s="760"/>
      <c r="D79" s="1044"/>
      <c r="E79" s="416"/>
      <c r="F79" s="186"/>
      <c r="G79" s="552"/>
      <c r="H79" s="273" t="s">
        <v>25</v>
      </c>
      <c r="I79" s="269">
        <f t="shared" ref="I79:I84" si="12">J79+L79</f>
        <v>0</v>
      </c>
      <c r="J79" s="265">
        <f>SUM(J78:J78)</f>
        <v>0</v>
      </c>
      <c r="K79" s="270"/>
      <c r="L79" s="265"/>
      <c r="M79" s="269">
        <f t="shared" ref="M79:M84" si="13">N79+P79</f>
        <v>50</v>
      </c>
      <c r="N79" s="265">
        <f>SUM(N77:N78)</f>
        <v>50</v>
      </c>
      <c r="O79" s="270"/>
      <c r="P79" s="275"/>
      <c r="Q79" s="330">
        <f>M79-I79</f>
        <v>50</v>
      </c>
      <c r="R79" s="335">
        <f>N79-J79</f>
        <v>50</v>
      </c>
      <c r="S79" s="335"/>
      <c r="T79" s="331"/>
    </row>
    <row r="80" spans="1:20" ht="17.25" customHeight="1">
      <c r="A80" s="991" t="s">
        <v>26</v>
      </c>
      <c r="B80" s="992" t="s">
        <v>22</v>
      </c>
      <c r="C80" s="759" t="s">
        <v>60</v>
      </c>
      <c r="D80" s="1091" t="s">
        <v>136</v>
      </c>
      <c r="E80" s="1093"/>
      <c r="F80" s="496" t="s">
        <v>23</v>
      </c>
      <c r="G80" s="419">
        <v>5</v>
      </c>
      <c r="H80" s="17" t="s">
        <v>7</v>
      </c>
      <c r="I80" s="276">
        <f t="shared" si="12"/>
        <v>8</v>
      </c>
      <c r="J80" s="315"/>
      <c r="K80" s="277"/>
      <c r="L80" s="315">
        <v>8</v>
      </c>
      <c r="M80" s="460">
        <f t="shared" si="13"/>
        <v>8</v>
      </c>
      <c r="N80" s="461"/>
      <c r="O80" s="462"/>
      <c r="P80" s="463">
        <v>8</v>
      </c>
      <c r="Q80" s="499">
        <f t="shared" ref="Q80:Q112" si="14">M80-I80</f>
        <v>0</v>
      </c>
      <c r="R80" s="500"/>
      <c r="S80" s="500"/>
      <c r="T80" s="501">
        <f>P80-L80</f>
        <v>0</v>
      </c>
    </row>
    <row r="81" spans="1:20" ht="13.5" thickBot="1">
      <c r="A81" s="762"/>
      <c r="B81" s="775"/>
      <c r="C81" s="760"/>
      <c r="D81" s="1092"/>
      <c r="E81" s="1093"/>
      <c r="F81" s="639"/>
      <c r="G81" s="449"/>
      <c r="H81" s="273" t="s">
        <v>25</v>
      </c>
      <c r="I81" s="269">
        <f t="shared" si="12"/>
        <v>8</v>
      </c>
      <c r="J81" s="265"/>
      <c r="K81" s="270"/>
      <c r="L81" s="265">
        <f>L80</f>
        <v>8</v>
      </c>
      <c r="M81" s="269">
        <f t="shared" si="13"/>
        <v>8</v>
      </c>
      <c r="N81" s="265"/>
      <c r="O81" s="270"/>
      <c r="P81" s="275">
        <f>P80</f>
        <v>8</v>
      </c>
      <c r="Q81" s="269">
        <f t="shared" si="14"/>
        <v>0</v>
      </c>
      <c r="R81" s="270"/>
      <c r="S81" s="270"/>
      <c r="T81" s="280">
        <f>P81-L81</f>
        <v>0</v>
      </c>
    </row>
    <row r="82" spans="1:20" ht="42" customHeight="1">
      <c r="A82" s="761" t="s">
        <v>26</v>
      </c>
      <c r="B82" s="774" t="s">
        <v>22</v>
      </c>
      <c r="C82" s="759" t="s">
        <v>8</v>
      </c>
      <c r="D82" s="1084" t="s">
        <v>145</v>
      </c>
      <c r="E82" s="1087" t="s">
        <v>4</v>
      </c>
      <c r="F82" s="642" t="s">
        <v>23</v>
      </c>
      <c r="G82" s="647">
        <v>5</v>
      </c>
      <c r="H82" s="643" t="s">
        <v>7</v>
      </c>
      <c r="I82" s="276">
        <f t="shared" si="12"/>
        <v>101.6</v>
      </c>
      <c r="J82" s="315"/>
      <c r="K82" s="277"/>
      <c r="L82" s="315">
        <v>101.6</v>
      </c>
      <c r="M82" s="460">
        <f t="shared" si="13"/>
        <v>101.6</v>
      </c>
      <c r="N82" s="461"/>
      <c r="O82" s="462"/>
      <c r="P82" s="463">
        <v>101.6</v>
      </c>
      <c r="Q82" s="1026">
        <f t="shared" si="14"/>
        <v>0</v>
      </c>
      <c r="R82" s="1028"/>
      <c r="S82" s="1028"/>
      <c r="T82" s="1030">
        <f>P82-L82</f>
        <v>0</v>
      </c>
    </row>
    <row r="83" spans="1:20" ht="42" customHeight="1">
      <c r="A83" s="991"/>
      <c r="B83" s="992"/>
      <c r="C83" s="759"/>
      <c r="D83" s="1085"/>
      <c r="E83" s="1088"/>
      <c r="F83" s="639"/>
      <c r="G83" s="648"/>
      <c r="H83" s="644"/>
      <c r="I83" s="297"/>
      <c r="J83" s="321"/>
      <c r="K83" s="247"/>
      <c r="L83" s="321"/>
      <c r="M83" s="445"/>
      <c r="N83" s="640"/>
      <c r="O83" s="446"/>
      <c r="P83" s="641"/>
      <c r="Q83" s="1027"/>
      <c r="R83" s="1029"/>
      <c r="S83" s="1029"/>
      <c r="T83" s="1031"/>
    </row>
    <row r="84" spans="1:20" ht="13.5" thickBot="1">
      <c r="A84" s="762"/>
      <c r="B84" s="775"/>
      <c r="C84" s="760"/>
      <c r="D84" s="1086"/>
      <c r="E84" s="1089"/>
      <c r="F84" s="186"/>
      <c r="G84" s="649"/>
      <c r="H84" s="645" t="s">
        <v>25</v>
      </c>
      <c r="I84" s="269">
        <f t="shared" si="12"/>
        <v>101.6</v>
      </c>
      <c r="J84" s="265"/>
      <c r="K84" s="270"/>
      <c r="L84" s="265">
        <f>L82</f>
        <v>101.6</v>
      </c>
      <c r="M84" s="269">
        <f t="shared" si="13"/>
        <v>101.6</v>
      </c>
      <c r="N84" s="265"/>
      <c r="O84" s="270"/>
      <c r="P84" s="275">
        <f>P82</f>
        <v>101.6</v>
      </c>
      <c r="Q84" s="330">
        <f t="shared" si="14"/>
        <v>0</v>
      </c>
      <c r="R84" s="335"/>
      <c r="S84" s="335"/>
      <c r="T84" s="331">
        <f>P84-L84</f>
        <v>0</v>
      </c>
    </row>
    <row r="85" spans="1:20" ht="17.25" customHeight="1">
      <c r="A85" s="991" t="s">
        <v>26</v>
      </c>
      <c r="B85" s="992" t="s">
        <v>22</v>
      </c>
      <c r="C85" s="759" t="s">
        <v>23</v>
      </c>
      <c r="D85" s="1035" t="s">
        <v>202</v>
      </c>
      <c r="E85" s="1100"/>
      <c r="F85" s="496" t="s">
        <v>23</v>
      </c>
      <c r="G85" s="646">
        <v>5</v>
      </c>
      <c r="H85" s="643" t="s">
        <v>6</v>
      </c>
      <c r="I85" s="276">
        <f>J85+L85</f>
        <v>0</v>
      </c>
      <c r="J85" s="315"/>
      <c r="K85" s="277"/>
      <c r="L85" s="315"/>
      <c r="M85" s="460">
        <f>N85+P85</f>
        <v>0</v>
      </c>
      <c r="N85" s="461"/>
      <c r="O85" s="462"/>
      <c r="P85" s="463"/>
      <c r="Q85" s="499">
        <f>M85-I85</f>
        <v>0</v>
      </c>
      <c r="R85" s="500"/>
      <c r="S85" s="500"/>
      <c r="T85" s="501">
        <f>P85-L85</f>
        <v>0</v>
      </c>
    </row>
    <row r="86" spans="1:20" ht="13.5" thickBot="1">
      <c r="A86" s="762"/>
      <c r="B86" s="775"/>
      <c r="C86" s="760"/>
      <c r="D86" s="1036"/>
      <c r="E86" s="1101"/>
      <c r="F86" s="186"/>
      <c r="G86" s="552"/>
      <c r="H86" s="645" t="s">
        <v>25</v>
      </c>
      <c r="I86" s="269">
        <f>J86+L86</f>
        <v>0</v>
      </c>
      <c r="J86" s="265"/>
      <c r="K86" s="270"/>
      <c r="L86" s="265">
        <f>L85</f>
        <v>0</v>
      </c>
      <c r="M86" s="269">
        <f>N86+P86</f>
        <v>0</v>
      </c>
      <c r="N86" s="265"/>
      <c r="O86" s="270"/>
      <c r="P86" s="275">
        <f>P85</f>
        <v>0</v>
      </c>
      <c r="Q86" s="269">
        <f>M86-I86</f>
        <v>0</v>
      </c>
      <c r="R86" s="270"/>
      <c r="S86" s="270"/>
      <c r="T86" s="280">
        <f>P86-L86</f>
        <v>0</v>
      </c>
    </row>
    <row r="87" spans="1:20" ht="13.5" thickBot="1">
      <c r="A87" s="377" t="s">
        <v>26</v>
      </c>
      <c r="B87" s="18" t="s">
        <v>22</v>
      </c>
      <c r="C87" s="706" t="s">
        <v>29</v>
      </c>
      <c r="D87" s="741"/>
      <c r="E87" s="741"/>
      <c r="F87" s="741"/>
      <c r="G87" s="741"/>
      <c r="H87" s="755"/>
      <c r="I87" s="420">
        <f>L87+J87</f>
        <v>10917.8</v>
      </c>
      <c r="J87" s="34">
        <f>J84+J81+J75+J73+J68+J57+J63</f>
        <v>536.4</v>
      </c>
      <c r="K87" s="390">
        <f>K84+K81+K75+K73+K68+K57+K63</f>
        <v>39.199999999999996</v>
      </c>
      <c r="L87" s="194">
        <f>L84+L81+L75+L73+L68+L57+L63</f>
        <v>10381.4</v>
      </c>
      <c r="M87" s="33">
        <f>P87+N87</f>
        <v>11527.3</v>
      </c>
      <c r="N87" s="390">
        <f>N84+N81+N75+N73+N68+N57+N63+N79</f>
        <v>982.4</v>
      </c>
      <c r="O87" s="34">
        <f>O84+O81+O75+O73+O68+O57+O63</f>
        <v>39.199999999999996</v>
      </c>
      <c r="P87" s="421">
        <f>P84+P81+P75+P73+P68+P57+P63</f>
        <v>10544.9</v>
      </c>
      <c r="Q87" s="502">
        <f t="shared" si="14"/>
        <v>609.5</v>
      </c>
      <c r="R87" s="503">
        <f>N87-J87</f>
        <v>446</v>
      </c>
      <c r="S87" s="503">
        <f>O87-K87</f>
        <v>0</v>
      </c>
      <c r="T87" s="504">
        <f>P87-L87</f>
        <v>163.5</v>
      </c>
    </row>
    <row r="88" spans="1:20" ht="13.5" thickBot="1">
      <c r="A88" s="384" t="s">
        <v>26</v>
      </c>
      <c r="B88" s="21" t="s">
        <v>26</v>
      </c>
      <c r="C88" s="1077" t="s">
        <v>52</v>
      </c>
      <c r="D88" s="1078"/>
      <c r="E88" s="1078"/>
      <c r="F88" s="1078"/>
      <c r="G88" s="1078"/>
      <c r="H88" s="1078"/>
      <c r="I88" s="1078"/>
      <c r="J88" s="1078"/>
      <c r="K88" s="1078"/>
      <c r="L88" s="1078"/>
      <c r="M88" s="1078"/>
      <c r="N88" s="1078"/>
      <c r="O88" s="1078"/>
      <c r="P88" s="1078"/>
      <c r="Q88" s="1078"/>
      <c r="R88" s="1078"/>
      <c r="S88" s="1078"/>
      <c r="T88" s="1079"/>
    </row>
    <row r="89" spans="1:20" ht="42.75" customHeight="1">
      <c r="A89" s="853" t="s">
        <v>26</v>
      </c>
      <c r="B89" s="787" t="s">
        <v>26</v>
      </c>
      <c r="C89" s="394" t="s">
        <v>22</v>
      </c>
      <c r="D89" s="857" t="s">
        <v>141</v>
      </c>
      <c r="E89" s="801"/>
      <c r="F89" s="773" t="s">
        <v>23</v>
      </c>
      <c r="G89" s="863">
        <v>2</v>
      </c>
      <c r="H89" s="137" t="s">
        <v>24</v>
      </c>
      <c r="I89" s="306">
        <f>J89+L89</f>
        <v>100</v>
      </c>
      <c r="J89" s="307">
        <v>100</v>
      </c>
      <c r="K89" s="307"/>
      <c r="L89" s="285"/>
      <c r="M89" s="488">
        <f>N89+P89</f>
        <v>100</v>
      </c>
      <c r="N89" s="489">
        <v>100</v>
      </c>
      <c r="O89" s="489"/>
      <c r="P89" s="475"/>
      <c r="Q89" s="499">
        <f t="shared" si="14"/>
        <v>0</v>
      </c>
      <c r="R89" s="500">
        <f t="shared" ref="R89:R112" si="15">N89-J89</f>
        <v>0</v>
      </c>
      <c r="S89" s="500"/>
      <c r="T89" s="501"/>
    </row>
    <row r="90" spans="1:20" ht="13.5" thickBot="1">
      <c r="A90" s="854"/>
      <c r="B90" s="788"/>
      <c r="C90" s="395"/>
      <c r="D90" s="858"/>
      <c r="E90" s="713"/>
      <c r="F90" s="734"/>
      <c r="G90" s="864"/>
      <c r="H90" s="273" t="s">
        <v>25</v>
      </c>
      <c r="I90" s="279">
        <f>J90+L90</f>
        <v>100</v>
      </c>
      <c r="J90" s="287">
        <f>SUM(J89)</f>
        <v>100</v>
      </c>
      <c r="K90" s="287"/>
      <c r="L90" s="283"/>
      <c r="M90" s="279">
        <f>N90+P90</f>
        <v>100</v>
      </c>
      <c r="N90" s="287">
        <f>SUM(N89)</f>
        <v>100</v>
      </c>
      <c r="O90" s="287"/>
      <c r="P90" s="289"/>
      <c r="Q90" s="269">
        <f t="shared" si="14"/>
        <v>0</v>
      </c>
      <c r="R90" s="270">
        <f t="shared" si="15"/>
        <v>0</v>
      </c>
      <c r="S90" s="270"/>
      <c r="T90" s="280"/>
    </row>
    <row r="91" spans="1:20" ht="17.25" customHeight="1">
      <c r="A91" s="771" t="s">
        <v>26</v>
      </c>
      <c r="B91" s="371" t="s">
        <v>26</v>
      </c>
      <c r="C91" s="393" t="s">
        <v>28</v>
      </c>
      <c r="D91" s="737" t="s">
        <v>53</v>
      </c>
      <c r="E91" s="722"/>
      <c r="F91" s="773" t="s">
        <v>23</v>
      </c>
      <c r="G91" s="729" t="s">
        <v>44</v>
      </c>
      <c r="H91" s="146" t="s">
        <v>27</v>
      </c>
      <c r="I91" s="281">
        <f>J91+L91</f>
        <v>9.8000000000000007</v>
      </c>
      <c r="J91" s="258"/>
      <c r="K91" s="272"/>
      <c r="L91" s="282">
        <v>9.8000000000000007</v>
      </c>
      <c r="M91" s="474">
        <f>N91+P91</f>
        <v>9.8000000000000007</v>
      </c>
      <c r="N91" s="338"/>
      <c r="O91" s="456"/>
      <c r="P91" s="348">
        <v>9.8000000000000007</v>
      </c>
      <c r="Q91" s="476">
        <f t="shared" si="14"/>
        <v>0</v>
      </c>
      <c r="R91" s="477"/>
      <c r="S91" s="477"/>
      <c r="T91" s="478">
        <f>P91-L91</f>
        <v>0</v>
      </c>
    </row>
    <row r="92" spans="1:20" ht="13.5" thickBot="1">
      <c r="A92" s="772"/>
      <c r="B92" s="372"/>
      <c r="C92" s="374"/>
      <c r="D92" s="732"/>
      <c r="E92" s="724"/>
      <c r="F92" s="734"/>
      <c r="G92" s="730"/>
      <c r="H92" s="320" t="s">
        <v>25</v>
      </c>
      <c r="I92" s="319">
        <f>J92+L92</f>
        <v>9.8000000000000007</v>
      </c>
      <c r="J92" s="287"/>
      <c r="K92" s="287"/>
      <c r="L92" s="283">
        <f>L91</f>
        <v>9.8000000000000007</v>
      </c>
      <c r="M92" s="319">
        <f>N92+P92</f>
        <v>9.8000000000000007</v>
      </c>
      <c r="N92" s="287"/>
      <c r="O92" s="287"/>
      <c r="P92" s="289">
        <f>P91</f>
        <v>9.8000000000000007</v>
      </c>
      <c r="Q92" s="330">
        <f t="shared" si="14"/>
        <v>0</v>
      </c>
      <c r="R92" s="335"/>
      <c r="S92" s="335"/>
      <c r="T92" s="331">
        <f>P92-L92</f>
        <v>0</v>
      </c>
    </row>
    <row r="93" spans="1:20" ht="13.5" thickBot="1">
      <c r="A93" s="19" t="s">
        <v>26</v>
      </c>
      <c r="B93" s="18" t="s">
        <v>26</v>
      </c>
      <c r="C93" s="706" t="s">
        <v>29</v>
      </c>
      <c r="D93" s="741"/>
      <c r="E93" s="741"/>
      <c r="F93" s="741"/>
      <c r="G93" s="741"/>
      <c r="H93" s="741"/>
      <c r="I93" s="33">
        <f>J93+L93</f>
        <v>109.8</v>
      </c>
      <c r="J93" s="34">
        <f>J90+J92</f>
        <v>100</v>
      </c>
      <c r="K93" s="34"/>
      <c r="L93" s="194">
        <f>L92+L90</f>
        <v>9.8000000000000007</v>
      </c>
      <c r="M93" s="33">
        <f>N93+P93</f>
        <v>109.8</v>
      </c>
      <c r="N93" s="34">
        <f>N90+N92</f>
        <v>100</v>
      </c>
      <c r="O93" s="34"/>
      <c r="P93" s="35">
        <f>P92+P90</f>
        <v>9.8000000000000007</v>
      </c>
      <c r="Q93" s="502">
        <f t="shared" si="14"/>
        <v>0</v>
      </c>
      <c r="R93" s="503">
        <f t="shared" si="15"/>
        <v>0</v>
      </c>
      <c r="S93" s="503"/>
      <c r="T93" s="504">
        <f>P93-L93</f>
        <v>0</v>
      </c>
    </row>
    <row r="94" spans="1:20" ht="13.5" customHeight="1" thickBot="1">
      <c r="A94" s="376" t="s">
        <v>26</v>
      </c>
      <c r="B94" s="493" t="s">
        <v>28</v>
      </c>
      <c r="C94" s="1061" t="s">
        <v>51</v>
      </c>
      <c r="D94" s="789"/>
      <c r="E94" s="789"/>
      <c r="F94" s="789"/>
      <c r="G94" s="789"/>
      <c r="H94" s="789"/>
      <c r="I94" s="789"/>
      <c r="J94" s="789"/>
      <c r="K94" s="789"/>
      <c r="L94" s="789"/>
      <c r="M94" s="789"/>
      <c r="N94" s="789"/>
      <c r="O94" s="789"/>
      <c r="P94" s="789"/>
      <c r="Q94" s="789"/>
      <c r="R94" s="789"/>
      <c r="S94" s="789"/>
      <c r="T94" s="790"/>
    </row>
    <row r="95" spans="1:20" ht="25.5">
      <c r="A95" s="386" t="s">
        <v>26</v>
      </c>
      <c r="B95" s="388" t="s">
        <v>28</v>
      </c>
      <c r="C95" s="373" t="s">
        <v>22</v>
      </c>
      <c r="D95" s="170" t="s">
        <v>54</v>
      </c>
      <c r="E95" s="238"/>
      <c r="F95" s="414" t="s">
        <v>23</v>
      </c>
      <c r="G95" s="494">
        <v>6</v>
      </c>
      <c r="H95" s="17"/>
      <c r="I95" s="321"/>
      <c r="J95" s="247"/>
      <c r="K95" s="322"/>
      <c r="L95" s="248"/>
      <c r="M95" s="519"/>
      <c r="N95" s="520"/>
      <c r="O95" s="520"/>
      <c r="P95" s="521"/>
      <c r="Q95" s="499"/>
      <c r="R95" s="500"/>
      <c r="S95" s="500"/>
      <c r="T95" s="501"/>
    </row>
    <row r="96" spans="1:20">
      <c r="A96" s="411"/>
      <c r="B96" s="400"/>
      <c r="C96" s="373"/>
      <c r="D96" s="549" t="s">
        <v>155</v>
      </c>
      <c r="E96" s="723"/>
      <c r="F96" s="147"/>
      <c r="G96" s="148"/>
      <c r="H96" s="14" t="s">
        <v>24</v>
      </c>
      <c r="I96" s="323">
        <f>J96+L96</f>
        <v>3278.9</v>
      </c>
      <c r="J96" s="250">
        <v>3278.9</v>
      </c>
      <c r="K96" s="323"/>
      <c r="L96" s="251"/>
      <c r="M96" s="490">
        <f>N96+P96</f>
        <v>3278.9</v>
      </c>
      <c r="N96" s="342">
        <f>3278.9</f>
        <v>3278.9</v>
      </c>
      <c r="O96" s="343"/>
      <c r="P96" s="353"/>
      <c r="Q96" s="634">
        <f t="shared" si="14"/>
        <v>0</v>
      </c>
      <c r="R96" s="635">
        <f t="shared" si="15"/>
        <v>0</v>
      </c>
      <c r="S96" s="635"/>
      <c r="T96" s="478"/>
    </row>
    <row r="97" spans="1:20">
      <c r="A97" s="411"/>
      <c r="B97" s="400"/>
      <c r="C97" s="373"/>
      <c r="D97" s="171"/>
      <c r="E97" s="723"/>
      <c r="F97" s="147"/>
      <c r="G97" s="148"/>
      <c r="H97" s="564" t="s">
        <v>193</v>
      </c>
      <c r="I97" s="546"/>
      <c r="J97" s="547"/>
      <c r="K97" s="547"/>
      <c r="L97" s="623"/>
      <c r="M97" s="624">
        <f>N97+P97</f>
        <v>160</v>
      </c>
      <c r="N97" s="630">
        <v>160</v>
      </c>
      <c r="O97" s="630"/>
      <c r="P97" s="626"/>
      <c r="Q97" s="627">
        <f>M97+I97</f>
        <v>160</v>
      </c>
      <c r="R97" s="628">
        <f>N97+J97</f>
        <v>160</v>
      </c>
      <c r="S97" s="477"/>
      <c r="T97" s="478"/>
    </row>
    <row r="98" spans="1:20" ht="25.5">
      <c r="A98" s="411"/>
      <c r="B98" s="400"/>
      <c r="C98" s="401"/>
      <c r="D98" s="171" t="s">
        <v>156</v>
      </c>
      <c r="E98" s="723"/>
      <c r="F98" s="147"/>
      <c r="G98" s="148"/>
      <c r="H98" s="14"/>
      <c r="I98" s="243"/>
      <c r="J98" s="250"/>
      <c r="K98" s="250"/>
      <c r="L98" s="251"/>
      <c r="M98" s="352"/>
      <c r="N98" s="342"/>
      <c r="O98" s="342"/>
      <c r="P98" s="353"/>
      <c r="Q98" s="476"/>
      <c r="R98" s="477"/>
      <c r="S98" s="477"/>
      <c r="T98" s="478"/>
    </row>
    <row r="99" spans="1:20" s="4" customFormat="1" ht="25.5">
      <c r="A99" s="411"/>
      <c r="B99" s="400"/>
      <c r="C99" s="401"/>
      <c r="D99" s="171" t="s">
        <v>157</v>
      </c>
      <c r="E99" s="723"/>
      <c r="F99" s="147"/>
      <c r="G99" s="148"/>
      <c r="H99" s="14"/>
      <c r="I99" s="323"/>
      <c r="J99" s="250"/>
      <c r="K99" s="323"/>
      <c r="L99" s="251"/>
      <c r="M99" s="490"/>
      <c r="N99" s="342"/>
      <c r="O99" s="343"/>
      <c r="P99" s="353"/>
      <c r="Q99" s="476"/>
      <c r="R99" s="477"/>
      <c r="S99" s="477"/>
      <c r="T99" s="478"/>
    </row>
    <row r="100" spans="1:20" ht="25.5">
      <c r="A100" s="411"/>
      <c r="B100" s="400"/>
      <c r="C100" s="401"/>
      <c r="D100" s="171" t="s">
        <v>158</v>
      </c>
      <c r="E100" s="723"/>
      <c r="F100" s="147"/>
      <c r="G100" s="148"/>
      <c r="H100" s="14"/>
      <c r="I100" s="323"/>
      <c r="J100" s="250"/>
      <c r="K100" s="323"/>
      <c r="L100" s="251"/>
      <c r="M100" s="490"/>
      <c r="N100" s="342"/>
      <c r="O100" s="343"/>
      <c r="P100" s="353"/>
      <c r="Q100" s="476"/>
      <c r="R100" s="477"/>
      <c r="S100" s="477"/>
      <c r="T100" s="478"/>
    </row>
    <row r="101" spans="1:20" ht="38.25">
      <c r="A101" s="411"/>
      <c r="B101" s="400"/>
      <c r="C101" s="401"/>
      <c r="D101" s="171" t="s">
        <v>159</v>
      </c>
      <c r="E101" s="723"/>
      <c r="F101" s="147"/>
      <c r="G101" s="148"/>
      <c r="H101" s="14"/>
      <c r="I101" s="323"/>
      <c r="J101" s="242"/>
      <c r="K101" s="241"/>
      <c r="L101" s="249"/>
      <c r="M101" s="490"/>
      <c r="N101" s="341"/>
      <c r="O101" s="452"/>
      <c r="P101" s="351"/>
      <c r="Q101" s="476"/>
      <c r="R101" s="477"/>
      <c r="S101" s="477"/>
      <c r="T101" s="478"/>
    </row>
    <row r="102" spans="1:20" s="4" customFormat="1">
      <c r="A102" s="411"/>
      <c r="B102" s="400"/>
      <c r="C102" s="401"/>
      <c r="D102" s="171" t="s">
        <v>160</v>
      </c>
      <c r="E102" s="238"/>
      <c r="F102" s="147"/>
      <c r="G102" s="148"/>
      <c r="H102" s="14"/>
      <c r="I102" s="323"/>
      <c r="J102" s="250"/>
      <c r="K102" s="323"/>
      <c r="L102" s="251"/>
      <c r="M102" s="490"/>
      <c r="N102" s="342"/>
      <c r="O102" s="343"/>
      <c r="P102" s="353"/>
      <c r="Q102" s="476"/>
      <c r="R102" s="477"/>
      <c r="S102" s="477"/>
      <c r="T102" s="478"/>
    </row>
    <row r="103" spans="1:20" ht="13.5" customHeight="1">
      <c r="A103" s="411"/>
      <c r="B103" s="400"/>
      <c r="C103" s="401"/>
      <c r="D103" s="171" t="s">
        <v>161</v>
      </c>
      <c r="E103" s="238"/>
      <c r="F103" s="147"/>
      <c r="G103" s="148"/>
      <c r="H103" s="14"/>
      <c r="I103" s="323"/>
      <c r="J103" s="250"/>
      <c r="K103" s="324"/>
      <c r="L103" s="325"/>
      <c r="M103" s="490"/>
      <c r="N103" s="342"/>
      <c r="O103" s="491"/>
      <c r="P103" s="492"/>
      <c r="Q103" s="476"/>
      <c r="R103" s="477"/>
      <c r="S103" s="477"/>
      <c r="T103" s="478"/>
    </row>
    <row r="104" spans="1:20" ht="40.5" customHeight="1">
      <c r="A104" s="411"/>
      <c r="B104" s="400"/>
      <c r="C104" s="413"/>
      <c r="D104" s="1080" t="s">
        <v>142</v>
      </c>
      <c r="E104" s="723"/>
      <c r="F104" s="733"/>
      <c r="G104" s="1082"/>
      <c r="H104" s="14"/>
      <c r="I104" s="323"/>
      <c r="J104" s="242"/>
      <c r="K104" s="241"/>
      <c r="L104" s="249"/>
      <c r="M104" s="490"/>
      <c r="N104" s="341"/>
      <c r="O104" s="452"/>
      <c r="P104" s="351"/>
      <c r="Q104" s="476"/>
      <c r="R104" s="477"/>
      <c r="S104" s="477"/>
      <c r="T104" s="478"/>
    </row>
    <row r="105" spans="1:20" ht="26.25" customHeight="1" thickBot="1">
      <c r="A105" s="387"/>
      <c r="B105" s="389"/>
      <c r="C105" s="235"/>
      <c r="D105" s="1081"/>
      <c r="E105" s="724"/>
      <c r="F105" s="734"/>
      <c r="G105" s="1083"/>
      <c r="H105" s="273" t="s">
        <v>25</v>
      </c>
      <c r="I105" s="286">
        <f t="shared" ref="I105:I112" si="16">J105+L105</f>
        <v>3278.9</v>
      </c>
      <c r="J105" s="287">
        <f>SUM(J96:J104)</f>
        <v>3278.9</v>
      </c>
      <c r="K105" s="287"/>
      <c r="L105" s="283"/>
      <c r="M105" s="318">
        <f t="shared" ref="M105:M112" si="17">N105+P105</f>
        <v>3438.9</v>
      </c>
      <c r="N105" s="287">
        <f>SUM(N96:N104)</f>
        <v>3438.9</v>
      </c>
      <c r="O105" s="287"/>
      <c r="P105" s="289"/>
      <c r="Q105" s="269">
        <f t="shared" si="14"/>
        <v>160</v>
      </c>
      <c r="R105" s="270">
        <f t="shared" si="15"/>
        <v>160</v>
      </c>
      <c r="S105" s="270"/>
      <c r="T105" s="280"/>
    </row>
    <row r="106" spans="1:20" ht="27.75" customHeight="1">
      <c r="A106" s="386" t="s">
        <v>26</v>
      </c>
      <c r="B106" s="388" t="s">
        <v>28</v>
      </c>
      <c r="C106" s="394" t="s">
        <v>26</v>
      </c>
      <c r="D106" s="737" t="s">
        <v>162</v>
      </c>
      <c r="E106" s="769"/>
      <c r="F106" s="176" t="s">
        <v>23</v>
      </c>
      <c r="G106" s="841">
        <v>6</v>
      </c>
      <c r="H106" s="16" t="s">
        <v>24</v>
      </c>
      <c r="I106" s="315">
        <f t="shared" si="16"/>
        <v>50.5</v>
      </c>
      <c r="J106" s="277">
        <v>50.5</v>
      </c>
      <c r="K106" s="315"/>
      <c r="L106" s="304"/>
      <c r="M106" s="495">
        <f t="shared" si="17"/>
        <v>50.5</v>
      </c>
      <c r="N106" s="462">
        <v>50.5</v>
      </c>
      <c r="O106" s="461"/>
      <c r="P106" s="473"/>
      <c r="Q106" s="499">
        <f t="shared" si="14"/>
        <v>0</v>
      </c>
      <c r="R106" s="500">
        <f t="shared" si="15"/>
        <v>0</v>
      </c>
      <c r="S106" s="500"/>
      <c r="T106" s="501"/>
    </row>
    <row r="107" spans="1:20" ht="13.5" thickBot="1">
      <c r="A107" s="387"/>
      <c r="B107" s="389"/>
      <c r="C107" s="395"/>
      <c r="D107" s="732"/>
      <c r="E107" s="770"/>
      <c r="F107" s="177"/>
      <c r="G107" s="842"/>
      <c r="H107" s="273" t="s">
        <v>25</v>
      </c>
      <c r="I107" s="286">
        <f t="shared" si="16"/>
        <v>50.5</v>
      </c>
      <c r="J107" s="287">
        <f>J106</f>
        <v>50.5</v>
      </c>
      <c r="K107" s="287"/>
      <c r="L107" s="283"/>
      <c r="M107" s="318">
        <f t="shared" si="17"/>
        <v>50.5</v>
      </c>
      <c r="N107" s="287">
        <f>N106</f>
        <v>50.5</v>
      </c>
      <c r="O107" s="287"/>
      <c r="P107" s="289"/>
      <c r="Q107" s="269">
        <f t="shared" si="14"/>
        <v>0</v>
      </c>
      <c r="R107" s="270">
        <f t="shared" si="15"/>
        <v>0</v>
      </c>
      <c r="S107" s="270"/>
      <c r="T107" s="280"/>
    </row>
    <row r="108" spans="1:20" ht="14.25" customHeight="1">
      <c r="A108" s="784" t="s">
        <v>26</v>
      </c>
      <c r="B108" s="765" t="s">
        <v>28</v>
      </c>
      <c r="C108" s="175" t="s">
        <v>28</v>
      </c>
      <c r="D108" s="767" t="s">
        <v>65</v>
      </c>
      <c r="E108" s="769"/>
      <c r="F108" s="176" t="s">
        <v>23</v>
      </c>
      <c r="G108" s="763">
        <v>2</v>
      </c>
      <c r="H108" s="142" t="s">
        <v>24</v>
      </c>
      <c r="I108" s="284">
        <f t="shared" si="16"/>
        <v>108</v>
      </c>
      <c r="J108" s="267">
        <v>108</v>
      </c>
      <c r="K108" s="267"/>
      <c r="L108" s="329"/>
      <c r="M108" s="454">
        <f t="shared" si="17"/>
        <v>108</v>
      </c>
      <c r="N108" s="455">
        <v>108</v>
      </c>
      <c r="O108" s="455"/>
      <c r="P108" s="487"/>
      <c r="Q108" s="479">
        <f t="shared" si="14"/>
        <v>0</v>
      </c>
      <c r="R108" s="480">
        <f t="shared" si="15"/>
        <v>0</v>
      </c>
      <c r="S108" s="480"/>
      <c r="T108" s="481"/>
    </row>
    <row r="109" spans="1:20" ht="13.5" thickBot="1">
      <c r="A109" s="785"/>
      <c r="B109" s="786"/>
      <c r="C109" s="173"/>
      <c r="D109" s="768"/>
      <c r="E109" s="770"/>
      <c r="F109" s="177"/>
      <c r="G109" s="764"/>
      <c r="H109" s="273" t="s">
        <v>25</v>
      </c>
      <c r="I109" s="359">
        <f t="shared" si="16"/>
        <v>108</v>
      </c>
      <c r="J109" s="287">
        <f>SUM(J108)</f>
        <v>108</v>
      </c>
      <c r="K109" s="287"/>
      <c r="L109" s="283"/>
      <c r="M109" s="319">
        <f t="shared" si="17"/>
        <v>108</v>
      </c>
      <c r="N109" s="287">
        <f>SUM(N108)</f>
        <v>108</v>
      </c>
      <c r="O109" s="287"/>
      <c r="P109" s="289"/>
      <c r="Q109" s="330">
        <f t="shared" si="14"/>
        <v>0</v>
      </c>
      <c r="R109" s="335">
        <f t="shared" si="15"/>
        <v>0</v>
      </c>
      <c r="S109" s="335"/>
      <c r="T109" s="331"/>
    </row>
    <row r="110" spans="1:20" ht="15" customHeight="1" thickBot="1">
      <c r="A110" s="46" t="s">
        <v>26</v>
      </c>
      <c r="B110" s="48" t="s">
        <v>28</v>
      </c>
      <c r="C110" s="706" t="s">
        <v>29</v>
      </c>
      <c r="D110" s="741"/>
      <c r="E110" s="741"/>
      <c r="F110" s="741"/>
      <c r="G110" s="741"/>
      <c r="H110" s="755"/>
      <c r="I110" s="42">
        <f t="shared" si="16"/>
        <v>3437.4</v>
      </c>
      <c r="J110" s="43">
        <f>J109+J107+J105</f>
        <v>3437.4</v>
      </c>
      <c r="K110" s="43"/>
      <c r="L110" s="442"/>
      <c r="M110" s="42">
        <f t="shared" si="17"/>
        <v>3597.4</v>
      </c>
      <c r="N110" s="43">
        <f>N109+N107+N105</f>
        <v>3597.4</v>
      </c>
      <c r="O110" s="43"/>
      <c r="P110" s="44"/>
      <c r="Q110" s="502">
        <f t="shared" si="14"/>
        <v>160</v>
      </c>
      <c r="R110" s="503">
        <f t="shared" si="15"/>
        <v>160</v>
      </c>
      <c r="S110" s="503"/>
      <c r="T110" s="504"/>
    </row>
    <row r="111" spans="1:20" ht="15.75" customHeight="1" thickBot="1">
      <c r="A111" s="46" t="s">
        <v>26</v>
      </c>
      <c r="B111" s="750" t="s">
        <v>11</v>
      </c>
      <c r="C111" s="750"/>
      <c r="D111" s="750"/>
      <c r="E111" s="750"/>
      <c r="F111" s="750"/>
      <c r="G111" s="750"/>
      <c r="H111" s="751"/>
      <c r="I111" s="37">
        <f t="shared" si="16"/>
        <v>14465</v>
      </c>
      <c r="J111" s="38">
        <f>J110+J93+J87</f>
        <v>4073.8</v>
      </c>
      <c r="K111" s="38">
        <f>K110+K93+K87</f>
        <v>39.199999999999996</v>
      </c>
      <c r="L111" s="443">
        <f>L110+L93+L87</f>
        <v>10391.199999999999</v>
      </c>
      <c r="M111" s="37">
        <f t="shared" si="17"/>
        <v>15234.5</v>
      </c>
      <c r="N111" s="38">
        <f>N110+N93+N87</f>
        <v>4679.8</v>
      </c>
      <c r="O111" s="38">
        <f>O110+O93+O87</f>
        <v>39.199999999999996</v>
      </c>
      <c r="P111" s="39">
        <f>P110+P93+P87</f>
        <v>10554.699999999999</v>
      </c>
      <c r="Q111" s="512">
        <f t="shared" si="14"/>
        <v>769.5</v>
      </c>
      <c r="R111" s="513">
        <f t="shared" si="15"/>
        <v>606</v>
      </c>
      <c r="S111" s="513">
        <f>O111-K111</f>
        <v>0</v>
      </c>
      <c r="T111" s="514">
        <f>P111-L111</f>
        <v>163.5</v>
      </c>
    </row>
    <row r="112" spans="1:20" ht="14.25" customHeight="1" thickBot="1">
      <c r="A112" s="49" t="s">
        <v>10</v>
      </c>
      <c r="B112" s="752" t="s">
        <v>12</v>
      </c>
      <c r="C112" s="752"/>
      <c r="D112" s="752"/>
      <c r="E112" s="752"/>
      <c r="F112" s="752"/>
      <c r="G112" s="752"/>
      <c r="H112" s="753"/>
      <c r="I112" s="40">
        <f t="shared" si="16"/>
        <v>203479.7</v>
      </c>
      <c r="J112" s="36">
        <f>J111+J45</f>
        <v>192799.5</v>
      </c>
      <c r="K112" s="36">
        <f>K111+K45</f>
        <v>126407.7</v>
      </c>
      <c r="L112" s="444">
        <f>L111+L45</f>
        <v>10680.199999999999</v>
      </c>
      <c r="M112" s="40">
        <f t="shared" si="17"/>
        <v>204249.2</v>
      </c>
      <c r="N112" s="36">
        <f>N111+N45</f>
        <v>193405.5</v>
      </c>
      <c r="O112" s="36">
        <f>O111+O45</f>
        <v>126407.7</v>
      </c>
      <c r="P112" s="41">
        <f>P111+P45</f>
        <v>10843.699999999999</v>
      </c>
      <c r="Q112" s="515">
        <f t="shared" si="14"/>
        <v>769.5</v>
      </c>
      <c r="R112" s="516">
        <f t="shared" si="15"/>
        <v>606</v>
      </c>
      <c r="S112" s="516">
        <f>O112-K112</f>
        <v>0</v>
      </c>
      <c r="T112" s="517">
        <f>P112-L112</f>
        <v>163.5</v>
      </c>
    </row>
    <row r="113" spans="1:20" s="141" customFormat="1" ht="30" customHeight="1">
      <c r="A113" s="1022" t="s">
        <v>126</v>
      </c>
      <c r="B113" s="1022"/>
      <c r="C113" s="1022"/>
      <c r="D113" s="1022"/>
      <c r="E113" s="1022"/>
      <c r="F113" s="1022"/>
      <c r="G113" s="1022"/>
      <c r="H113" s="1022"/>
      <c r="I113" s="1022"/>
      <c r="J113" s="1022"/>
      <c r="K113" s="1022"/>
      <c r="L113" s="1022"/>
      <c r="M113" s="1022"/>
      <c r="N113" s="1022"/>
      <c r="O113" s="1022"/>
      <c r="P113" s="1022"/>
      <c r="Q113" s="1022"/>
      <c r="R113" s="1022"/>
      <c r="S113" s="1022"/>
      <c r="T113" s="1022"/>
    </row>
    <row r="114" spans="1:20" s="6" customFormat="1" ht="14.25" customHeight="1" thickBot="1">
      <c r="A114" s="825" t="s">
        <v>2</v>
      </c>
      <c r="B114" s="825"/>
      <c r="C114" s="825"/>
      <c r="D114" s="825"/>
      <c r="E114" s="825"/>
      <c r="F114" s="825"/>
      <c r="G114" s="825"/>
      <c r="H114" s="825"/>
      <c r="I114" s="825"/>
      <c r="J114" s="825"/>
      <c r="K114" s="825"/>
      <c r="L114" s="825"/>
      <c r="M114" s="825"/>
      <c r="N114" s="825"/>
      <c r="O114" s="825"/>
      <c r="P114" s="825"/>
      <c r="Q114" s="825"/>
      <c r="R114" s="825"/>
      <c r="S114" s="825"/>
      <c r="T114" s="825"/>
    </row>
    <row r="115" spans="1:20" s="7" customFormat="1" ht="34.5" customHeight="1" thickBot="1">
      <c r="A115" s="795" t="s">
        <v>3</v>
      </c>
      <c r="B115" s="796"/>
      <c r="C115" s="796"/>
      <c r="D115" s="796"/>
      <c r="E115" s="796"/>
      <c r="F115" s="796"/>
      <c r="G115" s="796"/>
      <c r="H115" s="797"/>
      <c r="I115" s="962" t="s">
        <v>104</v>
      </c>
      <c r="J115" s="963"/>
      <c r="K115" s="963"/>
      <c r="L115" s="1045"/>
      <c r="M115" s="798" t="s">
        <v>180</v>
      </c>
      <c r="N115" s="799"/>
      <c r="O115" s="799"/>
      <c r="P115" s="800"/>
      <c r="Q115" s="1023" t="s">
        <v>178</v>
      </c>
      <c r="R115" s="1024"/>
      <c r="S115" s="1024"/>
      <c r="T115" s="1025"/>
    </row>
    <row r="116" spans="1:20" s="7" customFormat="1" ht="14.25" customHeight="1">
      <c r="A116" s="844" t="s">
        <v>35</v>
      </c>
      <c r="B116" s="845"/>
      <c r="C116" s="845"/>
      <c r="D116" s="845"/>
      <c r="E116" s="845"/>
      <c r="F116" s="845"/>
      <c r="G116" s="845"/>
      <c r="H116" s="846"/>
      <c r="I116" s="748">
        <f>I117+I124</f>
        <v>195155.1</v>
      </c>
      <c r="J116" s="749"/>
      <c r="K116" s="749"/>
      <c r="L116" s="749"/>
      <c r="M116" s="1062">
        <f>M117+M124</f>
        <v>195770</v>
      </c>
      <c r="N116" s="1063"/>
      <c r="O116" s="1063"/>
      <c r="P116" s="1064"/>
      <c r="Q116" s="1001">
        <f>Q117+Q124</f>
        <v>614.9</v>
      </c>
      <c r="R116" s="1002"/>
      <c r="S116" s="1002"/>
      <c r="T116" s="1003"/>
    </row>
    <row r="117" spans="1:20" s="7" customFormat="1" ht="14.25" customHeight="1">
      <c r="A117" s="835" t="s">
        <v>146</v>
      </c>
      <c r="B117" s="836"/>
      <c r="C117" s="836"/>
      <c r="D117" s="836"/>
      <c r="E117" s="836"/>
      <c r="F117" s="836"/>
      <c r="G117" s="836"/>
      <c r="H117" s="837"/>
      <c r="I117" s="838">
        <f>SUM(I118:L122)</f>
        <v>195045.5</v>
      </c>
      <c r="J117" s="839"/>
      <c r="K117" s="839"/>
      <c r="L117" s="839"/>
      <c r="M117" s="1046">
        <f>SUM(M118:P123)</f>
        <v>195660.4</v>
      </c>
      <c r="N117" s="1047"/>
      <c r="O117" s="1047"/>
      <c r="P117" s="1048"/>
      <c r="Q117" s="1046">
        <f>Q118+Q119+Q120+Q121+Q122+Q123</f>
        <v>614.9</v>
      </c>
      <c r="R117" s="1047"/>
      <c r="S117" s="1047"/>
      <c r="T117" s="1048"/>
    </row>
    <row r="118" spans="1:20" s="7" customFormat="1" ht="12" customHeight="1">
      <c r="A118" s="791" t="s">
        <v>38</v>
      </c>
      <c r="B118" s="792"/>
      <c r="C118" s="792"/>
      <c r="D118" s="792"/>
      <c r="E118" s="792"/>
      <c r="F118" s="792"/>
      <c r="G118" s="792"/>
      <c r="H118" s="793"/>
      <c r="I118" s="757">
        <f>SUMIF(H12:H109,"sb",I12:I109)</f>
        <v>72358.799999999988</v>
      </c>
      <c r="J118" s="758"/>
      <c r="K118" s="758"/>
      <c r="L118" s="758"/>
      <c r="M118" s="1074">
        <f>SUMIF(H12:H109,H12,M12:M109)</f>
        <v>72358.799999999988</v>
      </c>
      <c r="N118" s="1075"/>
      <c r="O118" s="1075"/>
      <c r="P118" s="1076"/>
      <c r="Q118" s="1013">
        <f t="shared" ref="Q118:Q127" si="18">M118-I118</f>
        <v>0</v>
      </c>
      <c r="R118" s="1014"/>
      <c r="S118" s="1014"/>
      <c r="T118" s="1015"/>
    </row>
    <row r="119" spans="1:20" s="7" customFormat="1" ht="14.25" customHeight="1">
      <c r="A119" s="791" t="s">
        <v>46</v>
      </c>
      <c r="B119" s="792"/>
      <c r="C119" s="792"/>
      <c r="D119" s="792"/>
      <c r="E119" s="792"/>
      <c r="F119" s="792"/>
      <c r="G119" s="792"/>
      <c r="H119" s="793"/>
      <c r="I119" s="757">
        <f>SUMIF(H10:H109,"sb(sp)",I10:I109)</f>
        <v>16604.3</v>
      </c>
      <c r="J119" s="758"/>
      <c r="K119" s="758"/>
      <c r="L119" s="758"/>
      <c r="M119" s="1013">
        <f>SUMIF(H12:H109,H13,M12:M109)</f>
        <v>16604.3</v>
      </c>
      <c r="N119" s="1014"/>
      <c r="O119" s="1014"/>
      <c r="P119" s="1015"/>
      <c r="Q119" s="1013">
        <f t="shared" si="18"/>
        <v>0</v>
      </c>
      <c r="R119" s="1014"/>
      <c r="S119" s="1014"/>
      <c r="T119" s="1015"/>
    </row>
    <row r="120" spans="1:20" s="7" customFormat="1" ht="14.25" customHeight="1">
      <c r="A120" s="791" t="s">
        <v>39</v>
      </c>
      <c r="B120" s="792"/>
      <c r="C120" s="792"/>
      <c r="D120" s="792"/>
      <c r="E120" s="792"/>
      <c r="F120" s="792"/>
      <c r="G120" s="792"/>
      <c r="H120" s="793"/>
      <c r="I120" s="757">
        <f>SUMIF(H12:H109,"sb(vb)",I12:I109)</f>
        <v>103923.8</v>
      </c>
      <c r="J120" s="758"/>
      <c r="K120" s="758"/>
      <c r="L120" s="758"/>
      <c r="M120" s="1013">
        <f>SUMIF(H12:H109,H14,M12:M109)</f>
        <v>103923.8</v>
      </c>
      <c r="N120" s="1014"/>
      <c r="O120" s="1014"/>
      <c r="P120" s="1015"/>
      <c r="Q120" s="1013">
        <f t="shared" si="18"/>
        <v>0</v>
      </c>
      <c r="R120" s="1014"/>
      <c r="S120" s="1014"/>
      <c r="T120" s="1015"/>
    </row>
    <row r="121" spans="1:20" s="7" customFormat="1" ht="15.75" customHeight="1">
      <c r="A121" s="791" t="s">
        <v>0</v>
      </c>
      <c r="B121" s="792"/>
      <c r="C121" s="792"/>
      <c r="D121" s="792"/>
      <c r="E121" s="792"/>
      <c r="F121" s="792"/>
      <c r="G121" s="792"/>
      <c r="H121" s="793"/>
      <c r="I121" s="757">
        <f>SUMIF(H16:H109,"sb(mk)",I16:I109)</f>
        <v>160</v>
      </c>
      <c r="J121" s="758"/>
      <c r="K121" s="758"/>
      <c r="L121" s="758"/>
      <c r="M121" s="1013">
        <f>SUMIF(H12:H109,H16,M12:M109)</f>
        <v>160</v>
      </c>
      <c r="N121" s="1014"/>
      <c r="O121" s="1014"/>
      <c r="P121" s="1015"/>
      <c r="Q121" s="1013">
        <f t="shared" si="18"/>
        <v>0</v>
      </c>
      <c r="R121" s="1014"/>
      <c r="S121" s="1014"/>
      <c r="T121" s="1015"/>
    </row>
    <row r="122" spans="1:20" s="7" customFormat="1" ht="12.75" customHeight="1">
      <c r="A122" s="791" t="s">
        <v>58</v>
      </c>
      <c r="B122" s="792"/>
      <c r="C122" s="792"/>
      <c r="D122" s="792"/>
      <c r="E122" s="792"/>
      <c r="F122" s="792"/>
      <c r="G122" s="792"/>
      <c r="H122" s="793"/>
      <c r="I122" s="830">
        <f>SUMIF(H16:H109,"sb(p)",I16:I109)</f>
        <v>1998.6</v>
      </c>
      <c r="J122" s="831"/>
      <c r="K122" s="831"/>
      <c r="L122" s="831"/>
      <c r="M122" s="1013">
        <f>SUMIF(H12:H109,H59,M12:M109)</f>
        <v>1998.6000000000001</v>
      </c>
      <c r="N122" s="1014"/>
      <c r="O122" s="1014"/>
      <c r="P122" s="1015"/>
      <c r="Q122" s="1013">
        <f t="shared" si="18"/>
        <v>0</v>
      </c>
      <c r="R122" s="1014"/>
      <c r="S122" s="1014"/>
      <c r="T122" s="1015"/>
    </row>
    <row r="123" spans="1:20" s="7" customFormat="1" ht="12.75" customHeight="1">
      <c r="A123" s="1037" t="s">
        <v>201</v>
      </c>
      <c r="B123" s="1038"/>
      <c r="C123" s="1038"/>
      <c r="D123" s="1038"/>
      <c r="E123" s="1038"/>
      <c r="F123" s="1038"/>
      <c r="G123" s="1038"/>
      <c r="H123" s="1039"/>
      <c r="I123" s="1040"/>
      <c r="J123" s="1041"/>
      <c r="K123" s="1041"/>
      <c r="L123" s="1042"/>
      <c r="M123" s="1016">
        <f>SUMIF(H12:H109,"SB(VPL)",M12:M109)</f>
        <v>614.9</v>
      </c>
      <c r="N123" s="1017"/>
      <c r="O123" s="1017"/>
      <c r="P123" s="1018"/>
      <c r="Q123" s="1016">
        <f t="shared" si="18"/>
        <v>614.9</v>
      </c>
      <c r="R123" s="1017"/>
      <c r="S123" s="1017"/>
      <c r="T123" s="1018"/>
    </row>
    <row r="124" spans="1:20" s="7" customFormat="1" ht="12.75" customHeight="1" thickBot="1">
      <c r="A124" s="805" t="s">
        <v>127</v>
      </c>
      <c r="B124" s="806"/>
      <c r="C124" s="806"/>
      <c r="D124" s="806"/>
      <c r="E124" s="806"/>
      <c r="F124" s="806"/>
      <c r="G124" s="806"/>
      <c r="H124" s="807"/>
      <c r="I124" s="808">
        <f>SUMIF(H16:H109,"pf",I16:I109)</f>
        <v>109.6</v>
      </c>
      <c r="J124" s="809"/>
      <c r="K124" s="809"/>
      <c r="L124" s="810"/>
      <c r="M124" s="1004">
        <f>SUMIF(H12:H109,H80,M12:M109)</f>
        <v>109.6</v>
      </c>
      <c r="N124" s="1005"/>
      <c r="O124" s="1005"/>
      <c r="P124" s="1006"/>
      <c r="Q124" s="1004">
        <f t="shared" si="18"/>
        <v>0</v>
      </c>
      <c r="R124" s="1005"/>
      <c r="S124" s="1005"/>
      <c r="T124" s="1006"/>
    </row>
    <row r="125" spans="1:20" s="7" customFormat="1" ht="12.75" customHeight="1" thickBot="1">
      <c r="A125" s="817" t="s">
        <v>36</v>
      </c>
      <c r="B125" s="818"/>
      <c r="C125" s="818"/>
      <c r="D125" s="818"/>
      <c r="E125" s="818"/>
      <c r="F125" s="818"/>
      <c r="G125" s="818"/>
      <c r="H125" s="819"/>
      <c r="I125" s="820">
        <f>SUM(I126:L127)</f>
        <v>8324.6</v>
      </c>
      <c r="J125" s="821"/>
      <c r="K125" s="821"/>
      <c r="L125" s="821"/>
      <c r="M125" s="1007">
        <f>SUM(M126:P127)</f>
        <v>8479.2000000000007</v>
      </c>
      <c r="N125" s="1008"/>
      <c r="O125" s="1008"/>
      <c r="P125" s="1009"/>
      <c r="Q125" s="1007">
        <f t="shared" si="18"/>
        <v>154.60000000000036</v>
      </c>
      <c r="R125" s="1008"/>
      <c r="S125" s="1008"/>
      <c r="T125" s="1009"/>
    </row>
    <row r="126" spans="1:20" s="7" customFormat="1">
      <c r="A126" s="827" t="s">
        <v>40</v>
      </c>
      <c r="B126" s="828"/>
      <c r="C126" s="828"/>
      <c r="D126" s="828"/>
      <c r="E126" s="828"/>
      <c r="F126" s="828"/>
      <c r="G126" s="828"/>
      <c r="H126" s="829"/>
      <c r="I126" s="830">
        <f>SUMIF(H10:H109,"es",I10:I109)</f>
        <v>7093.6</v>
      </c>
      <c r="J126" s="831"/>
      <c r="K126" s="831"/>
      <c r="L126" s="831"/>
      <c r="M126" s="1010">
        <f>SUMIF(H12:H109,"es",M12:M109)</f>
        <v>7224.9000000000005</v>
      </c>
      <c r="N126" s="1011"/>
      <c r="O126" s="1011"/>
      <c r="P126" s="1012"/>
      <c r="Q126" s="1010">
        <f t="shared" si="18"/>
        <v>131.30000000000018</v>
      </c>
      <c r="R126" s="1011"/>
      <c r="S126" s="1011"/>
      <c r="T126" s="1012"/>
    </row>
    <row r="127" spans="1:20" s="7" customFormat="1" ht="13.5" thickBot="1">
      <c r="A127" s="832" t="s">
        <v>1</v>
      </c>
      <c r="B127" s="833"/>
      <c r="C127" s="833"/>
      <c r="D127" s="833"/>
      <c r="E127" s="833"/>
      <c r="F127" s="833"/>
      <c r="G127" s="833"/>
      <c r="H127" s="834"/>
      <c r="I127" s="757">
        <f>SUMIF(H10:H109,"lrvb",I10:I109)</f>
        <v>1231</v>
      </c>
      <c r="J127" s="758"/>
      <c r="K127" s="758"/>
      <c r="L127" s="758"/>
      <c r="M127" s="1032">
        <f>SUMIF(H12:H109,H50,M12:M109)</f>
        <v>1254.3</v>
      </c>
      <c r="N127" s="1033"/>
      <c r="O127" s="1033"/>
      <c r="P127" s="1034"/>
      <c r="Q127" s="1010">
        <f t="shared" si="18"/>
        <v>23.299999999999955</v>
      </c>
      <c r="R127" s="1011"/>
      <c r="S127" s="1011"/>
      <c r="T127" s="1012"/>
    </row>
    <row r="128" spans="1:20" ht="13.5" thickBot="1">
      <c r="A128" s="811" t="s">
        <v>37</v>
      </c>
      <c r="B128" s="812"/>
      <c r="C128" s="812"/>
      <c r="D128" s="812"/>
      <c r="E128" s="812"/>
      <c r="F128" s="812"/>
      <c r="G128" s="812"/>
      <c r="H128" s="813"/>
      <c r="I128" s="814">
        <f>I125+I116</f>
        <v>203479.7</v>
      </c>
      <c r="J128" s="815"/>
      <c r="K128" s="815"/>
      <c r="L128" s="815"/>
      <c r="M128" s="1019">
        <f>M125+M116</f>
        <v>204249.2</v>
      </c>
      <c r="N128" s="1020"/>
      <c r="O128" s="1020"/>
      <c r="P128" s="1021"/>
      <c r="Q128" s="1019">
        <f>Q125+Q116</f>
        <v>769.50000000000034</v>
      </c>
      <c r="R128" s="1020"/>
      <c r="S128" s="1020"/>
      <c r="T128" s="1021"/>
    </row>
    <row r="130" spans="1:12">
      <c r="D130" s="2"/>
      <c r="E130" s="184"/>
      <c r="F130" s="2"/>
      <c r="G130" s="72"/>
      <c r="H130" s="139"/>
      <c r="I130" s="336"/>
      <c r="J130" s="336"/>
      <c r="K130" s="336"/>
      <c r="L130" s="336"/>
    </row>
    <row r="131" spans="1:12">
      <c r="D131" s="2"/>
      <c r="E131" s="184"/>
      <c r="F131" s="2"/>
      <c r="G131" s="72"/>
      <c r="H131" s="139"/>
      <c r="I131" s="2"/>
      <c r="J131" s="2"/>
      <c r="K131" s="2"/>
      <c r="L131" s="2"/>
    </row>
    <row r="132" spans="1:12">
      <c r="D132" s="2"/>
      <c r="E132" s="184"/>
      <c r="F132" s="2"/>
      <c r="G132" s="72"/>
      <c r="H132" s="139"/>
      <c r="I132" s="2"/>
      <c r="J132" s="2"/>
      <c r="K132" s="2"/>
      <c r="L132" s="2"/>
    </row>
    <row r="133" spans="1:12">
      <c r="D133" s="2"/>
      <c r="E133" s="184"/>
      <c r="F133" s="2"/>
      <c r="G133" s="72"/>
      <c r="H133" s="139"/>
      <c r="I133" s="2"/>
      <c r="J133" s="2"/>
      <c r="K133" s="2"/>
      <c r="L133" s="2"/>
    </row>
    <row r="134" spans="1:12">
      <c r="D134" s="2"/>
      <c r="E134" s="184"/>
      <c r="F134" s="2"/>
      <c r="G134" s="72"/>
      <c r="H134" s="139"/>
      <c r="I134" s="2"/>
      <c r="J134" s="2"/>
      <c r="K134" s="2"/>
      <c r="L134" s="2"/>
    </row>
    <row r="135" spans="1:12">
      <c r="D135" s="2"/>
      <c r="E135" s="184"/>
      <c r="F135" s="2"/>
      <c r="G135" s="72"/>
      <c r="H135" s="139"/>
      <c r="I135" s="2"/>
      <c r="J135" s="2"/>
      <c r="K135" s="2"/>
      <c r="L135" s="2"/>
    </row>
    <row r="136" spans="1:12">
      <c r="D136" s="2"/>
      <c r="E136" s="184"/>
      <c r="F136" s="2"/>
      <c r="G136" s="72"/>
      <c r="H136" s="139"/>
      <c r="I136" s="2"/>
      <c r="J136" s="2"/>
      <c r="K136" s="2"/>
      <c r="L136" s="2"/>
    </row>
    <row r="137" spans="1:12">
      <c r="D137" s="2"/>
      <c r="E137" s="184"/>
      <c r="F137" s="2"/>
      <c r="G137" s="72"/>
      <c r="H137" s="139"/>
      <c r="I137" s="2"/>
      <c r="J137" s="2"/>
      <c r="K137" s="2"/>
      <c r="L137" s="2"/>
    </row>
    <row r="138" spans="1:12">
      <c r="D138" s="2"/>
      <c r="E138" s="184"/>
      <c r="F138" s="2"/>
      <c r="G138" s="72"/>
      <c r="H138" s="139"/>
      <c r="I138" s="2"/>
      <c r="J138" s="2"/>
      <c r="K138" s="2"/>
      <c r="L138" s="2"/>
    </row>
    <row r="139" spans="1:12">
      <c r="D139" s="2"/>
      <c r="E139" s="184"/>
      <c r="F139" s="2"/>
      <c r="G139" s="72"/>
      <c r="H139" s="139"/>
      <c r="I139" s="2"/>
      <c r="J139" s="2"/>
      <c r="K139" s="2"/>
      <c r="L139" s="2"/>
    </row>
    <row r="140" spans="1:12">
      <c r="D140" s="2"/>
      <c r="E140" s="184"/>
      <c r="F140" s="2"/>
      <c r="G140" s="72"/>
      <c r="H140" s="139"/>
      <c r="I140" s="2"/>
      <c r="J140" s="2"/>
      <c r="K140" s="2"/>
      <c r="L140" s="2"/>
    </row>
    <row r="141" spans="1:12">
      <c r="A141" s="2"/>
      <c r="B141" s="2"/>
      <c r="C141" s="2"/>
      <c r="D141" s="2"/>
      <c r="E141" s="184"/>
      <c r="F141" s="2"/>
      <c r="G141" s="72"/>
      <c r="H141" s="139"/>
      <c r="I141" s="2"/>
      <c r="J141" s="2"/>
      <c r="K141" s="2"/>
      <c r="L141" s="2"/>
    </row>
    <row r="142" spans="1:12">
      <c r="A142" s="2"/>
      <c r="B142" s="2"/>
      <c r="C142" s="2"/>
      <c r="D142" s="2"/>
      <c r="E142" s="184"/>
      <c r="F142" s="2"/>
      <c r="G142" s="72"/>
      <c r="H142" s="139"/>
      <c r="I142" s="2"/>
      <c r="J142" s="2"/>
      <c r="K142" s="2"/>
      <c r="L142" s="2"/>
    </row>
    <row r="143" spans="1:12">
      <c r="A143" s="2"/>
      <c r="B143" s="2"/>
      <c r="C143" s="2"/>
      <c r="D143" s="2"/>
      <c r="E143" s="184"/>
      <c r="F143" s="2"/>
      <c r="G143" s="72"/>
      <c r="H143" s="139"/>
      <c r="I143" s="2"/>
      <c r="J143" s="2"/>
      <c r="K143" s="2"/>
      <c r="L143" s="2"/>
    </row>
    <row r="144" spans="1:12">
      <c r="A144" s="2"/>
      <c r="B144" s="2"/>
      <c r="C144" s="2"/>
      <c r="D144" s="2"/>
      <c r="E144" s="184"/>
      <c r="F144" s="2"/>
      <c r="G144" s="72"/>
      <c r="H144" s="139"/>
      <c r="I144" s="2"/>
      <c r="J144" s="2"/>
      <c r="K144" s="2"/>
      <c r="L144" s="2"/>
    </row>
    <row r="145" spans="1:12">
      <c r="A145" s="2"/>
      <c r="B145" s="2"/>
      <c r="C145" s="2"/>
      <c r="D145" s="2"/>
      <c r="E145" s="184"/>
      <c r="F145" s="2"/>
      <c r="G145" s="72"/>
      <c r="H145" s="139"/>
      <c r="I145" s="2"/>
      <c r="J145" s="2"/>
      <c r="K145" s="2"/>
      <c r="L145" s="2"/>
    </row>
    <row r="146" spans="1:12">
      <c r="A146" s="2"/>
      <c r="B146" s="2"/>
      <c r="C146" s="2"/>
      <c r="D146" s="2"/>
      <c r="E146" s="184"/>
      <c r="F146" s="2"/>
      <c r="G146" s="72"/>
      <c r="H146" s="139"/>
      <c r="I146" s="2"/>
      <c r="J146" s="2"/>
      <c r="K146" s="2"/>
      <c r="L146" s="2"/>
    </row>
    <row r="147" spans="1:12">
      <c r="A147" s="2"/>
      <c r="B147" s="2"/>
      <c r="C147" s="2"/>
      <c r="D147" s="2"/>
      <c r="E147" s="184"/>
      <c r="F147" s="2"/>
      <c r="G147" s="72"/>
      <c r="H147" s="139"/>
      <c r="I147" s="2"/>
      <c r="J147" s="2"/>
      <c r="K147" s="2"/>
      <c r="L147" s="2"/>
    </row>
    <row r="148" spans="1:12">
      <c r="A148" s="2"/>
      <c r="B148" s="2"/>
      <c r="C148" s="2"/>
      <c r="D148" s="2"/>
      <c r="E148" s="184"/>
      <c r="F148" s="2"/>
      <c r="G148" s="72"/>
      <c r="H148" s="139"/>
      <c r="I148" s="2"/>
      <c r="J148" s="2"/>
      <c r="K148" s="2"/>
      <c r="L148" s="2"/>
    </row>
    <row r="149" spans="1:12">
      <c r="A149" s="2"/>
      <c r="B149" s="2"/>
      <c r="C149" s="2"/>
      <c r="D149" s="2"/>
      <c r="E149" s="184"/>
      <c r="F149" s="2"/>
      <c r="G149" s="72"/>
      <c r="H149" s="139"/>
      <c r="I149" s="2"/>
      <c r="J149" s="2"/>
      <c r="K149" s="2"/>
      <c r="L149" s="2"/>
    </row>
    <row r="150" spans="1:12">
      <c r="A150" s="2"/>
      <c r="B150" s="2"/>
      <c r="C150" s="2"/>
      <c r="D150" s="2"/>
      <c r="E150" s="184"/>
      <c r="F150" s="2"/>
      <c r="G150" s="72"/>
      <c r="H150" s="139"/>
      <c r="I150" s="2"/>
      <c r="J150" s="2"/>
      <c r="K150" s="2"/>
      <c r="L150" s="2"/>
    </row>
    <row r="151" spans="1:12">
      <c r="A151" s="2"/>
      <c r="B151" s="2"/>
      <c r="C151" s="2"/>
      <c r="D151" s="2"/>
      <c r="E151" s="184"/>
      <c r="F151" s="2"/>
      <c r="G151" s="72"/>
      <c r="H151" s="139"/>
      <c r="I151" s="2"/>
      <c r="J151" s="2"/>
      <c r="K151" s="2"/>
      <c r="L151" s="2"/>
    </row>
    <row r="152" spans="1:12">
      <c r="A152" s="2"/>
      <c r="B152" s="2"/>
      <c r="C152" s="2"/>
      <c r="D152" s="2"/>
      <c r="E152" s="184"/>
      <c r="F152" s="2"/>
      <c r="G152" s="72"/>
      <c r="H152" s="139"/>
      <c r="I152" s="2"/>
      <c r="J152" s="2"/>
      <c r="K152" s="2"/>
      <c r="L152" s="2"/>
    </row>
    <row r="153" spans="1:12">
      <c r="A153" s="2"/>
      <c r="B153" s="2"/>
      <c r="C153" s="2"/>
      <c r="D153" s="2"/>
      <c r="E153" s="184"/>
      <c r="F153" s="2"/>
      <c r="G153" s="72"/>
      <c r="H153" s="139"/>
      <c r="I153" s="2"/>
      <c r="J153" s="2"/>
      <c r="K153" s="2"/>
      <c r="L153" s="2"/>
    </row>
  </sheetData>
  <mergeCells count="207">
    <mergeCell ref="I5:L5"/>
    <mergeCell ref="I6:I7"/>
    <mergeCell ref="J6:K6"/>
    <mergeCell ref="L6:L7"/>
    <mergeCell ref="A5:A7"/>
    <mergeCell ref="B5:B7"/>
    <mergeCell ref="C5:C7"/>
    <mergeCell ref="D5:D7"/>
    <mergeCell ref="G5:G7"/>
    <mergeCell ref="H5:H7"/>
    <mergeCell ref="E5:E7"/>
    <mergeCell ref="F5:F7"/>
    <mergeCell ref="B13:B28"/>
    <mergeCell ref="D15:D16"/>
    <mergeCell ref="D17:D20"/>
    <mergeCell ref="E17:E20"/>
    <mergeCell ref="D23:D24"/>
    <mergeCell ref="D27:D28"/>
    <mergeCell ref="F12:F28"/>
    <mergeCell ref="A12:A28"/>
    <mergeCell ref="C12:C28"/>
    <mergeCell ref="D12:D13"/>
    <mergeCell ref="D31:D32"/>
    <mergeCell ref="D25:D26"/>
    <mergeCell ref="D21:D22"/>
    <mergeCell ref="E31:E32"/>
    <mergeCell ref="F31:F32"/>
    <mergeCell ref="G31:G32"/>
    <mergeCell ref="D29:D30"/>
    <mergeCell ref="E29:E30"/>
    <mergeCell ref="F29:F30"/>
    <mergeCell ref="G29:G30"/>
    <mergeCell ref="G12:G28"/>
    <mergeCell ref="B38:B39"/>
    <mergeCell ref="C38:C39"/>
    <mergeCell ref="D38:D39"/>
    <mergeCell ref="E38:E39"/>
    <mergeCell ref="F38:F39"/>
    <mergeCell ref="G38:G39"/>
    <mergeCell ref="C36:H36"/>
    <mergeCell ref="E33:E35"/>
    <mergeCell ref="F33:F35"/>
    <mergeCell ref="G42:G43"/>
    <mergeCell ref="E40:E41"/>
    <mergeCell ref="F40:F41"/>
    <mergeCell ref="A33:A34"/>
    <mergeCell ref="B33:B34"/>
    <mergeCell ref="C33:C34"/>
    <mergeCell ref="D33:D35"/>
    <mergeCell ref="C42:C43"/>
    <mergeCell ref="D42:D43"/>
    <mergeCell ref="E42:E43"/>
    <mergeCell ref="G33:G35"/>
    <mergeCell ref="D56:D57"/>
    <mergeCell ref="F56:F57"/>
    <mergeCell ref="C44:H44"/>
    <mergeCell ref="B45:H45"/>
    <mergeCell ref="G40:G41"/>
    <mergeCell ref="F42:F43"/>
    <mergeCell ref="C74:C75"/>
    <mergeCell ref="D74:D75"/>
    <mergeCell ref="A82:A84"/>
    <mergeCell ref="B82:B84"/>
    <mergeCell ref="C82:C84"/>
    <mergeCell ref="A40:A41"/>
    <mergeCell ref="B40:B41"/>
    <mergeCell ref="C40:C41"/>
    <mergeCell ref="D40:D41"/>
    <mergeCell ref="A42:A43"/>
    <mergeCell ref="E80:E81"/>
    <mergeCell ref="A78:A79"/>
    <mergeCell ref="B78:B79"/>
    <mergeCell ref="D59:D60"/>
    <mergeCell ref="E59:E63"/>
    <mergeCell ref="D62:D63"/>
    <mergeCell ref="E65:E68"/>
    <mergeCell ref="E69:E73"/>
    <mergeCell ref="A74:A75"/>
    <mergeCell ref="B74:B75"/>
    <mergeCell ref="A91:A92"/>
    <mergeCell ref="D91:D92"/>
    <mergeCell ref="E91:E92"/>
    <mergeCell ref="F67:F68"/>
    <mergeCell ref="G67:G68"/>
    <mergeCell ref="D67:D68"/>
    <mergeCell ref="A80:A81"/>
    <mergeCell ref="B80:B81"/>
    <mergeCell ref="C80:C81"/>
    <mergeCell ref="D80:D81"/>
    <mergeCell ref="D89:D90"/>
    <mergeCell ref="E89:E90"/>
    <mergeCell ref="F89:F90"/>
    <mergeCell ref="G89:G90"/>
    <mergeCell ref="D82:D84"/>
    <mergeCell ref="E82:E84"/>
    <mergeCell ref="C87:H87"/>
    <mergeCell ref="E85:E86"/>
    <mergeCell ref="G104:G105"/>
    <mergeCell ref="A114:T114"/>
    <mergeCell ref="B111:H111"/>
    <mergeCell ref="A108:A109"/>
    <mergeCell ref="B108:B109"/>
    <mergeCell ref="D108:D109"/>
    <mergeCell ref="E108:E109"/>
    <mergeCell ref="G108:G109"/>
    <mergeCell ref="C4:T4"/>
    <mergeCell ref="A3:T3"/>
    <mergeCell ref="A2:T2"/>
    <mergeCell ref="A1:T1"/>
    <mergeCell ref="C93:H93"/>
    <mergeCell ref="E96:E101"/>
    <mergeCell ref="F91:F92"/>
    <mergeCell ref="G91:G92"/>
    <mergeCell ref="A89:A90"/>
    <mergeCell ref="B89:B90"/>
    <mergeCell ref="M115:P115"/>
    <mergeCell ref="M118:P118"/>
    <mergeCell ref="C88:T88"/>
    <mergeCell ref="C94:T94"/>
    <mergeCell ref="A117:H117"/>
    <mergeCell ref="I117:L117"/>
    <mergeCell ref="A118:H118"/>
    <mergeCell ref="I118:L118"/>
    <mergeCell ref="Q117:T117"/>
    <mergeCell ref="Q118:T118"/>
    <mergeCell ref="T6:T7"/>
    <mergeCell ref="M5:P5"/>
    <mergeCell ref="Q5:T5"/>
    <mergeCell ref="M6:M7"/>
    <mergeCell ref="N6:O6"/>
    <mergeCell ref="P6:P7"/>
    <mergeCell ref="Q6:Q7"/>
    <mergeCell ref="R6:S6"/>
    <mergeCell ref="M117:P117"/>
    <mergeCell ref="C110:H110"/>
    <mergeCell ref="A8:T8"/>
    <mergeCell ref="A9:T9"/>
    <mergeCell ref="B10:T10"/>
    <mergeCell ref="C11:T11"/>
    <mergeCell ref="B46:T46"/>
    <mergeCell ref="C47:T47"/>
    <mergeCell ref="C37:T37"/>
    <mergeCell ref="M116:P116"/>
    <mergeCell ref="Q120:T120"/>
    <mergeCell ref="Q121:T121"/>
    <mergeCell ref="A120:H120"/>
    <mergeCell ref="I120:L120"/>
    <mergeCell ref="A121:H121"/>
    <mergeCell ref="I121:L121"/>
    <mergeCell ref="M121:P121"/>
    <mergeCell ref="Q119:T119"/>
    <mergeCell ref="M119:P119"/>
    <mergeCell ref="D106:D107"/>
    <mergeCell ref="E106:E107"/>
    <mergeCell ref="G106:G107"/>
    <mergeCell ref="A115:H115"/>
    <mergeCell ref="I115:L115"/>
    <mergeCell ref="A116:H116"/>
    <mergeCell ref="I116:L116"/>
    <mergeCell ref="B112:H112"/>
    <mergeCell ref="C78:C79"/>
    <mergeCell ref="D78:D79"/>
    <mergeCell ref="I128:L128"/>
    <mergeCell ref="A126:H126"/>
    <mergeCell ref="I126:L126"/>
    <mergeCell ref="A127:H127"/>
    <mergeCell ref="I127:L127"/>
    <mergeCell ref="A122:H122"/>
    <mergeCell ref="I122:L122"/>
    <mergeCell ref="A124:H124"/>
    <mergeCell ref="I125:L125"/>
    <mergeCell ref="A85:A86"/>
    <mergeCell ref="B85:B86"/>
    <mergeCell ref="C85:C86"/>
    <mergeCell ref="D85:D86"/>
    <mergeCell ref="A123:H123"/>
    <mergeCell ref="I123:L123"/>
    <mergeCell ref="D104:D105"/>
    <mergeCell ref="E104:E105"/>
    <mergeCell ref="F104:F105"/>
    <mergeCell ref="A128:H128"/>
    <mergeCell ref="A113:T113"/>
    <mergeCell ref="Q115:T115"/>
    <mergeCell ref="Q82:Q83"/>
    <mergeCell ref="R82:R83"/>
    <mergeCell ref="S82:S83"/>
    <mergeCell ref="T82:T83"/>
    <mergeCell ref="M127:P127"/>
    <mergeCell ref="M128:P128"/>
    <mergeCell ref="M120:P120"/>
    <mergeCell ref="Q127:T127"/>
    <mergeCell ref="Q128:T128"/>
    <mergeCell ref="Q122:T122"/>
    <mergeCell ref="Q124:T124"/>
    <mergeCell ref="Q125:T125"/>
    <mergeCell ref="Q126:T126"/>
    <mergeCell ref="Q123:T123"/>
    <mergeCell ref="Q116:T116"/>
    <mergeCell ref="A119:H119"/>
    <mergeCell ref="I119:L119"/>
    <mergeCell ref="M124:P124"/>
    <mergeCell ref="M125:P125"/>
    <mergeCell ref="M126:P126"/>
    <mergeCell ref="M122:P122"/>
    <mergeCell ref="M123:P123"/>
    <mergeCell ref="I124:L124"/>
    <mergeCell ref="A125:H125"/>
  </mergeCells>
  <phoneticPr fontId="0" type="noConversion"/>
  <printOptions horizontalCentered="1"/>
  <pageMargins left="0" right="0" top="0" bottom="0" header="0.31496062992125984" footer="0.31496062992125984"/>
  <pageSetup paperSize="9" scale="74" orientation="landscape" r:id="rId1"/>
  <rowBreaks count="2" manualBreakCount="2">
    <brk id="36" max="16383" man="1"/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C10"/>
  <sheetViews>
    <sheetView workbookViewId="0">
      <selection activeCell="C32" sqref="C32"/>
    </sheetView>
  </sheetViews>
  <sheetFormatPr defaultRowHeight="12.75"/>
  <cols>
    <col min="2" max="2" width="22.42578125" customWidth="1"/>
    <col min="3" max="3" width="55.85546875" customWidth="1"/>
  </cols>
  <sheetData>
    <row r="1" spans="2:3" ht="15.75">
      <c r="B1" s="1110" t="s">
        <v>115</v>
      </c>
      <c r="C1" s="1110"/>
    </row>
    <row r="2" spans="2:3" ht="31.5">
      <c r="B2" s="208" t="s">
        <v>18</v>
      </c>
      <c r="C2" s="209" t="s">
        <v>116</v>
      </c>
    </row>
    <row r="3" spans="2:3" ht="15.75">
      <c r="B3" s="208">
        <v>1</v>
      </c>
      <c r="C3" s="210" t="s">
        <v>114</v>
      </c>
    </row>
    <row r="4" spans="2:3" ht="15.75">
      <c r="B4" s="208">
        <v>2</v>
      </c>
      <c r="C4" s="211" t="s">
        <v>117</v>
      </c>
    </row>
    <row r="5" spans="2:3" ht="15.75">
      <c r="B5" s="208">
        <v>3</v>
      </c>
      <c r="C5" s="210" t="s">
        <v>118</v>
      </c>
    </row>
    <row r="6" spans="2:3" ht="15.75">
      <c r="B6" s="208">
        <v>4</v>
      </c>
      <c r="C6" s="210" t="s">
        <v>119</v>
      </c>
    </row>
    <row r="7" spans="2:3" ht="15.75">
      <c r="B7" s="208">
        <v>5</v>
      </c>
      <c r="C7" s="210" t="s">
        <v>120</v>
      </c>
    </row>
    <row r="8" spans="2:3" ht="15.75">
      <c r="B8" s="208">
        <v>6</v>
      </c>
      <c r="C8" s="210" t="s">
        <v>121</v>
      </c>
    </row>
    <row r="10" spans="2:3">
      <c r="B10" s="1111" t="s">
        <v>122</v>
      </c>
      <c r="C10" s="1111"/>
    </row>
  </sheetData>
  <mergeCells count="2">
    <mergeCell ref="B1:C1"/>
    <mergeCell ref="B10:C10"/>
  </mergeCells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SVP 2013-2015</vt:lpstr>
      <vt:lpstr>Lyginamasis</vt:lpstr>
      <vt:lpstr>Asignavimu valdytojų kodai</vt:lpstr>
      <vt:lpstr>'SVP 2013-2015'!Spausdinimo_sritis</vt:lpstr>
      <vt:lpstr>Lyginamasis!Spausdinti_pavadinimus</vt:lpstr>
      <vt:lpstr>'SVP 2013-2015'!Spausdinti_pavadinimus</vt:lpstr>
    </vt:vector>
  </TitlesOfParts>
  <Company>valdyba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G.Uzkuriene</dc:creator>
  <cp:lastModifiedBy>V.Palaimiene</cp:lastModifiedBy>
  <cp:lastPrinted>2013-07-12T06:33:24Z</cp:lastPrinted>
  <dcterms:created xsi:type="dcterms:W3CDTF">2006-05-12T05:50:12Z</dcterms:created>
  <dcterms:modified xsi:type="dcterms:W3CDTF">2013-07-15T06:26:00Z</dcterms:modified>
</cp:coreProperties>
</file>