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0920"/>
  </bookViews>
  <sheets>
    <sheet name="SVP 2013-2015" sheetId="10" r:id="rId1"/>
    <sheet name="Lyginamasis" sheetId="12" r:id="rId2"/>
    <sheet name="Asignavimų valdytojai" sheetId="11" r:id="rId3"/>
  </sheets>
  <definedNames>
    <definedName name="_xlnm.Print_Area" localSheetId="1">Lyginamasis!$A$1:$T$128</definedName>
    <definedName name="_xlnm.Print_Area" localSheetId="0">'SVP 2013-2015'!$A$1:$R$134</definedName>
    <definedName name="_xlnm.Print_Titles" localSheetId="1">Lyginamasis!$5:$7</definedName>
    <definedName name="_xlnm.Print_Titles" localSheetId="0">'SVP 2013-2015'!$5:$7</definedName>
  </definedNames>
  <calcPr calcId="145621" fullCalcOnLoad="1"/>
</workbook>
</file>

<file path=xl/calcChain.xml><?xml version="1.0" encoding="utf-8"?>
<calcChain xmlns="http://schemas.openxmlformats.org/spreadsheetml/2006/main">
  <c r="M107" i="12"/>
  <c r="Q107"/>
  <c r="R107"/>
  <c r="N133" i="10"/>
  <c r="M133"/>
  <c r="I133"/>
  <c r="I64"/>
  <c r="I61"/>
  <c r="I36"/>
  <c r="I34"/>
  <c r="N72" i="12"/>
  <c r="Q72"/>
  <c r="M127"/>
  <c r="Q127"/>
  <c r="I127"/>
  <c r="M45"/>
  <c r="N45"/>
  <c r="M57"/>
  <c r="R35"/>
  <c r="M35"/>
  <c r="Q35"/>
  <c r="K32" i="10"/>
  <c r="S31" i="12"/>
  <c r="Q57"/>
  <c r="R57"/>
  <c r="S57"/>
  <c r="T57"/>
  <c r="R60"/>
  <c r="S60"/>
  <c r="T60"/>
  <c r="M60"/>
  <c r="Q110"/>
  <c r="Q111"/>
  <c r="R110"/>
  <c r="R111"/>
  <c r="R112"/>
  <c r="S110"/>
  <c r="S111"/>
  <c r="S112"/>
  <c r="T110"/>
  <c r="T111"/>
  <c r="J52" i="10"/>
  <c r="J32"/>
  <c r="J53" i="12"/>
  <c r="Q17"/>
  <c r="Q70"/>
  <c r="R15"/>
  <c r="R17"/>
  <c r="R19"/>
  <c r="R21"/>
  <c r="R23"/>
  <c r="R27"/>
  <c r="R31"/>
  <c r="R32"/>
  <c r="R33"/>
  <c r="R34"/>
  <c r="R46"/>
  <c r="R48"/>
  <c r="R54"/>
  <c r="R56"/>
  <c r="R59"/>
  <c r="R62"/>
  <c r="R65"/>
  <c r="R68"/>
  <c r="R70"/>
  <c r="R74"/>
  <c r="R75"/>
  <c r="R76"/>
  <c r="R86"/>
  <c r="R87"/>
  <c r="R88"/>
  <c r="R89"/>
  <c r="R92"/>
  <c r="R99"/>
  <c r="R101"/>
  <c r="R12"/>
  <c r="S14"/>
  <c r="S15"/>
  <c r="S17"/>
  <c r="S19"/>
  <c r="S21"/>
  <c r="S23"/>
  <c r="S25"/>
  <c r="S27"/>
  <c r="S32"/>
  <c r="S33"/>
  <c r="S34"/>
  <c r="S46"/>
  <c r="S47"/>
  <c r="S48"/>
  <c r="S54"/>
  <c r="S55"/>
  <c r="S56"/>
  <c r="S58"/>
  <c r="S59"/>
  <c r="S61"/>
  <c r="S62"/>
  <c r="S64"/>
  <c r="S65"/>
  <c r="S67"/>
  <c r="S68"/>
  <c r="S69"/>
  <c r="S70"/>
  <c r="S71"/>
  <c r="S74"/>
  <c r="S75"/>
  <c r="S76"/>
  <c r="S86"/>
  <c r="S87"/>
  <c r="S88"/>
  <c r="S89"/>
  <c r="S92"/>
  <c r="S99"/>
  <c r="S100"/>
  <c r="S101"/>
  <c r="S12"/>
  <c r="T14"/>
  <c r="T15"/>
  <c r="T17"/>
  <c r="T19"/>
  <c r="T21"/>
  <c r="T23"/>
  <c r="T25"/>
  <c r="T27"/>
  <c r="T29"/>
  <c r="T31"/>
  <c r="T32"/>
  <c r="T33"/>
  <c r="T34"/>
  <c r="T46"/>
  <c r="T47"/>
  <c r="T48"/>
  <c r="T54"/>
  <c r="T55"/>
  <c r="T56"/>
  <c r="T59"/>
  <c r="T61"/>
  <c r="T62"/>
  <c r="T64"/>
  <c r="T65"/>
  <c r="T68"/>
  <c r="T70"/>
  <c r="T74"/>
  <c r="T75"/>
  <c r="T76"/>
  <c r="T86"/>
  <c r="T87"/>
  <c r="T88"/>
  <c r="T89"/>
  <c r="T92"/>
  <c r="T99"/>
  <c r="T101"/>
  <c r="T12"/>
  <c r="P112"/>
  <c r="M112"/>
  <c r="P108"/>
  <c r="O108"/>
  <c r="O113"/>
  <c r="N108"/>
  <c r="M101"/>
  <c r="M108"/>
  <c r="P100"/>
  <c r="M99"/>
  <c r="M100"/>
  <c r="P96"/>
  <c r="O96"/>
  <c r="N96"/>
  <c r="M92"/>
  <c r="M89"/>
  <c r="M88"/>
  <c r="M87"/>
  <c r="M86"/>
  <c r="P85"/>
  <c r="O85"/>
  <c r="N85"/>
  <c r="M76"/>
  <c r="M75"/>
  <c r="M74"/>
  <c r="P71"/>
  <c r="N71"/>
  <c r="P69"/>
  <c r="N69"/>
  <c r="M68"/>
  <c r="P67"/>
  <c r="N67"/>
  <c r="M65"/>
  <c r="N64"/>
  <c r="M64"/>
  <c r="M62"/>
  <c r="N61"/>
  <c r="M61"/>
  <c r="M59"/>
  <c r="P58"/>
  <c r="N58"/>
  <c r="M56"/>
  <c r="N55"/>
  <c r="M55"/>
  <c r="M54"/>
  <c r="P53"/>
  <c r="O53"/>
  <c r="N53"/>
  <c r="R53"/>
  <c r="M48"/>
  <c r="N47"/>
  <c r="M47"/>
  <c r="M46"/>
  <c r="P45"/>
  <c r="O45"/>
  <c r="M34"/>
  <c r="M33"/>
  <c r="M32"/>
  <c r="M31"/>
  <c r="P28"/>
  <c r="O28"/>
  <c r="N28"/>
  <c r="M27"/>
  <c r="M28"/>
  <c r="P26"/>
  <c r="O26"/>
  <c r="N25"/>
  <c r="N26"/>
  <c r="P24"/>
  <c r="O24"/>
  <c r="N24"/>
  <c r="M23"/>
  <c r="M24"/>
  <c r="P22"/>
  <c r="O22"/>
  <c r="N22"/>
  <c r="M22"/>
  <c r="M21"/>
  <c r="M126"/>
  <c r="P20"/>
  <c r="O20"/>
  <c r="N20"/>
  <c r="M20"/>
  <c r="M19"/>
  <c r="P18"/>
  <c r="O18"/>
  <c r="N18"/>
  <c r="M18"/>
  <c r="P16"/>
  <c r="O16"/>
  <c r="N16"/>
  <c r="M16"/>
  <c r="M15"/>
  <c r="N14"/>
  <c r="M14"/>
  <c r="M12"/>
  <c r="L112"/>
  <c r="I112"/>
  <c r="L108"/>
  <c r="K108"/>
  <c r="K113"/>
  <c r="J108"/>
  <c r="I101"/>
  <c r="I108"/>
  <c r="L100"/>
  <c r="I99"/>
  <c r="I100"/>
  <c r="L96"/>
  <c r="K96"/>
  <c r="J96"/>
  <c r="I92"/>
  <c r="I89"/>
  <c r="I88"/>
  <c r="I87"/>
  <c r="I86"/>
  <c r="L85"/>
  <c r="K85"/>
  <c r="J85"/>
  <c r="I76"/>
  <c r="I75"/>
  <c r="I74"/>
  <c r="L71"/>
  <c r="J71"/>
  <c r="L69"/>
  <c r="J69"/>
  <c r="I68"/>
  <c r="L67"/>
  <c r="T67"/>
  <c r="J67"/>
  <c r="I65"/>
  <c r="I125"/>
  <c r="J64"/>
  <c r="I64"/>
  <c r="I62"/>
  <c r="Q62"/>
  <c r="J61"/>
  <c r="I61"/>
  <c r="I59"/>
  <c r="L58"/>
  <c r="J58"/>
  <c r="I56"/>
  <c r="J55"/>
  <c r="I55"/>
  <c r="I54"/>
  <c r="L53"/>
  <c r="K53"/>
  <c r="I53"/>
  <c r="I48"/>
  <c r="J47"/>
  <c r="I47"/>
  <c r="I46"/>
  <c r="L45"/>
  <c r="T45"/>
  <c r="K45"/>
  <c r="J45"/>
  <c r="I34"/>
  <c r="I33"/>
  <c r="I126"/>
  <c r="I32"/>
  <c r="I31"/>
  <c r="L28"/>
  <c r="K28"/>
  <c r="J28"/>
  <c r="R28"/>
  <c r="I27"/>
  <c r="I28"/>
  <c r="L26"/>
  <c r="T26"/>
  <c r="K26"/>
  <c r="S26"/>
  <c r="J25"/>
  <c r="J26"/>
  <c r="L24"/>
  <c r="K24"/>
  <c r="J24"/>
  <c r="I23"/>
  <c r="I24"/>
  <c r="L22"/>
  <c r="K22"/>
  <c r="S22"/>
  <c r="J22"/>
  <c r="I22"/>
  <c r="I21"/>
  <c r="L20"/>
  <c r="K20"/>
  <c r="S20"/>
  <c r="J20"/>
  <c r="I20"/>
  <c r="I19"/>
  <c r="L18"/>
  <c r="K18"/>
  <c r="S18"/>
  <c r="J18"/>
  <c r="I18"/>
  <c r="Q18"/>
  <c r="L16"/>
  <c r="I16"/>
  <c r="Q16"/>
  <c r="K16"/>
  <c r="J16"/>
  <c r="I15"/>
  <c r="J14"/>
  <c r="I14"/>
  <c r="I12"/>
  <c r="T18"/>
  <c r="S28"/>
  <c r="T53"/>
  <c r="T58"/>
  <c r="Q65"/>
  <c r="M125"/>
  <c r="M124"/>
  <c r="R69"/>
  <c r="M85"/>
  <c r="M123"/>
  <c r="Q76"/>
  <c r="S85"/>
  <c r="M96"/>
  <c r="Q88"/>
  <c r="Q92"/>
  <c r="T100"/>
  <c r="M122"/>
  <c r="T16"/>
  <c r="R20"/>
  <c r="T20"/>
  <c r="T22"/>
  <c r="R24"/>
  <c r="T24"/>
  <c r="T28"/>
  <c r="Q32"/>
  <c r="M121"/>
  <c r="Q34"/>
  <c r="S45"/>
  <c r="Q46"/>
  <c r="Q54"/>
  <c r="Q56"/>
  <c r="R58"/>
  <c r="Q59"/>
  <c r="R61"/>
  <c r="R67"/>
  <c r="Q68"/>
  <c r="T69"/>
  <c r="Q75"/>
  <c r="R85"/>
  <c r="T85"/>
  <c r="Q87"/>
  <c r="Q89"/>
  <c r="R96"/>
  <c r="T96"/>
  <c r="R100"/>
  <c r="T112"/>
  <c r="M53"/>
  <c r="Q48"/>
  <c r="Q53"/>
  <c r="I96"/>
  <c r="Q12"/>
  <c r="Q19"/>
  <c r="O97"/>
  <c r="N113"/>
  <c r="P113"/>
  <c r="T108"/>
  <c r="S108"/>
  <c r="S96"/>
  <c r="R108"/>
  <c r="R22"/>
  <c r="R18"/>
  <c r="R16"/>
  <c r="Q101"/>
  <c r="Q99"/>
  <c r="Q86"/>
  <c r="Q74"/>
  <c r="Q31"/>
  <c r="Q27"/>
  <c r="Q23"/>
  <c r="I45"/>
  <c r="K72"/>
  <c r="I67"/>
  <c r="Q15"/>
  <c r="Q21"/>
  <c r="O29"/>
  <c r="O72"/>
  <c r="S72"/>
  <c r="M67"/>
  <c r="Q67"/>
  <c r="M69"/>
  <c r="P72"/>
  <c r="N97"/>
  <c r="P97"/>
  <c r="T71"/>
  <c r="S53"/>
  <c r="R71"/>
  <c r="R64"/>
  <c r="R55"/>
  <c r="R47"/>
  <c r="R25"/>
  <c r="M71"/>
  <c r="L72"/>
  <c r="J97"/>
  <c r="L97"/>
  <c r="I122"/>
  <c r="K29"/>
  <c r="K97"/>
  <c r="J113"/>
  <c r="L113"/>
  <c r="I25"/>
  <c r="I69"/>
  <c r="K49" i="10"/>
  <c r="I69"/>
  <c r="I24"/>
  <c r="I35"/>
  <c r="I33"/>
  <c r="I32"/>
  <c r="N127"/>
  <c r="M127"/>
  <c r="M129"/>
  <c r="M128"/>
  <c r="N57"/>
  <c r="M57"/>
  <c r="M131"/>
  <c r="M126"/>
  <c r="M125"/>
  <c r="J113"/>
  <c r="K113"/>
  <c r="L113"/>
  <c r="M113"/>
  <c r="N113"/>
  <c r="I106"/>
  <c r="I113"/>
  <c r="J100"/>
  <c r="J101"/>
  <c r="K100"/>
  <c r="L100"/>
  <c r="L101"/>
  <c r="M100"/>
  <c r="N100"/>
  <c r="I52"/>
  <c r="L49"/>
  <c r="M49"/>
  <c r="N49"/>
  <c r="M117"/>
  <c r="M17"/>
  <c r="M15"/>
  <c r="J89"/>
  <c r="K89"/>
  <c r="K101"/>
  <c r="L89"/>
  <c r="I80"/>
  <c r="I79"/>
  <c r="I78"/>
  <c r="I93"/>
  <c r="I92"/>
  <c r="I131"/>
  <c r="N89"/>
  <c r="M89"/>
  <c r="N75"/>
  <c r="M75"/>
  <c r="L75"/>
  <c r="J75"/>
  <c r="I66"/>
  <c r="N132"/>
  <c r="M132"/>
  <c r="M130"/>
  <c r="M134"/>
  <c r="N131"/>
  <c r="N130"/>
  <c r="N129"/>
  <c r="N126"/>
  <c r="K118"/>
  <c r="N117"/>
  <c r="L117"/>
  <c r="I117"/>
  <c r="N105"/>
  <c r="M105"/>
  <c r="M118"/>
  <c r="L105"/>
  <c r="J105"/>
  <c r="I103"/>
  <c r="I105"/>
  <c r="I96"/>
  <c r="I91"/>
  <c r="I129"/>
  <c r="I90"/>
  <c r="N73"/>
  <c r="M73"/>
  <c r="L73"/>
  <c r="J73"/>
  <c r="I72"/>
  <c r="N71"/>
  <c r="M71"/>
  <c r="L71"/>
  <c r="J71"/>
  <c r="N68"/>
  <c r="M68"/>
  <c r="J68"/>
  <c r="I68"/>
  <c r="N65"/>
  <c r="M65"/>
  <c r="J65"/>
  <c r="I65"/>
  <c r="I63"/>
  <c r="N62"/>
  <c r="M62"/>
  <c r="L62"/>
  <c r="J62"/>
  <c r="I60"/>
  <c r="N59"/>
  <c r="M59"/>
  <c r="J59"/>
  <c r="I59"/>
  <c r="I58"/>
  <c r="L57"/>
  <c r="K57"/>
  <c r="K76"/>
  <c r="J57"/>
  <c r="N51"/>
  <c r="M51"/>
  <c r="J51"/>
  <c r="I51"/>
  <c r="I50"/>
  <c r="I49"/>
  <c r="J49"/>
  <c r="N29"/>
  <c r="M29"/>
  <c r="L29"/>
  <c r="K29"/>
  <c r="J29"/>
  <c r="I28"/>
  <c r="I29"/>
  <c r="N27"/>
  <c r="M27"/>
  <c r="L27"/>
  <c r="K27"/>
  <c r="J26"/>
  <c r="N25"/>
  <c r="M25"/>
  <c r="L25"/>
  <c r="K25"/>
  <c r="J25"/>
  <c r="I25"/>
  <c r="N23"/>
  <c r="M23"/>
  <c r="L23"/>
  <c r="K23"/>
  <c r="J23"/>
  <c r="I23"/>
  <c r="I22"/>
  <c r="I132"/>
  <c r="N21"/>
  <c r="M21"/>
  <c r="L21"/>
  <c r="K21"/>
  <c r="J21"/>
  <c r="I21"/>
  <c r="I20"/>
  <c r="N19"/>
  <c r="M19"/>
  <c r="L19"/>
  <c r="K19"/>
  <c r="J19"/>
  <c r="I19"/>
  <c r="L17"/>
  <c r="K17"/>
  <c r="J17"/>
  <c r="N128"/>
  <c r="I16"/>
  <c r="N15"/>
  <c r="J15"/>
  <c r="I15"/>
  <c r="I12"/>
  <c r="N17"/>
  <c r="I126"/>
  <c r="I26"/>
  <c r="I128"/>
  <c r="I100"/>
  <c r="L76"/>
  <c r="N76"/>
  <c r="J76"/>
  <c r="M76"/>
  <c r="I17"/>
  <c r="M30"/>
  <c r="I62"/>
  <c r="I57"/>
  <c r="I71"/>
  <c r="I73"/>
  <c r="J27"/>
  <c r="J30"/>
  <c r="I30"/>
  <c r="N30"/>
  <c r="N125"/>
  <c r="I75"/>
  <c r="I76"/>
  <c r="K30"/>
  <c r="J118"/>
  <c r="N118"/>
  <c r="I27"/>
  <c r="I130"/>
  <c r="I124" i="12"/>
  <c r="Q124"/>
  <c r="J119" i="10"/>
  <c r="J120"/>
  <c r="R45" i="12"/>
  <c r="J72"/>
  <c r="K119" i="10"/>
  <c r="K120"/>
  <c r="T72" i="12"/>
  <c r="R72"/>
  <c r="Q33"/>
  <c r="I121"/>
  <c r="Q121"/>
  <c r="Q100"/>
  <c r="I113"/>
  <c r="S97"/>
  <c r="T113"/>
  <c r="Q96"/>
  <c r="Q69"/>
  <c r="L114"/>
  <c r="L115"/>
  <c r="T97"/>
  <c r="Q60"/>
  <c r="Q122"/>
  <c r="R97"/>
  <c r="M97"/>
  <c r="P114"/>
  <c r="S29"/>
  <c r="M113"/>
  <c r="I58"/>
  <c r="I72"/>
  <c r="I85"/>
  <c r="I97"/>
  <c r="R14"/>
  <c r="I71"/>
  <c r="I123"/>
  <c r="Q123"/>
  <c r="Q108"/>
  <c r="S16"/>
  <c r="Q125"/>
  <c r="Q112"/>
  <c r="I101" i="10"/>
  <c r="Q64" i="12"/>
  <c r="N134" i="10"/>
  <c r="N101"/>
  <c r="N119"/>
  <c r="N120"/>
  <c r="I127"/>
  <c r="I125"/>
  <c r="I89"/>
  <c r="O114" i="12"/>
  <c r="O115"/>
  <c r="J29"/>
  <c r="I29"/>
  <c r="Q24"/>
  <c r="S24"/>
  <c r="M25"/>
  <c r="Q25"/>
  <c r="Q55"/>
  <c r="M58"/>
  <c r="Q58"/>
  <c r="I120"/>
  <c r="Q45"/>
  <c r="K114"/>
  <c r="K115"/>
  <c r="Q22"/>
  <c r="M101" i="10"/>
  <c r="M119"/>
  <c r="M120"/>
  <c r="L118"/>
  <c r="L119"/>
  <c r="Q71" i="12"/>
  <c r="Q14"/>
  <c r="Q126"/>
  <c r="Q28"/>
  <c r="S113"/>
  <c r="P115"/>
  <c r="T115"/>
  <c r="T114"/>
  <c r="Q20"/>
  <c r="R26"/>
  <c r="N29"/>
  <c r="Q47"/>
  <c r="Q61"/>
  <c r="I26"/>
  <c r="R113"/>
  <c r="M72"/>
  <c r="Q97"/>
  <c r="Q113"/>
  <c r="S114"/>
  <c r="Q85"/>
  <c r="I119"/>
  <c r="I128"/>
  <c r="I134" i="10"/>
  <c r="J114" i="12"/>
  <c r="S115"/>
  <c r="M120"/>
  <c r="Q120"/>
  <c r="M26"/>
  <c r="Q26"/>
  <c r="M29"/>
  <c r="Q29"/>
  <c r="R29"/>
  <c r="L120" i="10"/>
  <c r="I120"/>
  <c r="I119"/>
  <c r="I118"/>
  <c r="N114" i="12"/>
  <c r="J115"/>
  <c r="I115"/>
  <c r="I114"/>
  <c r="M119"/>
  <c r="R114"/>
  <c r="M114"/>
  <c r="N115"/>
  <c r="Q114"/>
  <c r="Q119"/>
  <c r="M128"/>
  <c r="Q128"/>
  <c r="M115"/>
  <c r="Q115"/>
  <c r="R115"/>
</calcChain>
</file>

<file path=xl/sharedStrings.xml><?xml version="1.0" encoding="utf-8"?>
<sst xmlns="http://schemas.openxmlformats.org/spreadsheetml/2006/main" count="673" uniqueCount="192">
  <si>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</si>
  <si>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</si>
  <si>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</si>
  <si>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</si>
  <si>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</si>
  <si>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</si>
  <si>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</si>
  <si>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</si>
  <si>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</si>
  <si>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</si>
  <si>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</si>
  <si>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</si>
  <si>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</si>
  <si>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</si>
  <si>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</si>
  <si>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</si>
  <si>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</si>
  <si>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</si>
  <si>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</si>
  <si>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</si>
  <si>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</si>
  <si>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</si>
  <si>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</si>
  <si>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</si>
  <si>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</si>
  <si>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</si>
  <si>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</si>
  <si>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</si>
  <si>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</si>
  <si>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</si>
  <si>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</si>
  <si>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</si>
  <si>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</si>
  <si>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</si>
  <si>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</si>
  <si>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</si>
  <si>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</si>
  <si>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</si>
  <si>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</si>
  <si>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</si>
  <si>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</si>
  <si>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</si>
  <si>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</si>
  <si>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</si>
  <si>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Socialinio būsto fondo gyvenamųjų namų statyba ir būsto pirkimas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</si>
  <si>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</si>
  <si>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</si>
  <si>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</si>
  <si>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</si>
  <si>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</si>
  <si>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</si>
  <si>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</si>
  <si>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</si>
  <si>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</si>
  <si>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</si>
  <si>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</si>
  <si>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</si>
  <si>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</si>
  <si>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 xml:space="preserve"> TIKSLŲ, UŽDAVINIŲ, PRIEMONIŲ, PRIEMONIŲ IŠLAIDŲ IR KRITERIJŲ SUVESTINĖ</t>
  </si>
  <si>
    <t>pavadinimas</t>
  </si>
  <si>
    <t>Senyvo amžiaus asmenų bei asmenų su negalia, apgyvendintų apskrities pavaldumo globos institucijose per metus, sk.</t>
  </si>
  <si>
    <t>Pritaikyta būstų neįgaliesiems</t>
  </si>
  <si>
    <t>I</t>
  </si>
  <si>
    <t>2014-ųjų metų lėšų poreikis</t>
  </si>
  <si>
    <t>2015-ųjų metų lėšų poreikis</t>
  </si>
  <si>
    <t>planas</t>
  </si>
  <si>
    <t>2013-ieji metai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</si>
  <si>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</si>
  <si>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</si>
  <si>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</si>
  <si>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Vidutinis išmokamų socialinių pašalpų ir kompensacijų skaičius per mėn.</t>
  </si>
  <si>
    <t>Vidutinškai per mėn. išmokamų laidojimo pašalpų skaičius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</si>
  <si>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</si>
  <si>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</si>
  <si>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</si>
  <si>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</si>
  <si>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</si>
  <si>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</si>
  <si>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</si>
  <si>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</si>
  <si>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Paslaugos gavėjų sk.</t>
  </si>
  <si>
    <t>Mobilių komandų sk</t>
  </si>
  <si>
    <t>Suaugusių asmenų su protine negalia dienos socialinės globos centre (2 spec. mokykla, III a.)</t>
  </si>
  <si>
    <t xml:space="preserve">BĮ Klaipėdos m. globos namų fasado perdažymas ir statinio konstrukcijos pažeidimų pašalinimas </t>
  </si>
  <si>
    <t>Nupirkta butų, sk.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</si>
  <si>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</si>
  <si>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</si>
  <si>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</si>
  <si>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</si>
  <si>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</si>
  <si>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</si>
  <si>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Parengtų remontui butų skaičius</t>
  </si>
  <si>
    <t>Suremontuotų butų skaičius</t>
  </si>
  <si>
    <t>Sutrumpėjo nuomininkų pasirinktos garantijos įvykdymo terminas (mėn.)</t>
  </si>
  <si>
    <t>Objektų, kuriuose buvo pašalintos galimų avarijų grėsmės ir likviduotos avarijos, skaičius</t>
  </si>
  <si>
    <t>2013-ųjų metų  asignavimų planas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</si>
  <si>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</si>
  <si>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</si>
  <si>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</si>
  <si>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Etatų skaičius mobilioje komandoje</t>
  </si>
  <si>
    <t>Labdaros valgyklos (Baltijos pr. 102) patalpų kosmetinis remontas</t>
  </si>
  <si>
    <t>SOCIALINĖS ATSKIRTIES MAŽINIMO PROGRAMOS (NR. 12)</t>
  </si>
  <si>
    <t>09</t>
  </si>
  <si>
    <t>Bandomojo projekto pagal Integralios pagalbos plėtros programą įgyvendinimas (dienos socialinės globos ir slaugos paslaugos į namus)</t>
  </si>
  <si>
    <t>Socialinės paslaugos kokybės vertinimas</t>
  </si>
  <si>
    <t>Parengta audito ataskaita, vnt.</t>
  </si>
  <si>
    <t>2014 m. poreikis</t>
  </si>
  <si>
    <t>2015 m. poreikis</t>
  </si>
  <si>
    <t>2013–2015 M. KLAIPĖDOS MIESTO SAVIVALDYBĖS</t>
  </si>
  <si>
    <t>Produkto vertinimo kriterijus</t>
  </si>
  <si>
    <t>2013-ųjų metų asignavimų planas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</si>
  <si>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</si>
  <si>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</si>
  <si>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</si>
  <si>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</si>
  <si>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</si>
  <si>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</si>
  <si>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</si>
  <si>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</si>
  <si>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</si>
  <si>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Socialinės infrastruktūros objektų ir viešųjų erdvių pritaikymo neįgaliesiems galimybių studijos parengimas</t>
  </si>
  <si>
    <t>Parengta studija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</si>
  <si>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</si>
  <si>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</si>
  <si>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Socialinių paslaugų moterims, patyrusioms smurtą šeimoje ar nukentėjusioms nuo prekybos žmonėmis, plėtra, steigiant moterų krizių centrą</t>
  </si>
  <si>
    <t>5</t>
  </si>
  <si>
    <t>Parengtas techninis projektas, vnt.</t>
  </si>
  <si>
    <t>Įgyvendinta projektų, vnt.</t>
  </si>
  <si>
    <t>Nemokamą maitinimą gaunančių bei aprūpinamų mokinio reikmenimis mokinių sk., tūkst.</t>
  </si>
  <si>
    <t>3,8</t>
  </si>
  <si>
    <t>3,7</t>
  </si>
  <si>
    <t>3,6</t>
  </si>
  <si>
    <t xml:space="preserve">Vidutinis vienkartinių išmokų socialiai pažeidžiamiems asmenims skaičius/mėn. </t>
  </si>
  <si>
    <t xml:space="preserve">Paramą gaunančių mokinių skaičius </t>
  </si>
  <si>
    <t>7000</t>
  </si>
  <si>
    <t>6800</t>
  </si>
  <si>
    <t>6600</t>
  </si>
  <si>
    <t>BĮ Klaipėdos miesto globos namuose;</t>
  </si>
  <si>
    <t>BĮ Klaipėdos miesto socialinės paramos centre;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</si>
  <si>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</si>
  <si>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</si>
  <si>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</si>
  <si>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</si>
  <si>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</si>
  <si>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</si>
  <si>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Senyvo amžiaus asmenų dienos socialinės globos centre (Kretingos g. 44);</t>
  </si>
  <si>
    <t>Suaugusių asmenų su psichine negalia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</si>
  <si>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</si>
  <si>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</si>
  <si>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socialinę globą per mėn. gaunančių asmenų skaičius</t>
  </si>
  <si>
    <t xml:space="preserve">Parengta techninių projektų, sk. </t>
  </si>
  <si>
    <t>Atlikti remonto darbai įstaigose, įstaigų sk.</t>
  </si>
  <si>
    <t xml:space="preserve"> NVO projektų, gaunančių dalinį finansavimą iš savivaldybės biudžeto, sk.</t>
  </si>
  <si>
    <t>Paslaugų gavėjų skaičius</t>
  </si>
  <si>
    <t>Planinis vietų skaičius stacioanarias paslaugas teikiančiose įstaigose</t>
  </si>
  <si>
    <r>
      <t xml:space="preserve">Funkcinės klasifikacijos kodas* 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</si>
  <si>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  <charset val="186"/>
      </rPr>
      <t>Vietos bendruomenių savivaldos 2013 m. programos</t>
    </r>
    <r>
      <rPr>
        <sz val="10"/>
        <color indexed="8"/>
        <rFont val="Times New Roman"/>
        <family val="1"/>
        <charset val="186"/>
      </rPr>
      <t xml:space="preserve"> įgyvendinimas </t>
    </r>
  </si>
  <si>
    <r>
      <t xml:space="preserve">Projekto </t>
    </r>
    <r>
      <rPr>
        <b/>
        <sz val="10"/>
        <color indexed="8"/>
        <rFont val="Times New Roman"/>
        <family val="1"/>
        <charset val="186"/>
      </rPr>
      <t>„Senyvo amžiaus asmenų dienos socialinės globos centras (Kretingos g. 44)“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</si>
  <si>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color indexed="8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</si>
  <si>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color indexed="8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color indexed="8"/>
        <rFont val="Times New Roman"/>
        <family val="1"/>
        <charset val="186"/>
      </rPr>
      <t xml:space="preserve"> įgyvendinimas</t>
    </r>
  </si>
  <si>
    <r>
      <t xml:space="preserve">Savivaldybės biudžeto lėšos </t>
    </r>
    <r>
      <rPr>
        <b/>
        <sz val="10"/>
        <color indexed="8"/>
        <rFont val="Times New Roman"/>
        <family val="1"/>
      </rPr>
      <t>SB</t>
    </r>
  </si>
  <si>
    <r>
      <t xml:space="preserve">Pajamų įmokos už paslaugas </t>
    </r>
    <r>
      <rPr>
        <b/>
        <sz val="10"/>
        <color indexed="8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</si>
  <si>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color indexed="8"/>
        <rFont val="Times New Roman"/>
        <family val="1"/>
        <charset val="186"/>
      </rPr>
      <t>SB(VB)</t>
    </r>
  </si>
  <si>
    <r>
      <t>Paskolos lėšos</t>
    </r>
    <r>
      <rPr>
        <sz val="10"/>
        <color indexed="8"/>
        <rFont val="Times New Roman"/>
        <family val="1"/>
        <charset val="186"/>
      </rPr>
      <t xml:space="preserve"> </t>
    </r>
    <r>
      <rPr>
        <b/>
        <sz val="10"/>
        <color indexed="8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</si>
  <si>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color indexed="8"/>
        <rFont val="Times New Roman"/>
        <family val="1"/>
      </rPr>
      <t>ES</t>
    </r>
  </si>
  <si>
    <r>
      <t xml:space="preserve">Valstybės biudžeto lėšos </t>
    </r>
    <r>
      <rPr>
        <b/>
        <sz val="10"/>
        <color indexed="8"/>
        <rFont val="Times New Roman"/>
        <family val="1"/>
      </rPr>
      <t>LRVB</t>
    </r>
  </si>
  <si>
    <t>BĮ Klaipėdos vaikų globos namų „Rytas“ šildymo, vandentiekio sistemų rekonstravimas</t>
  </si>
  <si>
    <t>Strateginis tikslas 03.  Užtikrinti gyventojams aukštą švietimo, kultūros, socialinių, sporto ir sveikatos apsaugos paslaugų kokybę ir prieinamumą</t>
  </si>
  <si>
    <r>
      <rPr>
        <b/>
        <sz val="10"/>
        <color indexed="8"/>
        <rFont val="Times New Roman"/>
        <family val="1"/>
        <charset val="186"/>
      </rPr>
      <t xml:space="preserve">Pastato, adresu Kretingos g. 44, Klaipėda, I-IV aukštų rekonstrukcija, pritaikant Klaipėdos vaikų globos namams „Danė“ </t>
    </r>
    <r>
      <rPr>
        <sz val="10"/>
        <color indexed="8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</si>
  <si>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</si>
  <si>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</si>
  <si>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Politinių kalinių ir tremtinių bei jų šeimų narių sugrįžimo į Lietuvą programos įgyvendinimas- daugiabučio gyvenamojo namo statybos sklype Rambyno g. 14A, Klaipėdoje, techninio projekto parengimas</t>
  </si>
  <si>
    <t>Daugiabučių namų, kuriuose  buvo vykdomi atnaujinimo darbai, skaičius</t>
  </si>
  <si>
    <t xml:space="preserve">Surinkta nuomos mokesčio  proc. nuo priskaičiuoto </t>
  </si>
  <si>
    <t>Savivaldybės gyvenamųjų patalpų  tinkamos fizinės būklės užtikrinimas ir nuomos administravimas:</t>
  </si>
  <si>
    <t>Skirtumas</t>
  </si>
  <si>
    <t>Siūlomas keisti 2013-ųjų metų maksimalių asignavimų planas</t>
  </si>
  <si>
    <t xml:space="preserve">Nemokamo maitinimo organizavimas labdaros valgykloje Klaipėdos mieste gyvenantiems asmenims, nepajėgiantiems maitintis savo namuose </t>
  </si>
  <si>
    <t>Dienos socialinės priežiūros paslauga vaikams iš socialinės rizikos šeimų vaikų dienos centruose;</t>
  </si>
  <si>
    <t>Nemokamą maitinimą labdaros valgykloje per mėn. gaunančių asmenų sk</t>
  </si>
  <si>
    <t>Siūlomas 2013-ųjų metų asignavimų planas</t>
  </si>
  <si>
    <t>1.3.3.2, 1.3.3.6</t>
  </si>
  <si>
    <t>1.3.1.2, 1.3.1.3, 1.3.2.1, 1.3.3.1, 1.3.3.6</t>
  </si>
  <si>
    <t>1.3.3.6</t>
  </si>
  <si>
    <t>1.3.1.5, 1.3.3.3</t>
  </si>
  <si>
    <t>1.3.1.2, 1.3.1.4, 1.3.2.1, 1.3.2.2, 1.3.2.3</t>
  </si>
  <si>
    <t>1.3.3.2</t>
  </si>
  <si>
    <t>1.3.3.1</t>
  </si>
  <si>
    <t>1.3.5.2</t>
  </si>
  <si>
    <t>1.3.5.3</t>
  </si>
  <si>
    <r>
      <t xml:space="preserve">Kiti finansavimo šaltiniai </t>
    </r>
    <r>
      <rPr>
        <b/>
        <sz val="10"/>
        <color indexed="8"/>
        <rFont val="Times New Roman"/>
        <family val="1"/>
        <charset val="186"/>
      </rPr>
      <t>Kt</t>
    </r>
  </si>
  <si>
    <t>Kompensacijų Nepriklausomybės gynėjams, nukentėjusiems nuo 1991 m. sausio 11-13 d. ir po to vykdytos SSRS agresijos bei jų šeimoms, sk.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</si>
</sst>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6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Arial"/>
      <family val="2"/>
      <charset val="186"/>
    </font>
    <font>
      <sz val="9"/>
      <color indexed="10"/>
      <name val="Times New Roman"/>
      <family val="1"/>
      <charset val="186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49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49" fontId="9" fillId="2" borderId="4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64" fontId="11" fillId="4" borderId="11" xfId="0" applyNumberFormat="1" applyFont="1" applyFill="1" applyBorder="1" applyAlignment="1">
      <alignment horizontal="center" vertical="top"/>
    </xf>
    <xf numFmtId="164" fontId="11" fillId="4" borderId="12" xfId="0" applyNumberFormat="1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center" vertical="top"/>
    </xf>
    <xf numFmtId="164" fontId="6" fillId="5" borderId="10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vertical="top" wrapText="1"/>
    </xf>
    <xf numFmtId="49" fontId="9" fillId="2" borderId="15" xfId="0" applyNumberFormat="1" applyFont="1" applyFill="1" applyBorder="1" applyAlignment="1">
      <alignment horizontal="center" vertical="top"/>
    </xf>
    <xf numFmtId="49" fontId="9" fillId="3" borderId="16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164" fontId="11" fillId="4" borderId="17" xfId="0" applyNumberFormat="1" applyFont="1" applyFill="1" applyBorder="1" applyAlignment="1">
      <alignment horizontal="center" vertical="top"/>
    </xf>
    <xf numFmtId="164" fontId="6" fillId="4" borderId="19" xfId="0" applyNumberFormat="1" applyFont="1" applyFill="1" applyBorder="1" applyAlignment="1">
      <alignment horizontal="center" vertical="top"/>
    </xf>
    <xf numFmtId="164" fontId="6" fillId="5" borderId="2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3" fillId="5" borderId="21" xfId="0" applyFont="1" applyFill="1" applyBorder="1" applyAlignment="1">
      <alignment horizontal="center" vertical="top"/>
    </xf>
    <xf numFmtId="0" fontId="13" fillId="5" borderId="22" xfId="0" applyFont="1" applyFill="1" applyBorder="1" applyAlignment="1">
      <alignment horizontal="center" vertical="top"/>
    </xf>
    <xf numFmtId="0" fontId="13" fillId="5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11" fillId="4" borderId="25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/>
    </xf>
    <xf numFmtId="164" fontId="6" fillId="4" borderId="26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164" fontId="6" fillId="5" borderId="24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center" vertical="top"/>
    </xf>
    <xf numFmtId="164" fontId="9" fillId="4" borderId="28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4" borderId="3" xfId="0" applyNumberFormat="1" applyFont="1" applyFill="1" applyBorder="1" applyAlignment="1">
      <alignment horizontal="center" vertical="top"/>
    </xf>
    <xf numFmtId="164" fontId="9" fillId="4" borderId="29" xfId="0" applyNumberFormat="1" applyFont="1" applyFill="1" applyBorder="1" applyAlignment="1">
      <alignment horizontal="center" vertical="top"/>
    </xf>
    <xf numFmtId="164" fontId="9" fillId="4" borderId="27" xfId="0" applyNumberFormat="1" applyFont="1" applyFill="1" applyBorder="1" applyAlignment="1">
      <alignment horizontal="center" vertical="top"/>
    </xf>
    <xf numFmtId="164" fontId="11" fillId="4" borderId="30" xfId="0" applyNumberFormat="1" applyFont="1" applyFill="1" applyBorder="1" applyAlignment="1">
      <alignment horizontal="center" vertical="top"/>
    </xf>
    <xf numFmtId="164" fontId="11" fillId="0" borderId="31" xfId="0" applyNumberFormat="1" applyFont="1" applyFill="1" applyBorder="1" applyAlignment="1">
      <alignment horizontal="center" vertical="top"/>
    </xf>
    <xf numFmtId="0" fontId="9" fillId="4" borderId="32" xfId="0" applyFont="1" applyFill="1" applyBorder="1" applyAlignment="1">
      <alignment horizontal="center" vertical="top"/>
    </xf>
    <xf numFmtId="164" fontId="14" fillId="4" borderId="28" xfId="0" applyNumberFormat="1" applyFont="1" applyFill="1" applyBorder="1" applyAlignment="1">
      <alignment horizontal="center" vertical="top"/>
    </xf>
    <xf numFmtId="164" fontId="14" fillId="4" borderId="33" xfId="0" applyNumberFormat="1" applyFont="1" applyFill="1" applyBorder="1" applyAlignment="1">
      <alignment horizontal="center" vertical="top"/>
    </xf>
    <xf numFmtId="164" fontId="14" fillId="4" borderId="2" xfId="0" applyNumberFormat="1" applyFont="1" applyFill="1" applyBorder="1" applyAlignment="1">
      <alignment horizontal="center" vertical="top"/>
    </xf>
    <xf numFmtId="164" fontId="14" fillId="4" borderId="32" xfId="0" applyNumberFormat="1" applyFont="1" applyFill="1" applyBorder="1" applyAlignment="1">
      <alignment horizontal="center" vertical="top"/>
    </xf>
    <xf numFmtId="164" fontId="14" fillId="4" borderId="34" xfId="0" applyNumberFormat="1" applyFont="1" applyFill="1" applyBorder="1" applyAlignment="1">
      <alignment horizontal="center" vertical="top"/>
    </xf>
    <xf numFmtId="164" fontId="14" fillId="4" borderId="27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164" fontId="15" fillId="4" borderId="11" xfId="0" applyNumberFormat="1" applyFont="1" applyFill="1" applyBorder="1" applyAlignment="1">
      <alignment horizontal="center" vertical="top"/>
    </xf>
    <xf numFmtId="164" fontId="15" fillId="4" borderId="12" xfId="0" applyNumberFormat="1" applyFont="1" applyFill="1" applyBorder="1" applyAlignment="1">
      <alignment horizontal="center" vertical="top"/>
    </xf>
    <xf numFmtId="164" fontId="14" fillId="4" borderId="30" xfId="0" applyNumberFormat="1" applyFont="1" applyFill="1" applyBorder="1" applyAlignment="1">
      <alignment horizontal="center" vertical="top"/>
    </xf>
    <xf numFmtId="49" fontId="9" fillId="2" borderId="35" xfId="0" applyNumberFormat="1" applyFont="1" applyFill="1" applyBorder="1" applyAlignment="1">
      <alignment horizontal="center" vertical="top"/>
    </xf>
    <xf numFmtId="49" fontId="9" fillId="3" borderId="36" xfId="0" applyNumberFormat="1" applyFont="1" applyFill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9" fillId="0" borderId="38" xfId="0" applyNumberFormat="1" applyFont="1" applyFill="1" applyBorder="1" applyAlignment="1">
      <alignment horizontal="center" vertical="top" wrapText="1"/>
    </xf>
    <xf numFmtId="164" fontId="14" fillId="4" borderId="3" xfId="0" applyNumberFormat="1" applyFont="1" applyFill="1" applyBorder="1" applyAlignment="1">
      <alignment horizontal="center" vertical="top"/>
    </xf>
    <xf numFmtId="164" fontId="14" fillId="4" borderId="12" xfId="0" applyNumberFormat="1" applyFont="1" applyFill="1" applyBorder="1" applyAlignment="1">
      <alignment horizontal="center" vertical="top"/>
    </xf>
    <xf numFmtId="164" fontId="6" fillId="5" borderId="9" xfId="0" applyNumberFormat="1" applyFont="1" applyFill="1" applyBorder="1" applyAlignment="1">
      <alignment horizontal="center" vertical="top"/>
    </xf>
    <xf numFmtId="164" fontId="15" fillId="4" borderId="6" xfId="0" applyNumberFormat="1" applyFont="1" applyFill="1" applyBorder="1" applyAlignment="1">
      <alignment horizontal="center" vertical="top"/>
    </xf>
    <xf numFmtId="164" fontId="15" fillId="4" borderId="8" xfId="0" applyNumberFormat="1" applyFont="1" applyFill="1" applyBorder="1" applyAlignment="1">
      <alignment horizontal="center" vertical="top"/>
    </xf>
    <xf numFmtId="164" fontId="14" fillId="4" borderId="8" xfId="0" applyNumberFormat="1" applyFont="1" applyFill="1" applyBorder="1" applyAlignment="1">
      <alignment horizontal="center" vertical="top"/>
    </xf>
    <xf numFmtId="164" fontId="14" fillId="4" borderId="13" xfId="0" applyNumberFormat="1" applyFont="1" applyFill="1" applyBorder="1" applyAlignment="1">
      <alignment horizontal="center" vertical="top"/>
    </xf>
    <xf numFmtId="164" fontId="15" fillId="0" borderId="24" xfId="0" applyNumberFormat="1" applyFont="1" applyFill="1" applyBorder="1" applyAlignment="1">
      <alignment horizontal="center" vertical="top"/>
    </xf>
    <xf numFmtId="164" fontId="15" fillId="0" borderId="39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49" fontId="9" fillId="0" borderId="39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15" fillId="4" borderId="41" xfId="0" applyNumberFormat="1" applyFont="1" applyFill="1" applyBorder="1" applyAlignment="1">
      <alignment horizontal="center" vertical="top"/>
    </xf>
    <xf numFmtId="164" fontId="14" fillId="4" borderId="42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49" fontId="17" fillId="0" borderId="4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4" fontId="15" fillId="4" borderId="14" xfId="0" applyNumberFormat="1" applyFont="1" applyFill="1" applyBorder="1" applyAlignment="1">
      <alignment horizontal="center" vertical="top"/>
    </xf>
    <xf numFmtId="164" fontId="15" fillId="4" borderId="30" xfId="0" applyNumberFormat="1" applyFont="1" applyFill="1" applyBorder="1" applyAlignment="1">
      <alignment horizontal="center" vertical="top"/>
    </xf>
    <xf numFmtId="164" fontId="15" fillId="0" borderId="31" xfId="0" applyNumberFormat="1" applyFont="1" applyFill="1" applyBorder="1" applyAlignment="1">
      <alignment horizontal="center" vertical="top"/>
    </xf>
    <xf numFmtId="0" fontId="6" fillId="5" borderId="24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horizontal="center" vertical="top"/>
    </xf>
    <xf numFmtId="0" fontId="17" fillId="0" borderId="9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9" fillId="0" borderId="37" xfId="0" applyNumberFormat="1" applyFont="1" applyBorder="1" applyAlignment="1">
      <alignment vertical="top"/>
    </xf>
    <xf numFmtId="49" fontId="6" fillId="0" borderId="37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7" fillId="4" borderId="27" xfId="0" applyFont="1" applyFill="1" applyBorder="1" applyAlignment="1">
      <alignment horizontal="center" vertical="top" wrapText="1"/>
    </xf>
    <xf numFmtId="164" fontId="17" fillId="4" borderId="28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4" fillId="4" borderId="44" xfId="0" applyNumberFormat="1" applyFont="1" applyFill="1" applyBorder="1" applyAlignment="1">
      <alignment horizontal="center" vertical="top"/>
    </xf>
    <xf numFmtId="164" fontId="14" fillId="4" borderId="45" xfId="0" applyNumberFormat="1" applyFont="1" applyFill="1" applyBorder="1" applyAlignment="1">
      <alignment horizontal="center" vertical="top"/>
    </xf>
    <xf numFmtId="164" fontId="14" fillId="4" borderId="46" xfId="0" applyNumberFormat="1" applyFont="1" applyFill="1" applyBorder="1" applyAlignment="1">
      <alignment horizontal="center" vertical="top"/>
    </xf>
    <xf numFmtId="164" fontId="14" fillId="4" borderId="21" xfId="0" applyNumberFormat="1" applyFont="1" applyFill="1" applyBorder="1" applyAlignment="1">
      <alignment horizontal="center" vertical="top"/>
    </xf>
    <xf numFmtId="0" fontId="11" fillId="0" borderId="47" xfId="0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horizontal="center" vertical="top"/>
    </xf>
    <xf numFmtId="164" fontId="9" fillId="3" borderId="48" xfId="0" applyNumberFormat="1" applyFont="1" applyFill="1" applyBorder="1" applyAlignment="1">
      <alignment horizontal="center" vertical="top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49" xfId="0" applyNumberFormat="1" applyFont="1" applyFill="1" applyBorder="1" applyAlignment="1">
      <alignment horizontal="center" vertical="top"/>
    </xf>
    <xf numFmtId="49" fontId="9" fillId="2" borderId="50" xfId="0" applyNumberFormat="1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horizontal="center" vertical="top"/>
    </xf>
    <xf numFmtId="0" fontId="17" fillId="5" borderId="10" xfId="0" applyFont="1" applyFill="1" applyBorder="1" applyAlignment="1">
      <alignment vertical="top" wrapText="1"/>
    </xf>
    <xf numFmtId="164" fontId="14" fillId="4" borderId="45" xfId="0" applyNumberFormat="1" applyFont="1" applyFill="1" applyBorder="1" applyAlignment="1">
      <alignment horizontal="center" vertical="center"/>
    </xf>
    <xf numFmtId="164" fontId="14" fillId="4" borderId="46" xfId="0" applyNumberFormat="1" applyFont="1" applyFill="1" applyBorder="1" applyAlignment="1">
      <alignment horizontal="center" vertical="center"/>
    </xf>
    <xf numFmtId="0" fontId="6" fillId="5" borderId="50" xfId="0" applyNumberFormat="1" applyFont="1" applyFill="1" applyBorder="1" applyAlignment="1">
      <alignment horizontal="center" vertical="top" wrapText="1"/>
    </xf>
    <xf numFmtId="0" fontId="6" fillId="5" borderId="8" xfId="0" applyNumberFormat="1" applyFont="1" applyFill="1" applyBorder="1" applyAlignment="1">
      <alignment horizontal="center" vertical="top" wrapText="1"/>
    </xf>
    <xf numFmtId="49" fontId="9" fillId="3" borderId="17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/>
    </xf>
    <xf numFmtId="164" fontId="11" fillId="4" borderId="52" xfId="0" applyNumberFormat="1" applyFont="1" applyFill="1" applyBorder="1" applyAlignment="1">
      <alignment horizontal="center" vertical="top"/>
    </xf>
    <xf numFmtId="164" fontId="11" fillId="4" borderId="16" xfId="0" applyNumberFormat="1" applyFont="1" applyFill="1" applyBorder="1" applyAlignment="1">
      <alignment horizontal="center" vertical="top"/>
    </xf>
    <xf numFmtId="164" fontId="11" fillId="5" borderId="24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/>
    </xf>
    <xf numFmtId="164" fontId="11" fillId="4" borderId="20" xfId="0" applyNumberFormat="1" applyFont="1" applyFill="1" applyBorder="1" applyAlignment="1">
      <alignment horizontal="center" vertical="top"/>
    </xf>
    <xf numFmtId="164" fontId="11" fillId="5" borderId="18" xfId="0" applyNumberFormat="1" applyFont="1" applyFill="1" applyBorder="1" applyAlignment="1">
      <alignment horizontal="center" vertical="top" wrapText="1"/>
    </xf>
    <xf numFmtId="164" fontId="11" fillId="5" borderId="54" xfId="0" applyNumberFormat="1" applyFont="1" applyFill="1" applyBorder="1" applyAlignment="1">
      <alignment horizontal="center" vertical="top" wrapText="1"/>
    </xf>
    <xf numFmtId="164" fontId="11" fillId="5" borderId="53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vertical="top" wrapText="1"/>
    </xf>
    <xf numFmtId="164" fontId="11" fillId="5" borderId="31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2" fontId="11" fillId="0" borderId="24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0" xfId="0" applyNumberFormat="1" applyFont="1" applyFill="1" applyBorder="1" applyAlignment="1">
      <alignment horizontal="center" vertical="top"/>
    </xf>
    <xf numFmtId="0" fontId="9" fillId="4" borderId="5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/>
    </xf>
    <xf numFmtId="164" fontId="6" fillId="4" borderId="8" xfId="0" applyNumberFormat="1" applyFont="1" applyFill="1" applyBorder="1" applyAlignment="1">
      <alignment horizontal="center" vertical="top"/>
    </xf>
    <xf numFmtId="164" fontId="6" fillId="4" borderId="7" xfId="0" applyNumberFormat="1" applyFont="1" applyFill="1" applyBorder="1" applyAlignment="1">
      <alignment horizontal="center" vertical="top"/>
    </xf>
    <xf numFmtId="164" fontId="6" fillId="5" borderId="43" xfId="0" applyNumberFormat="1" applyFont="1" applyFill="1" applyBorder="1" applyAlignment="1">
      <alignment horizontal="center" vertical="top"/>
    </xf>
    <xf numFmtId="0" fontId="6" fillId="0" borderId="50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49" fontId="17" fillId="0" borderId="43" xfId="0" applyNumberFormat="1" applyFont="1" applyBorder="1" applyAlignment="1">
      <alignment horizontal="center" vertical="top" wrapText="1"/>
    </xf>
    <xf numFmtId="164" fontId="6" fillId="5" borderId="43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49" fontId="9" fillId="3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17" fillId="0" borderId="39" xfId="0" applyNumberFormat="1" applyFont="1" applyBorder="1" applyAlignment="1">
      <alignment horizontal="center" vertical="top" wrapText="1"/>
    </xf>
    <xf numFmtId="164" fontId="6" fillId="5" borderId="54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5" borderId="18" xfId="0" applyNumberFormat="1" applyFont="1" applyFill="1" applyBorder="1" applyAlignment="1">
      <alignment horizontal="center" vertical="top" wrapText="1"/>
    </xf>
    <xf numFmtId="49" fontId="9" fillId="2" borderId="35" xfId="0" applyNumberFormat="1" applyFont="1" applyFill="1" applyBorder="1" applyAlignment="1">
      <alignment vertical="top" wrapText="1"/>
    </xf>
    <xf numFmtId="49" fontId="9" fillId="3" borderId="37" xfId="0" applyNumberFormat="1" applyFont="1" applyFill="1" applyBorder="1" applyAlignment="1">
      <alignment vertical="top" wrapText="1"/>
    </xf>
    <xf numFmtId="49" fontId="9" fillId="0" borderId="37" xfId="0" applyNumberFormat="1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49" fontId="9" fillId="2" borderId="15" xfId="0" applyNumberFormat="1" applyFont="1" applyFill="1" applyBorder="1" applyAlignment="1">
      <alignment vertical="top" wrapText="1"/>
    </xf>
    <xf numFmtId="49" fontId="9" fillId="3" borderId="17" xfId="0" applyNumberFormat="1" applyFont="1" applyFill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53" xfId="0" applyFont="1" applyBorder="1" applyAlignment="1">
      <alignment horizontal="center" vertical="top" wrapText="1"/>
    </xf>
    <xf numFmtId="164" fontId="6" fillId="5" borderId="39" xfId="0" applyNumberFormat="1" applyFont="1" applyFill="1" applyBorder="1" applyAlignment="1">
      <alignment horizontal="center" vertical="top" wrapText="1"/>
    </xf>
    <xf numFmtId="164" fontId="6" fillId="4" borderId="17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6" fillId="5" borderId="24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center" textRotation="90" wrapText="1"/>
    </xf>
    <xf numFmtId="164" fontId="6" fillId="4" borderId="6" xfId="0" applyNumberFormat="1" applyFont="1" applyFill="1" applyBorder="1" applyAlignment="1">
      <alignment horizontal="center" vertical="top"/>
    </xf>
    <xf numFmtId="164" fontId="17" fillId="4" borderId="29" xfId="0" applyNumberFormat="1" applyFont="1" applyFill="1" applyBorder="1" applyAlignment="1">
      <alignment horizontal="center" vertical="top"/>
    </xf>
    <xf numFmtId="164" fontId="17" fillId="4" borderId="27" xfId="0" applyNumberFormat="1" applyFont="1" applyFill="1" applyBorder="1" applyAlignment="1">
      <alignment horizontal="center" vertical="top"/>
    </xf>
    <xf numFmtId="164" fontId="17" fillId="4" borderId="58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49" fontId="17" fillId="0" borderId="43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59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49" fontId="17" fillId="0" borderId="39" xfId="0" applyNumberFormat="1" applyFont="1" applyFill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center" vertical="top"/>
    </xf>
    <xf numFmtId="164" fontId="6" fillId="4" borderId="16" xfId="0" applyNumberFormat="1" applyFont="1" applyFill="1" applyBorder="1" applyAlignment="1">
      <alignment horizontal="center" vertical="top"/>
    </xf>
    <xf numFmtId="0" fontId="6" fillId="0" borderId="6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 wrapText="1"/>
    </xf>
    <xf numFmtId="0" fontId="6" fillId="0" borderId="60" xfId="0" applyNumberFormat="1" applyFont="1" applyFill="1" applyBorder="1" applyAlignment="1">
      <alignment horizontal="left" vertical="top" wrapText="1"/>
    </xf>
    <xf numFmtId="164" fontId="6" fillId="4" borderId="61" xfId="0" applyNumberFormat="1" applyFont="1" applyFill="1" applyBorder="1" applyAlignment="1">
      <alignment horizontal="center" vertical="top"/>
    </xf>
    <xf numFmtId="164" fontId="6" fillId="4" borderId="57" xfId="0" applyNumberFormat="1" applyFont="1" applyFill="1" applyBorder="1" applyAlignment="1">
      <alignment horizontal="center" vertical="top"/>
    </xf>
    <xf numFmtId="164" fontId="6" fillId="4" borderId="62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63" xfId="0" applyNumberFormat="1" applyFont="1" applyFill="1" applyBorder="1" applyAlignment="1">
      <alignment horizontal="center" vertical="top"/>
    </xf>
    <xf numFmtId="164" fontId="6" fillId="5" borderId="54" xfId="0" applyNumberFormat="1" applyFont="1" applyFill="1" applyBorder="1" applyAlignment="1">
      <alignment horizontal="center" vertical="top"/>
    </xf>
    <xf numFmtId="49" fontId="9" fillId="3" borderId="37" xfId="0" applyNumberFormat="1" applyFont="1" applyFill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17" fillId="4" borderId="27" xfId="0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64" xfId="0" applyNumberFormat="1" applyFont="1" applyFill="1" applyBorder="1" applyAlignment="1">
      <alignment horizontal="center" vertical="top" wrapText="1"/>
    </xf>
    <xf numFmtId="49" fontId="17" fillId="0" borderId="9" xfId="0" applyNumberFormat="1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1" fillId="5" borderId="14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1" fontId="13" fillId="0" borderId="11" xfId="0" applyNumberFormat="1" applyFont="1" applyFill="1" applyBorder="1" applyAlignment="1">
      <alignment horizontal="center" vertical="top"/>
    </xf>
    <xf numFmtId="1" fontId="13" fillId="0" borderId="12" xfId="0" applyNumberFormat="1" applyFont="1" applyFill="1" applyBorder="1" applyAlignment="1">
      <alignment horizontal="center" vertical="top"/>
    </xf>
    <xf numFmtId="1" fontId="13" fillId="0" borderId="30" xfId="0" applyNumberFormat="1" applyFont="1" applyFill="1" applyBorder="1" applyAlignment="1">
      <alignment horizontal="center" vertical="top"/>
    </xf>
    <xf numFmtId="164" fontId="11" fillId="4" borderId="39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vertical="top" wrapText="1"/>
    </xf>
    <xf numFmtId="1" fontId="13" fillId="0" borderId="25" xfId="0" applyNumberFormat="1" applyFont="1" applyFill="1" applyBorder="1" applyAlignment="1">
      <alignment horizontal="center" vertical="top"/>
    </xf>
    <xf numFmtId="1" fontId="13" fillId="0" borderId="19" xfId="0" applyNumberFormat="1" applyFont="1" applyFill="1" applyBorder="1" applyAlignment="1">
      <alignment horizontal="center" vertical="top"/>
    </xf>
    <xf numFmtId="164" fontId="14" fillId="4" borderId="28" xfId="0" applyNumberFormat="1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>
      <alignment horizontal="center" vertical="center"/>
    </xf>
    <xf numFmtId="164" fontId="14" fillId="4" borderId="33" xfId="0" applyNumberFormat="1" applyFont="1" applyFill="1" applyBorder="1" applyAlignment="1">
      <alignment horizontal="center" vertical="center"/>
    </xf>
    <xf numFmtId="164" fontId="14" fillId="4" borderId="58" xfId="0" applyNumberFormat="1" applyFont="1" applyFill="1" applyBorder="1" applyAlignment="1">
      <alignment horizontal="center" vertical="center"/>
    </xf>
    <xf numFmtId="164" fontId="14" fillId="4" borderId="27" xfId="0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top"/>
    </xf>
    <xf numFmtId="0" fontId="13" fillId="0" borderId="65" xfId="0" applyFont="1" applyFill="1" applyBorder="1" applyAlignment="1">
      <alignment horizontal="center" vertical="top"/>
    </xf>
    <xf numFmtId="164" fontId="14" fillId="3" borderId="66" xfId="0" applyNumberFormat="1" applyFont="1" applyFill="1" applyBorder="1" applyAlignment="1">
      <alignment horizontal="center" vertical="center"/>
    </xf>
    <xf numFmtId="49" fontId="9" fillId="2" borderId="66" xfId="0" applyNumberFormat="1" applyFont="1" applyFill="1" applyBorder="1" applyAlignment="1">
      <alignment horizontal="center" vertical="top"/>
    </xf>
    <xf numFmtId="49" fontId="17" fillId="5" borderId="8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6" fillId="5" borderId="9" xfId="0" applyNumberFormat="1" applyFont="1" applyFill="1" applyBorder="1" applyAlignment="1">
      <alignment horizontal="center" vertical="top" wrapText="1"/>
    </xf>
    <xf numFmtId="0" fontId="6" fillId="5" borderId="43" xfId="0" applyNumberFormat="1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19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 wrapText="1"/>
    </xf>
    <xf numFmtId="0" fontId="6" fillId="5" borderId="17" xfId="0" applyNumberFormat="1" applyFont="1" applyFill="1" applyBorder="1" applyAlignment="1">
      <alignment horizontal="center" vertical="top" wrapText="1"/>
    </xf>
    <xf numFmtId="0" fontId="6" fillId="5" borderId="39" xfId="0" applyNumberFormat="1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16" xfId="0" applyNumberFormat="1" applyFont="1" applyFill="1" applyBorder="1" applyAlignment="1">
      <alignment horizontal="center" vertical="top" wrapText="1"/>
    </xf>
    <xf numFmtId="164" fontId="17" fillId="4" borderId="21" xfId="0" applyNumberFormat="1" applyFont="1" applyFill="1" applyBorder="1" applyAlignment="1">
      <alignment horizontal="center" vertical="top" wrapText="1"/>
    </xf>
    <xf numFmtId="164" fontId="17" fillId="4" borderId="63" xfId="0" applyNumberFormat="1" applyFont="1" applyFill="1" applyBorder="1" applyAlignment="1">
      <alignment horizontal="center" vertical="top" wrapText="1"/>
    </xf>
    <xf numFmtId="49" fontId="10" fillId="5" borderId="17" xfId="0" applyNumberFormat="1" applyFont="1" applyFill="1" applyBorder="1" applyAlignment="1">
      <alignment horizontal="center" vertical="top"/>
    </xf>
    <xf numFmtId="0" fontId="6" fillId="5" borderId="51" xfId="0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164" fontId="6" fillId="4" borderId="23" xfId="0" applyNumberFormat="1" applyFont="1" applyFill="1" applyBorder="1" applyAlignment="1">
      <alignment horizontal="center" vertical="top" wrapText="1"/>
    </xf>
    <xf numFmtId="164" fontId="6" fillId="4" borderId="67" xfId="0" applyNumberFormat="1" applyFont="1" applyFill="1" applyBorder="1" applyAlignment="1">
      <alignment horizontal="center" vertical="top" wrapText="1"/>
    </xf>
    <xf numFmtId="164" fontId="6" fillId="5" borderId="53" xfId="0" applyNumberFormat="1" applyFont="1" applyFill="1" applyBorder="1" applyAlignment="1">
      <alignment horizontal="center" vertical="top" wrapText="1"/>
    </xf>
    <xf numFmtId="0" fontId="6" fillId="5" borderId="24" xfId="0" applyNumberFormat="1" applyFont="1" applyFill="1" applyBorder="1" applyAlignment="1">
      <alignment horizontal="left" vertical="top" wrapText="1"/>
    </xf>
    <xf numFmtId="164" fontId="6" fillId="4" borderId="63" xfId="0" applyNumberFormat="1" applyFont="1" applyFill="1" applyBorder="1" applyAlignment="1">
      <alignment horizontal="center" vertical="top" wrapText="1"/>
    </xf>
    <xf numFmtId="0" fontId="6" fillId="5" borderId="60" xfId="0" applyNumberFormat="1" applyFont="1" applyFill="1" applyBorder="1" applyAlignment="1">
      <alignment horizontal="center" vertical="top" wrapText="1"/>
    </xf>
    <xf numFmtId="164" fontId="17" fillId="4" borderId="45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51" xfId="0" applyFont="1" applyFill="1" applyBorder="1" applyAlignment="1">
      <alignment vertical="top" wrapText="1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1" fontId="6" fillId="0" borderId="23" xfId="0" applyNumberFormat="1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left" vertical="top" wrapText="1"/>
    </xf>
    <xf numFmtId="49" fontId="9" fillId="3" borderId="69" xfId="0" applyNumberFormat="1" applyFont="1" applyFill="1" applyBorder="1" applyAlignment="1">
      <alignment horizontal="center" vertical="top"/>
    </xf>
    <xf numFmtId="0" fontId="6" fillId="5" borderId="50" xfId="0" applyNumberFormat="1" applyFont="1" applyFill="1" applyBorder="1" applyAlignment="1">
      <alignment horizontal="left" vertical="top" wrapText="1"/>
    </xf>
    <xf numFmtId="1" fontId="13" fillId="0" borderId="6" xfId="0" applyNumberFormat="1" applyFont="1" applyFill="1" applyBorder="1" applyAlignment="1">
      <alignment horizontal="center" vertical="top"/>
    </xf>
    <xf numFmtId="1" fontId="13" fillId="0" borderId="8" xfId="0" applyNumberFormat="1" applyFont="1" applyFill="1" applyBorder="1" applyAlignment="1">
      <alignment horizontal="center" vertical="top"/>
    </xf>
    <xf numFmtId="1" fontId="13" fillId="0" borderId="13" xfId="0" applyNumberFormat="1" applyFont="1" applyFill="1" applyBorder="1" applyAlignment="1">
      <alignment horizontal="center" vertical="top"/>
    </xf>
    <xf numFmtId="0" fontId="6" fillId="0" borderId="60" xfId="0" applyNumberFormat="1" applyFont="1" applyBorder="1" applyAlignment="1">
      <alignment horizontal="left" vertical="top" wrapText="1"/>
    </xf>
    <xf numFmtId="0" fontId="6" fillId="0" borderId="6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9" fillId="4" borderId="27" xfId="0" applyFont="1" applyFill="1" applyBorder="1" applyAlignment="1">
      <alignment horizontal="left" vertical="top" wrapText="1"/>
    </xf>
    <xf numFmtId="164" fontId="9" fillId="4" borderId="33" xfId="0" applyNumberFormat="1" applyFont="1" applyFill="1" applyBorder="1" applyAlignment="1">
      <alignment horizontal="center" vertical="top"/>
    </xf>
    <xf numFmtId="164" fontId="9" fillId="4" borderId="58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left" vertical="top"/>
    </xf>
    <xf numFmtId="0" fontId="9" fillId="0" borderId="47" xfId="0" applyNumberFormat="1" applyFont="1" applyFill="1" applyBorder="1" applyAlignment="1">
      <alignment horizontal="center" vertical="top"/>
    </xf>
    <xf numFmtId="0" fontId="9" fillId="0" borderId="37" xfId="0" applyNumberFormat="1" applyFont="1" applyFill="1" applyBorder="1" applyAlignment="1">
      <alignment horizontal="center" vertical="top"/>
    </xf>
    <xf numFmtId="0" fontId="9" fillId="0" borderId="64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vertical="top"/>
    </xf>
    <xf numFmtId="49" fontId="9" fillId="3" borderId="8" xfId="0" applyNumberFormat="1" applyFont="1" applyFill="1" applyBorder="1" applyAlignment="1">
      <alignment vertical="top"/>
    </xf>
    <xf numFmtId="49" fontId="9" fillId="5" borderId="8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horizontal="center" vertical="center" textRotation="90"/>
    </xf>
    <xf numFmtId="49" fontId="6" fillId="5" borderId="8" xfId="0" applyNumberFormat="1" applyFont="1" applyFill="1" applyBorder="1" applyAlignment="1">
      <alignment horizontal="center" vertical="top"/>
    </xf>
    <xf numFmtId="49" fontId="9" fillId="2" borderId="15" xfId="0" applyNumberFormat="1" applyFont="1" applyFill="1" applyBorder="1" applyAlignment="1">
      <alignment vertical="top"/>
    </xf>
    <xf numFmtId="49" fontId="9" fillId="3" borderId="17" xfId="0" applyNumberFormat="1" applyFont="1" applyFill="1" applyBorder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vertical="center" textRotation="90"/>
    </xf>
    <xf numFmtId="49" fontId="13" fillId="0" borderId="1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/>
    </xf>
    <xf numFmtId="49" fontId="9" fillId="2" borderId="6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10" fillId="0" borderId="50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/>
    </xf>
    <xf numFmtId="0" fontId="8" fillId="0" borderId="0" xfId="0" applyFont="1" applyBorder="1"/>
    <xf numFmtId="164" fontId="9" fillId="4" borderId="35" xfId="0" applyNumberFormat="1" applyFont="1" applyFill="1" applyBorder="1" applyAlignment="1">
      <alignment horizontal="center" vertical="top"/>
    </xf>
    <xf numFmtId="164" fontId="9" fillId="4" borderId="70" xfId="0" applyNumberFormat="1" applyFont="1" applyFill="1" applyBorder="1" applyAlignment="1">
      <alignment horizontal="center" vertical="top"/>
    </xf>
    <xf numFmtId="164" fontId="9" fillId="4" borderId="37" xfId="0" applyNumberFormat="1" applyFont="1" applyFill="1" applyBorder="1" applyAlignment="1">
      <alignment horizontal="center" vertical="top"/>
    </xf>
    <xf numFmtId="164" fontId="9" fillId="4" borderId="65" xfId="0" applyNumberFormat="1" applyFont="1" applyFill="1" applyBorder="1" applyAlignment="1">
      <alignment horizontal="center" vertical="top"/>
    </xf>
    <xf numFmtId="164" fontId="9" fillId="4" borderId="47" xfId="0" applyNumberFormat="1" applyFont="1" applyFill="1" applyBorder="1" applyAlignment="1">
      <alignment horizontal="center" vertical="top"/>
    </xf>
    <xf numFmtId="164" fontId="9" fillId="4" borderId="40" xfId="0" applyNumberFormat="1" applyFont="1" applyFill="1" applyBorder="1" applyAlignment="1">
      <alignment horizontal="center" vertical="top"/>
    </xf>
    <xf numFmtId="0" fontId="6" fillId="5" borderId="40" xfId="0" applyNumberFormat="1" applyFont="1" applyFill="1" applyBorder="1" applyAlignment="1">
      <alignment vertical="top" wrapText="1"/>
    </xf>
    <xf numFmtId="164" fontId="18" fillId="3" borderId="4" xfId="0" applyNumberFormat="1" applyFont="1" applyFill="1" applyBorder="1" applyAlignment="1">
      <alignment horizontal="center" vertical="top"/>
    </xf>
    <xf numFmtId="164" fontId="18" fillId="3" borderId="5" xfId="0" applyNumberFormat="1" applyFont="1" applyFill="1" applyBorder="1" applyAlignment="1">
      <alignment horizontal="center" vertical="top"/>
    </xf>
    <xf numFmtId="164" fontId="18" fillId="3" borderId="49" xfId="0" applyNumberFormat="1" applyFont="1" applyFill="1" applyBorder="1" applyAlignment="1">
      <alignment horizontal="center" vertical="top"/>
    </xf>
    <xf numFmtId="164" fontId="18" fillId="3" borderId="48" xfId="0" applyNumberFormat="1" applyFont="1" applyFill="1" applyBorder="1" applyAlignment="1">
      <alignment horizontal="center" vertical="top"/>
    </xf>
    <xf numFmtId="49" fontId="9" fillId="2" borderId="36" xfId="0" applyNumberFormat="1" applyFont="1" applyFill="1" applyBorder="1" applyAlignment="1">
      <alignment horizontal="center" vertical="top"/>
    </xf>
    <xf numFmtId="164" fontId="9" fillId="2" borderId="4" xfId="0" applyNumberFormat="1" applyFont="1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horizontal="center" vertical="top"/>
    </xf>
    <xf numFmtId="164" fontId="9" fillId="2" borderId="71" xfId="0" applyNumberFormat="1" applyFont="1" applyFill="1" applyBorder="1" applyAlignment="1">
      <alignment horizontal="center" vertical="top"/>
    </xf>
    <xf numFmtId="164" fontId="9" fillId="2" borderId="48" xfId="0" applyNumberFormat="1" applyFont="1" applyFill="1" applyBorder="1" applyAlignment="1">
      <alignment horizontal="center" vertical="top"/>
    </xf>
    <xf numFmtId="164" fontId="9" fillId="2" borderId="49" xfId="0" applyNumberFormat="1" applyFont="1" applyFill="1" applyBorder="1" applyAlignment="1">
      <alignment horizontal="center" vertical="top"/>
    </xf>
    <xf numFmtId="49" fontId="9" fillId="6" borderId="4" xfId="0" applyNumberFormat="1" applyFont="1" applyFill="1" applyBorder="1" applyAlignment="1">
      <alignment horizontal="center" vertical="top"/>
    </xf>
    <xf numFmtId="164" fontId="14" fillId="6" borderId="35" xfId="0" applyNumberFormat="1" applyFont="1" applyFill="1" applyBorder="1" applyAlignment="1">
      <alignment horizontal="center" vertical="center" wrapText="1"/>
    </xf>
    <xf numFmtId="164" fontId="14" fillId="6" borderId="37" xfId="0" applyNumberFormat="1" applyFont="1" applyFill="1" applyBorder="1" applyAlignment="1">
      <alignment horizontal="center" vertical="center" wrapText="1"/>
    </xf>
    <xf numFmtId="164" fontId="14" fillId="6" borderId="65" xfId="0" applyNumberFormat="1" applyFont="1" applyFill="1" applyBorder="1" applyAlignment="1">
      <alignment horizontal="center" vertical="center" wrapText="1"/>
    </xf>
    <xf numFmtId="164" fontId="14" fillId="6" borderId="38" xfId="0" applyNumberFormat="1" applyFont="1" applyFill="1" applyBorder="1" applyAlignment="1">
      <alignment horizontal="center" vertical="center" wrapText="1"/>
    </xf>
    <xf numFmtId="164" fontId="14" fillId="6" borderId="40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top"/>
    </xf>
    <xf numFmtId="49" fontId="9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6" fillId="5" borderId="0" xfId="0" applyFont="1" applyFill="1" applyBorder="1" applyAlignment="1">
      <alignment vertical="top"/>
    </xf>
    <xf numFmtId="0" fontId="21" fillId="0" borderId="49" xfId="0" applyFont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164" fontId="17" fillId="6" borderId="72" xfId="0" applyNumberFormat="1" applyFont="1" applyFill="1" applyBorder="1" applyAlignment="1">
      <alignment horizontal="center" vertical="top" wrapText="1"/>
    </xf>
    <xf numFmtId="164" fontId="17" fillId="6" borderId="49" xfId="0" applyNumberFormat="1" applyFont="1" applyFill="1" applyBorder="1" applyAlignment="1">
      <alignment horizontal="center" vertical="top" wrapText="1"/>
    </xf>
    <xf numFmtId="164" fontId="18" fillId="5" borderId="0" xfId="0" applyNumberFormat="1" applyFont="1" applyFill="1" applyBorder="1" applyAlignment="1">
      <alignment horizontal="center" vertical="top" wrapText="1"/>
    </xf>
    <xf numFmtId="164" fontId="10" fillId="0" borderId="73" xfId="0" applyNumberFormat="1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top" wrapText="1"/>
    </xf>
    <xf numFmtId="164" fontId="15" fillId="5" borderId="0" xfId="0" applyNumberFormat="1" applyFont="1" applyFill="1" applyBorder="1" applyAlignment="1">
      <alignment horizontal="center" vertical="top" wrapText="1"/>
    </xf>
    <xf numFmtId="164" fontId="10" fillId="0" borderId="39" xfId="0" applyNumberFormat="1" applyFont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center" vertical="top" wrapText="1"/>
    </xf>
    <xf numFmtId="164" fontId="10" fillId="0" borderId="54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Fill="1" applyBorder="1" applyAlignment="1">
      <alignment horizontal="center" vertical="top" wrapText="1"/>
    </xf>
    <xf numFmtId="164" fontId="10" fillId="5" borderId="0" xfId="0" applyNumberFormat="1" applyFont="1" applyFill="1" applyBorder="1" applyAlignment="1">
      <alignment horizontal="center" vertical="top" wrapText="1"/>
    </xf>
    <xf numFmtId="164" fontId="10" fillId="5" borderId="0" xfId="0" applyNumberFormat="1" applyFont="1" applyFill="1" applyBorder="1" applyAlignment="1">
      <alignment horizontal="center" vertical="top"/>
    </xf>
    <xf numFmtId="164" fontId="17" fillId="4" borderId="72" xfId="0" applyNumberFormat="1" applyFont="1" applyFill="1" applyBorder="1" applyAlignment="1">
      <alignment horizontal="center" vertical="top" wrapText="1"/>
    </xf>
    <xf numFmtId="164" fontId="17" fillId="4" borderId="49" xfId="0" applyNumberFormat="1" applyFont="1" applyFill="1" applyBorder="1" applyAlignment="1">
      <alignment horizontal="center" vertical="top" wrapText="1"/>
    </xf>
    <xf numFmtId="164" fontId="17" fillId="5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center" vertical="top"/>
    </xf>
    <xf numFmtId="0" fontId="6" fillId="5" borderId="40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center" vertical="center" textRotation="90" wrapText="1"/>
    </xf>
    <xf numFmtId="49" fontId="16" fillId="0" borderId="55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52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16" fillId="0" borderId="26" xfId="0" applyNumberFormat="1" applyFont="1" applyFill="1" applyBorder="1" applyAlignment="1">
      <alignment horizontal="center" vertical="top"/>
    </xf>
    <xf numFmtId="0" fontId="13" fillId="0" borderId="60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164" fontId="6" fillId="0" borderId="50" xfId="0" applyNumberFormat="1" applyFont="1" applyFill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textRotation="90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65" xfId="0" applyNumberFormat="1" applyFont="1" applyFill="1" applyBorder="1" applyAlignment="1">
      <alignment horizontal="center" vertical="top"/>
    </xf>
    <xf numFmtId="164" fontId="15" fillId="5" borderId="14" xfId="0" applyNumberFormat="1" applyFont="1" applyFill="1" applyBorder="1" applyAlignment="1">
      <alignment horizontal="center" vertical="top"/>
    </xf>
    <xf numFmtId="0" fontId="6" fillId="5" borderId="13" xfId="0" applyNumberFormat="1" applyFont="1" applyFill="1" applyBorder="1" applyAlignment="1">
      <alignment horizontal="center" vertical="top" wrapText="1"/>
    </xf>
    <xf numFmtId="0" fontId="17" fillId="0" borderId="16" xfId="0" applyNumberFormat="1" applyFont="1" applyBorder="1" applyAlignment="1">
      <alignment horizontal="center" vertical="top"/>
    </xf>
    <xf numFmtId="0" fontId="10" fillId="5" borderId="24" xfId="0" applyFont="1" applyFill="1" applyBorder="1" applyAlignment="1">
      <alignment horizontal="center" vertical="top"/>
    </xf>
    <xf numFmtId="164" fontId="15" fillId="5" borderId="0" xfId="0" applyNumberFormat="1" applyFont="1" applyFill="1" applyBorder="1" applyAlignment="1">
      <alignment horizontal="center" vertical="top"/>
    </xf>
    <xf numFmtId="164" fontId="11" fillId="5" borderId="67" xfId="0" applyNumberFormat="1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0" fillId="5" borderId="24" xfId="0" applyFont="1" applyFill="1" applyBorder="1" applyAlignment="1">
      <alignment vertical="top" wrapText="1"/>
    </xf>
    <xf numFmtId="164" fontId="11" fillId="5" borderId="46" xfId="0" applyNumberFormat="1" applyFont="1" applyFill="1" applyBorder="1" applyAlignment="1">
      <alignment horizontal="center" vertical="top" wrapText="1"/>
    </xf>
    <xf numFmtId="164" fontId="11" fillId="5" borderId="0" xfId="0" applyNumberFormat="1" applyFont="1" applyFill="1" applyBorder="1" applyAlignment="1">
      <alignment horizontal="center" vertical="top" wrapText="1"/>
    </xf>
    <xf numFmtId="49" fontId="10" fillId="0" borderId="37" xfId="0" applyNumberFormat="1" applyFont="1" applyBorder="1" applyAlignment="1">
      <alignment horizontal="center" vertical="top" wrapText="1"/>
    </xf>
    <xf numFmtId="0" fontId="10" fillId="5" borderId="24" xfId="0" applyFont="1" applyFill="1" applyBorder="1" applyAlignment="1">
      <alignment horizontal="left" vertical="top" wrapText="1"/>
    </xf>
    <xf numFmtId="0" fontId="13" fillId="0" borderId="60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center" textRotation="90" wrapText="1"/>
    </xf>
    <xf numFmtId="49" fontId="9" fillId="0" borderId="16" xfId="0" applyNumberFormat="1" applyFont="1" applyFill="1" applyBorder="1" applyAlignment="1">
      <alignment horizontal="center" vertical="top"/>
    </xf>
    <xf numFmtId="0" fontId="17" fillId="0" borderId="60" xfId="0" applyFont="1" applyFill="1" applyBorder="1" applyAlignment="1">
      <alignment horizontal="center" vertical="center" textRotation="90" wrapText="1"/>
    </xf>
    <xf numFmtId="49" fontId="9" fillId="0" borderId="16" xfId="0" applyNumberFormat="1" applyFont="1" applyBorder="1" applyAlignment="1">
      <alignment horizontal="center" vertical="top" wrapText="1"/>
    </xf>
    <xf numFmtId="164" fontId="11" fillId="5" borderId="74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/>
    </xf>
    <xf numFmtId="0" fontId="10" fillId="0" borderId="47" xfId="0" applyNumberFormat="1" applyFont="1" applyFill="1" applyBorder="1" applyAlignment="1">
      <alignment horizontal="center" vertical="top"/>
    </xf>
    <xf numFmtId="0" fontId="10" fillId="0" borderId="37" xfId="0" applyNumberFormat="1" applyFont="1" applyFill="1" applyBorder="1" applyAlignment="1">
      <alignment horizontal="center" vertical="top"/>
    </xf>
    <xf numFmtId="0" fontId="10" fillId="0" borderId="64" xfId="0" applyNumberFormat="1" applyFont="1" applyFill="1" applyBorder="1" applyAlignment="1">
      <alignment horizontal="center" vertical="top"/>
    </xf>
    <xf numFmtId="0" fontId="9" fillId="5" borderId="10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Border="1" applyAlignment="1">
      <alignment vertical="top" wrapText="1"/>
    </xf>
    <xf numFmtId="49" fontId="17" fillId="0" borderId="65" xfId="0" applyNumberFormat="1" applyFont="1" applyBorder="1" applyAlignment="1">
      <alignment vertical="top" wrapText="1"/>
    </xf>
    <xf numFmtId="164" fontId="6" fillId="5" borderId="51" xfId="0" applyNumberFormat="1" applyFont="1" applyFill="1" applyBorder="1" applyAlignment="1">
      <alignment horizontal="center" vertical="top"/>
    </xf>
    <xf numFmtId="164" fontId="6" fillId="5" borderId="75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top" wrapText="1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top"/>
    </xf>
    <xf numFmtId="0" fontId="17" fillId="0" borderId="26" xfId="0" applyNumberFormat="1" applyFont="1" applyBorder="1" applyAlignment="1">
      <alignment vertical="top"/>
    </xf>
    <xf numFmtId="49" fontId="10" fillId="0" borderId="57" xfId="0" applyNumberFormat="1" applyFont="1" applyBorder="1" applyAlignment="1">
      <alignment vertical="top" wrapText="1"/>
    </xf>
    <xf numFmtId="0" fontId="17" fillId="0" borderId="68" xfId="0" applyNumberFormat="1" applyFont="1" applyBorder="1" applyAlignment="1">
      <alignment vertical="top"/>
    </xf>
    <xf numFmtId="0" fontId="17" fillId="5" borderId="51" xfId="0" applyFont="1" applyFill="1" applyBorder="1" applyAlignment="1">
      <alignment horizontal="center" vertical="top" wrapText="1"/>
    </xf>
    <xf numFmtId="164" fontId="17" fillId="5" borderId="18" xfId="0" applyNumberFormat="1" applyFont="1" applyFill="1" applyBorder="1" applyAlignment="1">
      <alignment horizontal="center" vertical="top" wrapText="1"/>
    </xf>
    <xf numFmtId="164" fontId="17" fillId="5" borderId="54" xfId="0" applyNumberFormat="1" applyFont="1" applyFill="1" applyBorder="1" applyAlignment="1">
      <alignment horizontal="center" vertical="top" wrapText="1"/>
    </xf>
    <xf numFmtId="0" fontId="17" fillId="0" borderId="75" xfId="0" applyNumberFormat="1" applyFont="1" applyBorder="1" applyAlignment="1">
      <alignment horizontal="center" vertical="top"/>
    </xf>
    <xf numFmtId="0" fontId="17" fillId="0" borderId="39" xfId="0" applyNumberFormat="1" applyFont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164" fontId="17" fillId="5" borderId="51" xfId="0" applyNumberFormat="1" applyFont="1" applyFill="1" applyBorder="1" applyAlignment="1">
      <alignment horizontal="center" vertical="top" wrapText="1"/>
    </xf>
    <xf numFmtId="164" fontId="17" fillId="5" borderId="75" xfId="0" applyNumberFormat="1" applyFont="1" applyFill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5" borderId="18" xfId="0" applyFont="1" applyFill="1" applyBorder="1" applyAlignment="1">
      <alignment horizontal="left" vertical="top" wrapText="1"/>
    </xf>
    <xf numFmtId="49" fontId="13" fillId="0" borderId="22" xfId="0" applyNumberFormat="1" applyFont="1" applyBorder="1" applyAlignment="1">
      <alignment vertical="top" wrapText="1"/>
    </xf>
    <xf numFmtId="0" fontId="6" fillId="0" borderId="51" xfId="0" applyFont="1" applyFill="1" applyBorder="1" applyAlignment="1">
      <alignment horizontal="left" vertical="top" wrapText="1"/>
    </xf>
    <xf numFmtId="49" fontId="13" fillId="0" borderId="17" xfId="0" applyNumberFormat="1" applyFont="1" applyBorder="1" applyAlignment="1">
      <alignment vertical="top" wrapText="1"/>
    </xf>
    <xf numFmtId="0" fontId="6" fillId="5" borderId="18" xfId="0" applyFont="1" applyFill="1" applyBorder="1" applyAlignment="1">
      <alignment horizontal="center" vertical="top"/>
    </xf>
    <xf numFmtId="1" fontId="6" fillId="0" borderId="5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0" fontId="9" fillId="5" borderId="51" xfId="0" applyFont="1" applyFill="1" applyBorder="1" applyAlignment="1">
      <alignment horizontal="center" vertical="top"/>
    </xf>
    <xf numFmtId="164" fontId="14" fillId="5" borderId="51" xfId="0" applyNumberFormat="1" applyFont="1" applyFill="1" applyBorder="1" applyAlignment="1">
      <alignment horizontal="center" vertical="top"/>
    </xf>
    <xf numFmtId="164" fontId="14" fillId="5" borderId="75" xfId="0" applyNumberFormat="1" applyFont="1" applyFill="1" applyBorder="1" applyAlignment="1">
      <alignment horizontal="center" vertical="top"/>
    </xf>
    <xf numFmtId="49" fontId="9" fillId="5" borderId="26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26" xfId="0" applyNumberFormat="1" applyFont="1" applyFill="1" applyBorder="1" applyAlignment="1">
      <alignment horizontal="center" vertical="top"/>
    </xf>
    <xf numFmtId="49" fontId="9" fillId="2" borderId="61" xfId="0" applyNumberFormat="1" applyFont="1" applyFill="1" applyBorder="1" applyAlignment="1">
      <alignment horizontal="center" vertical="top"/>
    </xf>
    <xf numFmtId="49" fontId="9" fillId="3" borderId="57" xfId="0" applyNumberFormat="1" applyFont="1" applyFill="1" applyBorder="1" applyAlignment="1">
      <alignment horizontal="center" vertical="top"/>
    </xf>
    <xf numFmtId="49" fontId="18" fillId="0" borderId="16" xfId="0" applyNumberFormat="1" applyFont="1" applyBorder="1" applyAlignment="1">
      <alignment vertical="top"/>
    </xf>
    <xf numFmtId="164" fontId="14" fillId="4" borderId="67" xfId="0" applyNumberFormat="1" applyFont="1" applyFill="1" applyBorder="1" applyAlignment="1">
      <alignment horizontal="center" vertical="top"/>
    </xf>
    <xf numFmtId="164" fontId="14" fillId="4" borderId="1" xfId="0" applyNumberFormat="1" applyFont="1" applyFill="1" applyBorder="1" applyAlignment="1">
      <alignment horizontal="center" vertical="top"/>
    </xf>
    <xf numFmtId="164" fontId="14" fillId="4" borderId="56" xfId="0" applyNumberFormat="1" applyFont="1" applyFill="1" applyBorder="1" applyAlignment="1">
      <alignment horizontal="center" vertical="top"/>
    </xf>
    <xf numFmtId="164" fontId="14" fillId="4" borderId="19" xfId="0" applyNumberFormat="1" applyFont="1" applyFill="1" applyBorder="1" applyAlignment="1">
      <alignment horizontal="center" vertical="top"/>
    </xf>
    <xf numFmtId="164" fontId="14" fillId="4" borderId="18" xfId="0" applyNumberFormat="1" applyFont="1" applyFill="1" applyBorder="1" applyAlignment="1">
      <alignment horizontal="center" vertical="top"/>
    </xf>
    <xf numFmtId="164" fontId="14" fillId="4" borderId="76" xfId="0" applyNumberFormat="1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left" vertical="top" wrapText="1"/>
    </xf>
    <xf numFmtId="164" fontId="6" fillId="0" borderId="77" xfId="0" applyNumberFormat="1" applyFont="1" applyFill="1" applyBorder="1" applyAlignment="1">
      <alignment horizontal="center" vertical="top"/>
    </xf>
    <xf numFmtId="49" fontId="9" fillId="2" borderId="28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164" fontId="18" fillId="3" borderId="32" xfId="0" applyNumberFormat="1" applyFont="1" applyFill="1" applyBorder="1" applyAlignment="1">
      <alignment horizontal="center" vertical="top"/>
    </xf>
    <xf numFmtId="164" fontId="18" fillId="3" borderId="2" xfId="0" applyNumberFormat="1" applyFont="1" applyFill="1" applyBorder="1" applyAlignment="1">
      <alignment horizontal="center" vertical="top"/>
    </xf>
    <xf numFmtId="164" fontId="18" fillId="3" borderId="33" xfId="0" applyNumberFormat="1" applyFont="1" applyFill="1" applyBorder="1" applyAlignment="1">
      <alignment horizontal="center" vertical="top"/>
    </xf>
    <xf numFmtId="164" fontId="18" fillId="3" borderId="3" xfId="0" applyNumberFormat="1" applyFont="1" applyFill="1" applyBorder="1" applyAlignment="1">
      <alignment horizontal="center" vertical="top"/>
    </xf>
    <xf numFmtId="164" fontId="18" fillId="3" borderId="28" xfId="0" applyNumberFormat="1" applyFont="1" applyFill="1" applyBorder="1" applyAlignment="1">
      <alignment horizontal="center" vertical="top"/>
    </xf>
    <xf numFmtId="49" fontId="17" fillId="5" borderId="10" xfId="0" applyNumberFormat="1" applyFont="1" applyFill="1" applyBorder="1" applyAlignment="1">
      <alignment vertical="top" wrapText="1"/>
    </xf>
    <xf numFmtId="0" fontId="10" fillId="5" borderId="18" xfId="0" applyFont="1" applyFill="1" applyBorder="1" applyAlignment="1">
      <alignment horizontal="left" vertical="top" wrapText="1"/>
    </xf>
    <xf numFmtId="49" fontId="13" fillId="0" borderId="22" xfId="0" applyNumberFormat="1" applyFont="1" applyBorder="1" applyAlignment="1">
      <alignment horizontal="center" vertical="top" wrapText="1"/>
    </xf>
    <xf numFmtId="0" fontId="9" fillId="4" borderId="47" xfId="0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5" borderId="65" xfId="0" applyNumberFormat="1" applyFont="1" applyFill="1" applyBorder="1" applyAlignment="1">
      <alignment horizontal="center" vertical="top" wrapText="1"/>
    </xf>
    <xf numFmtId="164" fontId="18" fillId="3" borderId="71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6" fillId="5" borderId="10" xfId="0" applyNumberFormat="1" applyFont="1" applyFill="1" applyBorder="1" applyAlignment="1">
      <alignment horizontal="left" vertical="top" wrapText="1"/>
    </xf>
    <xf numFmtId="164" fontId="22" fillId="4" borderId="8" xfId="0" applyNumberFormat="1" applyFont="1" applyFill="1" applyBorder="1" applyAlignment="1">
      <alignment horizontal="center" vertical="top"/>
    </xf>
    <xf numFmtId="164" fontId="22" fillId="4" borderId="6" xfId="0" applyNumberFormat="1" applyFont="1" applyFill="1" applyBorder="1" applyAlignment="1">
      <alignment horizontal="center" vertical="top"/>
    </xf>
    <xf numFmtId="164" fontId="22" fillId="4" borderId="15" xfId="0" applyNumberFormat="1" applyFont="1" applyFill="1" applyBorder="1" applyAlignment="1">
      <alignment horizontal="center" vertical="top"/>
    </xf>
    <xf numFmtId="164" fontId="22" fillId="4" borderId="17" xfId="0" applyNumberFormat="1" applyFont="1" applyFill="1" applyBorder="1" applyAlignment="1">
      <alignment horizontal="center" vertical="top"/>
    </xf>
    <xf numFmtId="49" fontId="10" fillId="5" borderId="37" xfId="0" applyNumberFormat="1" applyFont="1" applyFill="1" applyBorder="1" applyAlignment="1">
      <alignment horizontal="center" vertical="top"/>
    </xf>
    <xf numFmtId="0" fontId="17" fillId="0" borderId="64" xfId="0" applyNumberFormat="1" applyFont="1" applyBorder="1" applyAlignment="1">
      <alignment horizontal="center" vertical="top"/>
    </xf>
    <xf numFmtId="0" fontId="17" fillId="4" borderId="40" xfId="0" applyFont="1" applyFill="1" applyBorder="1" applyAlignment="1">
      <alignment horizontal="center" vertical="top" wrapText="1"/>
    </xf>
    <xf numFmtId="164" fontId="17" fillId="4" borderId="47" xfId="0" applyNumberFormat="1" applyFont="1" applyFill="1" applyBorder="1" applyAlignment="1">
      <alignment horizontal="center" vertical="top" wrapText="1"/>
    </xf>
    <xf numFmtId="164" fontId="17" fillId="4" borderId="38" xfId="0" applyNumberFormat="1" applyFont="1" applyFill="1" applyBorder="1" applyAlignment="1">
      <alignment horizontal="center" vertical="top" wrapText="1"/>
    </xf>
    <xf numFmtId="164" fontId="17" fillId="4" borderId="27" xfId="0" applyNumberFormat="1" applyFont="1" applyFill="1" applyBorder="1" applyAlignment="1">
      <alignment horizontal="center" vertical="top" wrapText="1"/>
    </xf>
    <xf numFmtId="164" fontId="17" fillId="4" borderId="58" xfId="0" applyNumberFormat="1" applyFont="1" applyFill="1" applyBorder="1" applyAlignment="1">
      <alignment horizontal="center" vertical="top" wrapText="1"/>
    </xf>
    <xf numFmtId="0" fontId="6" fillId="5" borderId="38" xfId="0" applyNumberFormat="1" applyFont="1" applyFill="1" applyBorder="1" applyAlignment="1">
      <alignment horizontal="center" vertical="top" wrapText="1"/>
    </xf>
    <xf numFmtId="0" fontId="6" fillId="5" borderId="37" xfId="0" applyNumberFormat="1" applyFont="1" applyFill="1" applyBorder="1" applyAlignment="1">
      <alignment horizontal="center" vertical="top" wrapText="1"/>
    </xf>
    <xf numFmtId="0" fontId="6" fillId="5" borderId="64" xfId="0" applyNumberFormat="1" applyFont="1" applyFill="1" applyBorder="1" applyAlignment="1">
      <alignment horizontal="center" vertical="top" wrapText="1"/>
    </xf>
    <xf numFmtId="0" fontId="10" fillId="5" borderId="53" xfId="0" applyFont="1" applyFill="1" applyBorder="1" applyAlignment="1">
      <alignment horizontal="left" vertical="top" wrapText="1"/>
    </xf>
    <xf numFmtId="1" fontId="13" fillId="0" borderId="17" xfId="0" applyNumberFormat="1" applyFont="1" applyFill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 wrapText="1"/>
    </xf>
    <xf numFmtId="49" fontId="9" fillId="2" borderId="35" xfId="0" applyNumberFormat="1" applyFont="1" applyFill="1" applyBorder="1" applyAlignment="1">
      <alignment vertical="top"/>
    </xf>
    <xf numFmtId="49" fontId="9" fillId="3" borderId="37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164" fontId="6" fillId="5" borderId="6" xfId="0" applyNumberFormat="1" applyFont="1" applyFill="1" applyBorder="1" applyAlignment="1">
      <alignment horizontal="center" vertical="top"/>
    </xf>
    <xf numFmtId="164" fontId="6" fillId="5" borderId="8" xfId="0" applyNumberFormat="1" applyFont="1" applyFill="1" applyBorder="1" applyAlignment="1">
      <alignment horizontal="center" vertical="top"/>
    </xf>
    <xf numFmtId="164" fontId="6" fillId="5" borderId="13" xfId="0" applyNumberFormat="1" applyFont="1" applyFill="1" applyBorder="1" applyAlignment="1">
      <alignment horizontal="center" vertical="top"/>
    </xf>
    <xf numFmtId="164" fontId="6" fillId="5" borderId="25" xfId="0" applyNumberFormat="1" applyFont="1" applyFill="1" applyBorder="1" applyAlignment="1">
      <alignment horizontal="center" vertical="top"/>
    </xf>
    <xf numFmtId="164" fontId="6" fillId="5" borderId="1" xfId="0" applyNumberFormat="1" applyFont="1" applyFill="1" applyBorder="1" applyAlignment="1">
      <alignment horizontal="center" vertical="top"/>
    </xf>
    <xf numFmtId="164" fontId="6" fillId="5" borderId="15" xfId="0" applyNumberFormat="1" applyFont="1" applyFill="1" applyBorder="1" applyAlignment="1">
      <alignment horizontal="center" vertical="top"/>
    </xf>
    <xf numFmtId="164" fontId="6" fillId="5" borderId="17" xfId="0" applyNumberFormat="1" applyFont="1" applyFill="1" applyBorder="1" applyAlignment="1">
      <alignment horizontal="center" vertical="top"/>
    </xf>
    <xf numFmtId="164" fontId="6" fillId="5" borderId="26" xfId="0" applyNumberFormat="1" applyFont="1" applyFill="1" applyBorder="1" applyAlignment="1">
      <alignment horizontal="center" vertical="top"/>
    </xf>
    <xf numFmtId="164" fontId="11" fillId="5" borderId="11" xfId="0" applyNumberFormat="1" applyFont="1" applyFill="1" applyBorder="1" applyAlignment="1">
      <alignment horizontal="center" vertical="top"/>
    </xf>
    <xf numFmtId="164" fontId="11" fillId="5" borderId="12" xfId="0" applyNumberFormat="1" applyFont="1" applyFill="1" applyBorder="1" applyAlignment="1">
      <alignment horizontal="center" vertical="top"/>
    </xf>
    <xf numFmtId="164" fontId="11" fillId="5" borderId="30" xfId="0" applyNumberFormat="1" applyFont="1" applyFill="1" applyBorder="1" applyAlignment="1">
      <alignment horizontal="center" vertical="top"/>
    </xf>
    <xf numFmtId="164" fontId="15" fillId="5" borderId="11" xfId="0" applyNumberFormat="1" applyFont="1" applyFill="1" applyBorder="1" applyAlignment="1">
      <alignment horizontal="center" vertical="top"/>
    </xf>
    <xf numFmtId="164" fontId="15" fillId="5" borderId="12" xfId="0" applyNumberFormat="1" applyFont="1" applyFill="1" applyBorder="1" applyAlignment="1">
      <alignment horizontal="center" vertical="top"/>
    </xf>
    <xf numFmtId="164" fontId="14" fillId="5" borderId="12" xfId="0" applyNumberFormat="1" applyFont="1" applyFill="1" applyBorder="1" applyAlignment="1">
      <alignment horizontal="center" vertical="top"/>
    </xf>
    <xf numFmtId="164" fontId="15" fillId="5" borderId="6" xfId="0" applyNumberFormat="1" applyFont="1" applyFill="1" applyBorder="1" applyAlignment="1">
      <alignment horizontal="center" vertical="top"/>
    </xf>
    <xf numFmtId="164" fontId="15" fillId="5" borderId="8" xfId="0" applyNumberFormat="1" applyFont="1" applyFill="1" applyBorder="1" applyAlignment="1">
      <alignment horizontal="center" vertical="top"/>
    </xf>
    <xf numFmtId="164" fontId="14" fillId="5" borderId="8" xfId="0" applyNumberFormat="1" applyFont="1" applyFill="1" applyBorder="1" applyAlignment="1">
      <alignment horizontal="center" vertical="top"/>
    </xf>
    <xf numFmtId="164" fontId="15" fillId="5" borderId="41" xfId="0" applyNumberFormat="1" applyFont="1" applyFill="1" applyBorder="1" applyAlignment="1">
      <alignment horizontal="center" vertical="top"/>
    </xf>
    <xf numFmtId="164" fontId="14" fillId="5" borderId="42" xfId="0" applyNumberFormat="1" applyFont="1" applyFill="1" applyBorder="1" applyAlignment="1">
      <alignment horizontal="center" vertical="top"/>
    </xf>
    <xf numFmtId="164" fontId="15" fillId="5" borderId="52" xfId="0" applyNumberFormat="1" applyFont="1" applyFill="1" applyBorder="1" applyAlignment="1">
      <alignment horizontal="center" vertical="top"/>
    </xf>
    <xf numFmtId="164" fontId="11" fillId="5" borderId="1" xfId="0" applyNumberFormat="1" applyFont="1" applyFill="1" applyBorder="1" applyAlignment="1">
      <alignment horizontal="center" vertical="top"/>
    </xf>
    <xf numFmtId="164" fontId="11" fillId="5" borderId="22" xfId="0" applyNumberFormat="1" applyFont="1" applyFill="1" applyBorder="1" applyAlignment="1">
      <alignment horizontal="center" vertical="top"/>
    </xf>
    <xf numFmtId="164" fontId="11" fillId="5" borderId="52" xfId="0" applyNumberFormat="1" applyFont="1" applyFill="1" applyBorder="1" applyAlignment="1">
      <alignment horizontal="center" vertical="top"/>
    </xf>
    <xf numFmtId="164" fontId="11" fillId="5" borderId="17" xfId="0" applyNumberFormat="1" applyFont="1" applyFill="1" applyBorder="1" applyAlignment="1">
      <alignment horizontal="center" vertical="top"/>
    </xf>
    <xf numFmtId="0" fontId="6" fillId="5" borderId="60" xfId="0" applyFont="1" applyFill="1" applyBorder="1" applyAlignment="1">
      <alignment vertical="top"/>
    </xf>
    <xf numFmtId="0" fontId="6" fillId="5" borderId="17" xfId="0" applyFont="1" applyFill="1" applyBorder="1" applyAlignment="1">
      <alignment vertical="top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5" borderId="17" xfId="0" applyNumberFormat="1" applyFont="1" applyFill="1" applyBorder="1" applyAlignment="1">
      <alignment horizontal="center" vertical="top" wrapText="1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164" fontId="6" fillId="5" borderId="57" xfId="0" applyNumberFormat="1" applyFont="1" applyFill="1" applyBorder="1" applyAlignment="1">
      <alignment horizontal="center" vertical="top"/>
    </xf>
    <xf numFmtId="164" fontId="11" fillId="5" borderId="15" xfId="0" applyNumberFormat="1" applyFont="1" applyFill="1" applyBorder="1" applyAlignment="1">
      <alignment horizontal="center" vertical="top"/>
    </xf>
    <xf numFmtId="164" fontId="11" fillId="5" borderId="39" xfId="0" applyNumberFormat="1" applyFon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25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 wrapText="1"/>
    </xf>
    <xf numFmtId="164" fontId="6" fillId="5" borderId="20" xfId="0" applyNumberFormat="1" applyFont="1" applyFill="1" applyBorder="1" applyAlignment="1">
      <alignment horizontal="center" vertical="top" wrapText="1"/>
    </xf>
    <xf numFmtId="164" fontId="17" fillId="5" borderId="21" xfId="0" applyNumberFormat="1" applyFont="1" applyFill="1" applyBorder="1" applyAlignment="1">
      <alignment horizontal="center" vertical="top" wrapText="1"/>
    </xf>
    <xf numFmtId="164" fontId="17" fillId="5" borderId="63" xfId="0" applyNumberFormat="1" applyFont="1" applyFill="1" applyBorder="1" applyAlignment="1">
      <alignment horizontal="center" vertical="top" wrapText="1"/>
    </xf>
    <xf numFmtId="164" fontId="6" fillId="5" borderId="44" xfId="0" applyNumberFormat="1" applyFont="1" applyFill="1" applyBorder="1" applyAlignment="1">
      <alignment horizontal="center" vertical="top" wrapText="1"/>
    </xf>
    <xf numFmtId="164" fontId="6" fillId="5" borderId="63" xfId="0" applyNumberFormat="1" applyFont="1" applyFill="1" applyBorder="1" applyAlignment="1">
      <alignment horizontal="center" vertical="top" wrapText="1"/>
    </xf>
    <xf numFmtId="164" fontId="6" fillId="5" borderId="23" xfId="0" applyNumberFormat="1" applyFont="1" applyFill="1" applyBorder="1" applyAlignment="1">
      <alignment horizontal="center" vertical="top" wrapText="1"/>
    </xf>
    <xf numFmtId="164" fontId="6" fillId="5" borderId="67" xfId="0" applyNumberFormat="1" applyFont="1" applyFill="1" applyBorder="1" applyAlignment="1">
      <alignment horizontal="center" vertical="top" wrapText="1"/>
    </xf>
    <xf numFmtId="164" fontId="11" fillId="5" borderId="25" xfId="0" applyNumberFormat="1" applyFont="1" applyFill="1" applyBorder="1" applyAlignment="1">
      <alignment horizontal="center" vertical="top"/>
    </xf>
    <xf numFmtId="164" fontId="14" fillId="5" borderId="21" xfId="0" applyNumberFormat="1" applyFont="1" applyFill="1" applyBorder="1" applyAlignment="1">
      <alignment horizontal="center" vertical="top"/>
    </xf>
    <xf numFmtId="164" fontId="14" fillId="5" borderId="45" xfId="0" applyNumberFormat="1" applyFont="1" applyFill="1" applyBorder="1" applyAlignment="1">
      <alignment horizontal="center" vertical="top"/>
    </xf>
    <xf numFmtId="164" fontId="6" fillId="5" borderId="15" xfId="0" applyNumberFormat="1" applyFont="1" applyFill="1" applyBorder="1" applyAlignment="1">
      <alignment horizontal="center" vertical="top" wrapText="1"/>
    </xf>
    <xf numFmtId="164" fontId="11" fillId="5" borderId="59" xfId="0" applyNumberFormat="1" applyFont="1" applyFill="1" applyBorder="1" applyAlignment="1">
      <alignment horizontal="center" vertical="top"/>
    </xf>
    <xf numFmtId="164" fontId="11" fillId="5" borderId="1" xfId="0" applyNumberFormat="1" applyFont="1" applyFill="1" applyBorder="1" applyAlignment="1">
      <alignment horizontal="center" vertical="top" wrapText="1"/>
    </xf>
    <xf numFmtId="164" fontId="6" fillId="5" borderId="13" xfId="0" applyNumberFormat="1" applyFont="1" applyFill="1" applyBorder="1" applyAlignment="1">
      <alignment horizontal="center" vertical="top" wrapText="1"/>
    </xf>
    <xf numFmtId="164" fontId="14" fillId="5" borderId="59" xfId="0" applyNumberFormat="1" applyFont="1" applyFill="1" applyBorder="1" applyAlignment="1">
      <alignment horizontal="center" vertical="top"/>
    </xf>
    <xf numFmtId="164" fontId="14" fillId="5" borderId="7" xfId="0" applyNumberFormat="1" applyFont="1" applyFill="1" applyBorder="1" applyAlignment="1">
      <alignment horizontal="center" vertical="top"/>
    </xf>
    <xf numFmtId="164" fontId="15" fillId="5" borderId="59" xfId="0" applyNumberFormat="1" applyFont="1" applyFill="1" applyBorder="1" applyAlignment="1">
      <alignment horizontal="center" vertical="top"/>
    </xf>
    <xf numFmtId="164" fontId="18" fillId="3" borderId="69" xfId="0" applyNumberFormat="1" applyFont="1" applyFill="1" applyBorder="1" applyAlignment="1">
      <alignment horizontal="center" vertical="top"/>
    </xf>
    <xf numFmtId="164" fontId="9" fillId="2" borderId="69" xfId="0" applyNumberFormat="1" applyFont="1" applyFill="1" applyBorder="1" applyAlignment="1">
      <alignment horizontal="center" vertical="top"/>
    </xf>
    <xf numFmtId="164" fontId="14" fillId="6" borderId="3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57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164" fontId="26" fillId="4" borderId="9" xfId="0" applyNumberFormat="1" applyFont="1" applyFill="1" applyBorder="1" applyAlignment="1">
      <alignment horizontal="center" vertical="top" wrapText="1"/>
    </xf>
    <xf numFmtId="164" fontId="26" fillId="4" borderId="8" xfId="0" applyNumberFormat="1" applyFont="1" applyFill="1" applyBorder="1" applyAlignment="1">
      <alignment horizontal="center" vertical="top" wrapText="1"/>
    </xf>
    <xf numFmtId="164" fontId="22" fillId="5" borderId="8" xfId="0" applyNumberFormat="1" applyFont="1" applyFill="1" applyBorder="1" applyAlignment="1">
      <alignment horizontal="center" vertical="top" wrapText="1"/>
    </xf>
    <xf numFmtId="164" fontId="26" fillId="5" borderId="8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 textRotation="90" wrapText="1"/>
    </xf>
    <xf numFmtId="0" fontId="9" fillId="0" borderId="15" xfId="0" applyFont="1" applyFill="1" applyBorder="1" applyAlignment="1">
      <alignment vertical="center" textRotation="90" wrapText="1"/>
    </xf>
    <xf numFmtId="0" fontId="6" fillId="5" borderId="53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6" fillId="4" borderId="62" xfId="0" applyNumberFormat="1" applyFont="1" applyFill="1" applyBorder="1" applyAlignment="1">
      <alignment horizontal="center" vertical="top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11" fillId="4" borderId="17" xfId="0" applyNumberFormat="1" applyFont="1" applyFill="1" applyBorder="1" applyAlignment="1">
      <alignment horizontal="center" vertical="top" wrapText="1"/>
    </xf>
    <xf numFmtId="164" fontId="11" fillId="5" borderId="39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" fontId="13" fillId="0" borderId="15" xfId="0" applyNumberFormat="1" applyFont="1" applyFill="1" applyBorder="1" applyAlignment="1">
      <alignment horizontal="center" vertical="top"/>
    </xf>
    <xf numFmtId="1" fontId="13" fillId="0" borderId="26" xfId="0" applyNumberFormat="1" applyFont="1" applyFill="1" applyBorder="1" applyAlignment="1">
      <alignment horizontal="center" vertical="top"/>
    </xf>
    <xf numFmtId="49" fontId="9" fillId="2" borderId="60" xfId="0" applyNumberFormat="1" applyFont="1" applyFill="1" applyBorder="1" applyAlignment="1">
      <alignment horizontal="center" vertical="top" wrapText="1"/>
    </xf>
    <xf numFmtId="49" fontId="9" fillId="2" borderId="25" xfId="0" applyNumberFormat="1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/>
    </xf>
    <xf numFmtId="164" fontId="6" fillId="0" borderId="19" xfId="0" applyNumberFormat="1" applyFont="1" applyBorder="1" applyAlignment="1">
      <alignment horizontal="center" vertical="top"/>
    </xf>
    <xf numFmtId="164" fontId="17" fillId="3" borderId="28" xfId="0" applyNumberFormat="1" applyFont="1" applyFill="1" applyBorder="1" applyAlignment="1">
      <alignment horizontal="center" vertical="top"/>
    </xf>
    <xf numFmtId="164" fontId="17" fillId="3" borderId="2" xfId="0" applyNumberFormat="1" applyFont="1" applyFill="1" applyBorder="1" applyAlignment="1">
      <alignment horizontal="center" vertical="top"/>
    </xf>
    <xf numFmtId="164" fontId="17" fillId="3" borderId="3" xfId="0" applyNumberFormat="1" applyFont="1" applyFill="1" applyBorder="1" applyAlignment="1">
      <alignment horizontal="center" vertical="top"/>
    </xf>
    <xf numFmtId="164" fontId="17" fillId="3" borderId="4" xfId="0" applyNumberFormat="1" applyFont="1" applyFill="1" applyBorder="1" applyAlignment="1">
      <alignment horizontal="center" vertical="top"/>
    </xf>
    <xf numFmtId="164" fontId="17" fillId="3" borderId="5" xfId="0" applyNumberFormat="1" applyFont="1" applyFill="1" applyBorder="1" applyAlignment="1">
      <alignment horizontal="center" vertical="top"/>
    </xf>
    <xf numFmtId="164" fontId="17" fillId="3" borderId="71" xfId="0" applyNumberFormat="1" applyFont="1" applyFill="1" applyBorder="1" applyAlignment="1">
      <alignment horizontal="center" vertical="top"/>
    </xf>
    <xf numFmtId="164" fontId="6" fillId="0" borderId="61" xfId="0" applyNumberFormat="1" applyFont="1" applyBorder="1" applyAlignment="1">
      <alignment horizontal="center" vertical="top"/>
    </xf>
    <xf numFmtId="164" fontId="6" fillId="0" borderId="68" xfId="0" applyNumberFormat="1" applyFont="1" applyBorder="1" applyAlignment="1">
      <alignment horizontal="center" vertical="top"/>
    </xf>
    <xf numFmtId="164" fontId="15" fillId="5" borderId="15" xfId="0" applyNumberFormat="1" applyFont="1" applyFill="1" applyBorder="1" applyAlignment="1">
      <alignment horizontal="center" vertical="top"/>
    </xf>
    <xf numFmtId="164" fontId="15" fillId="5" borderId="39" xfId="0" applyNumberFormat="1" applyFont="1" applyFill="1" applyBorder="1" applyAlignment="1">
      <alignment horizontal="center" vertical="top"/>
    </xf>
    <xf numFmtId="164" fontId="11" fillId="5" borderId="19" xfId="0" applyNumberFormat="1" applyFont="1" applyFill="1" applyBorder="1" applyAlignment="1">
      <alignment horizontal="center" vertical="top"/>
    </xf>
    <xf numFmtId="164" fontId="11" fillId="5" borderId="21" xfId="0" applyNumberFormat="1" applyFont="1" applyFill="1" applyBorder="1" applyAlignment="1">
      <alignment horizontal="center" vertical="top"/>
    </xf>
    <xf numFmtId="164" fontId="11" fillId="5" borderId="23" xfId="0" applyNumberFormat="1" applyFont="1" applyFill="1" applyBorder="1" applyAlignment="1">
      <alignment horizontal="center" vertical="top"/>
    </xf>
    <xf numFmtId="164" fontId="11" fillId="5" borderId="26" xfId="0" applyNumberFormat="1" applyFont="1" applyFill="1" applyBorder="1" applyAlignment="1">
      <alignment horizontal="center" vertical="top"/>
    </xf>
    <xf numFmtId="0" fontId="6" fillId="5" borderId="26" xfId="0" applyFont="1" applyFill="1" applyBorder="1" applyAlignment="1">
      <alignment vertical="top"/>
    </xf>
    <xf numFmtId="164" fontId="22" fillId="5" borderId="50" xfId="0" applyNumberFormat="1" applyFont="1" applyFill="1" applyBorder="1" applyAlignment="1">
      <alignment horizontal="center" vertical="top" wrapText="1"/>
    </xf>
    <xf numFmtId="164" fontId="26" fillId="5" borderId="43" xfId="0" applyNumberFormat="1" applyFont="1" applyFill="1" applyBorder="1" applyAlignment="1">
      <alignment horizontal="center" vertical="top" wrapText="1"/>
    </xf>
    <xf numFmtId="164" fontId="6" fillId="5" borderId="60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/>
    </xf>
    <xf numFmtId="164" fontId="6" fillId="5" borderId="68" xfId="0" applyNumberFormat="1" applyFont="1" applyFill="1" applyBorder="1" applyAlignment="1">
      <alignment horizontal="center" vertical="top"/>
    </xf>
    <xf numFmtId="164" fontId="17" fillId="5" borderId="23" xfId="0" applyNumberFormat="1" applyFont="1" applyFill="1" applyBorder="1" applyAlignment="1">
      <alignment horizontal="center" vertical="top" wrapText="1"/>
    </xf>
    <xf numFmtId="164" fontId="6" fillId="5" borderId="26" xfId="0" applyNumberFormat="1" applyFont="1" applyFill="1" applyBorder="1" applyAlignment="1">
      <alignment horizontal="center" vertical="top" wrapText="1"/>
    </xf>
    <xf numFmtId="164" fontId="6" fillId="5" borderId="21" xfId="0" applyNumberFormat="1" applyFont="1" applyFill="1" applyBorder="1" applyAlignment="1">
      <alignment horizontal="center" vertical="top" wrapText="1"/>
    </xf>
    <xf numFmtId="164" fontId="11" fillId="5" borderId="19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/>
    </xf>
    <xf numFmtId="164" fontId="6" fillId="0" borderId="23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164" fontId="6" fillId="0" borderId="26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14" fillId="3" borderId="50" xfId="0" applyNumberFormat="1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/>
    </xf>
    <xf numFmtId="164" fontId="14" fillId="3" borderId="43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top"/>
    </xf>
    <xf numFmtId="164" fontId="17" fillId="3" borderId="17" xfId="0" applyNumberFormat="1" applyFont="1" applyFill="1" applyBorder="1" applyAlignment="1">
      <alignment horizontal="center" vertical="top"/>
    </xf>
    <xf numFmtId="164" fontId="17" fillId="3" borderId="26" xfId="0" applyNumberFormat="1" applyFont="1" applyFill="1" applyBorder="1" applyAlignment="1">
      <alignment horizontal="center" vertical="top"/>
    </xf>
    <xf numFmtId="164" fontId="10" fillId="5" borderId="21" xfId="0" applyNumberFormat="1" applyFont="1" applyFill="1" applyBorder="1" applyAlignment="1">
      <alignment horizontal="center" vertical="top"/>
    </xf>
    <xf numFmtId="164" fontId="10" fillId="5" borderId="22" xfId="0" applyNumberFormat="1" applyFont="1" applyFill="1" applyBorder="1" applyAlignment="1">
      <alignment horizontal="center" vertical="top"/>
    </xf>
    <xf numFmtId="164" fontId="10" fillId="5" borderId="23" xfId="0" applyNumberFormat="1" applyFont="1" applyFill="1" applyBorder="1" applyAlignment="1">
      <alignment horizontal="center" vertical="top"/>
    </xf>
    <xf numFmtId="164" fontId="17" fillId="6" borderId="28" xfId="0" applyNumberFormat="1" applyFont="1" applyFill="1" applyBorder="1" applyAlignment="1">
      <alignment horizontal="center" vertical="top"/>
    </xf>
    <xf numFmtId="164" fontId="17" fillId="6" borderId="2" xfId="0" applyNumberFormat="1" applyFont="1" applyFill="1" applyBorder="1" applyAlignment="1">
      <alignment horizontal="center" vertical="top"/>
    </xf>
    <xf numFmtId="164" fontId="17" fillId="6" borderId="3" xfId="0" applyNumberFormat="1" applyFont="1" applyFill="1" applyBorder="1" applyAlignment="1">
      <alignment horizontal="center" vertical="top"/>
    </xf>
    <xf numFmtId="164" fontId="13" fillId="5" borderId="17" xfId="0" applyNumberFormat="1" applyFont="1" applyFill="1" applyBorder="1" applyAlignment="1">
      <alignment horizontal="center" vertical="top"/>
    </xf>
    <xf numFmtId="0" fontId="10" fillId="5" borderId="51" xfId="0" applyFont="1" applyFill="1" applyBorder="1" applyAlignment="1">
      <alignment vertical="top" wrapText="1"/>
    </xf>
    <xf numFmtId="0" fontId="6" fillId="0" borderId="46" xfId="0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17" fillId="0" borderId="75" xfId="0" applyNumberFormat="1" applyFont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164" fontId="6" fillId="5" borderId="45" xfId="0" applyNumberFormat="1" applyFont="1" applyFill="1" applyBorder="1" applyAlignment="1">
      <alignment horizontal="center" vertical="top" wrapText="1"/>
    </xf>
    <xf numFmtId="164" fontId="6" fillId="5" borderId="22" xfId="0" applyNumberFormat="1" applyFont="1" applyFill="1" applyBorder="1" applyAlignment="1">
      <alignment horizontal="center" vertical="top" wrapText="1"/>
    </xf>
    <xf numFmtId="0" fontId="8" fillId="0" borderId="60" xfId="0" applyFont="1" applyBorder="1"/>
    <xf numFmtId="0" fontId="10" fillId="0" borderId="67" xfId="0" applyFont="1" applyFill="1" applyBorder="1" applyAlignment="1">
      <alignment horizontal="center" vertical="top" wrapText="1"/>
    </xf>
    <xf numFmtId="164" fontId="6" fillId="5" borderId="51" xfId="0" applyNumberFormat="1" applyFont="1" applyFill="1" applyBorder="1" applyAlignment="1">
      <alignment horizontal="center" vertical="top" wrapText="1"/>
    </xf>
    <xf numFmtId="0" fontId="6" fillId="5" borderId="51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5" borderId="23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49" fontId="17" fillId="0" borderId="64" xfId="0" applyNumberFormat="1" applyFont="1" applyBorder="1" applyAlignment="1">
      <alignment horizontal="center" vertical="top" wrapText="1"/>
    </xf>
    <xf numFmtId="164" fontId="11" fillId="7" borderId="52" xfId="0" applyNumberFormat="1" applyFont="1" applyFill="1" applyBorder="1" applyAlignment="1">
      <alignment horizontal="center" vertical="top"/>
    </xf>
    <xf numFmtId="164" fontId="11" fillId="7" borderId="17" xfId="0" applyNumberFormat="1" applyFont="1" applyFill="1" applyBorder="1" applyAlignment="1">
      <alignment horizontal="center" vertical="top"/>
    </xf>
    <xf numFmtId="164" fontId="11" fillId="7" borderId="16" xfId="0" applyNumberFormat="1" applyFont="1" applyFill="1" applyBorder="1" applyAlignment="1">
      <alignment horizontal="center" vertical="top"/>
    </xf>
    <xf numFmtId="164" fontId="11" fillId="7" borderId="0" xfId="0" applyNumberFormat="1" applyFont="1" applyFill="1" applyBorder="1" applyAlignment="1">
      <alignment horizontal="center" vertical="top"/>
    </xf>
    <xf numFmtId="164" fontId="11" fillId="7" borderId="77" xfId="0" applyNumberFormat="1" applyFont="1" applyFill="1" applyBorder="1" applyAlignment="1">
      <alignment horizontal="center" vertical="top"/>
    </xf>
    <xf numFmtId="164" fontId="13" fillId="7" borderId="77" xfId="0" applyNumberFormat="1" applyFont="1" applyFill="1" applyBorder="1" applyAlignment="1">
      <alignment horizontal="center" vertical="top"/>
    </xf>
    <xf numFmtId="164" fontId="11" fillId="7" borderId="74" xfId="0" applyNumberFormat="1" applyFont="1" applyFill="1" applyBorder="1" applyAlignment="1">
      <alignment horizontal="center" vertical="top"/>
    </xf>
    <xf numFmtId="164" fontId="27" fillId="7" borderId="15" xfId="0" applyNumberFormat="1" applyFont="1" applyFill="1" applyBorder="1" applyAlignment="1">
      <alignment horizontal="center" vertical="top"/>
    </xf>
    <xf numFmtId="164" fontId="11" fillId="7" borderId="15" xfId="0" applyNumberFormat="1" applyFont="1" applyFill="1" applyBorder="1" applyAlignment="1">
      <alignment horizontal="center" vertical="top"/>
    </xf>
    <xf numFmtId="49" fontId="17" fillId="0" borderId="9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35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horizontal="center" vertical="top" wrapText="1"/>
    </xf>
    <xf numFmtId="49" fontId="9" fillId="3" borderId="37" xfId="0" applyNumberFormat="1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center" textRotation="90" wrapText="1"/>
    </xf>
    <xf numFmtId="164" fontId="6" fillId="7" borderId="25" xfId="0" applyNumberFormat="1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/>
    </xf>
    <xf numFmtId="164" fontId="6" fillId="4" borderId="17" xfId="0" applyNumberFormat="1" applyFont="1" applyFill="1" applyBorder="1" applyAlignment="1">
      <alignment horizontal="center" vertical="top"/>
    </xf>
    <xf numFmtId="164" fontId="6" fillId="4" borderId="26" xfId="0" applyNumberFormat="1" applyFont="1" applyFill="1" applyBorder="1" applyAlignment="1">
      <alignment horizontal="center" vertical="top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19" xfId="0" applyNumberFormat="1" applyFont="1" applyFill="1" applyBorder="1" applyAlignment="1">
      <alignment horizontal="center" vertical="top"/>
    </xf>
    <xf numFmtId="164" fontId="9" fillId="4" borderId="28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4" borderId="3" xfId="0" applyNumberFormat="1" applyFont="1" applyFill="1" applyBorder="1" applyAlignment="1">
      <alignment horizontal="center" vertical="top"/>
    </xf>
    <xf numFmtId="164" fontId="11" fillId="4" borderId="11" xfId="0" applyNumberFormat="1" applyFont="1" applyFill="1" applyBorder="1" applyAlignment="1">
      <alignment horizontal="center" vertical="top"/>
    </xf>
    <xf numFmtId="164" fontId="11" fillId="4" borderId="12" xfId="0" applyNumberFormat="1" applyFont="1" applyFill="1" applyBorder="1" applyAlignment="1">
      <alignment horizontal="center" vertical="top"/>
    </xf>
    <xf numFmtId="164" fontId="11" fillId="4" borderId="30" xfId="0" applyNumberFormat="1" applyFont="1" applyFill="1" applyBorder="1" applyAlignment="1">
      <alignment horizontal="center" vertical="top"/>
    </xf>
    <xf numFmtId="164" fontId="14" fillId="4" borderId="28" xfId="0" applyNumberFormat="1" applyFont="1" applyFill="1" applyBorder="1" applyAlignment="1">
      <alignment horizontal="center" vertical="top"/>
    </xf>
    <xf numFmtId="164" fontId="14" fillId="4" borderId="33" xfId="0" applyNumberFormat="1" applyFont="1" applyFill="1" applyBorder="1" applyAlignment="1">
      <alignment horizontal="center" vertical="top"/>
    </xf>
    <xf numFmtId="164" fontId="14" fillId="4" borderId="2" xfId="0" applyNumberFormat="1" applyFont="1" applyFill="1" applyBorder="1" applyAlignment="1">
      <alignment horizontal="center" vertical="top"/>
    </xf>
    <xf numFmtId="164" fontId="14" fillId="4" borderId="34" xfId="0" applyNumberFormat="1" applyFont="1" applyFill="1" applyBorder="1" applyAlignment="1">
      <alignment horizontal="center" vertical="top"/>
    </xf>
    <xf numFmtId="164" fontId="15" fillId="4" borderId="11" xfId="0" applyNumberFormat="1" applyFont="1" applyFill="1" applyBorder="1" applyAlignment="1">
      <alignment horizontal="center" vertical="top"/>
    </xf>
    <xf numFmtId="164" fontId="15" fillId="4" borderId="12" xfId="0" applyNumberFormat="1" applyFont="1" applyFill="1" applyBorder="1" applyAlignment="1">
      <alignment horizontal="center" vertical="top"/>
    </xf>
    <xf numFmtId="164" fontId="14" fillId="4" borderId="30" xfId="0" applyNumberFormat="1" applyFont="1" applyFill="1" applyBorder="1" applyAlignment="1">
      <alignment horizontal="center" vertical="top"/>
    </xf>
    <xf numFmtId="164" fontId="14" fillId="4" borderId="32" xfId="0" applyNumberFormat="1" applyFont="1" applyFill="1" applyBorder="1" applyAlignment="1">
      <alignment horizontal="center" vertical="top"/>
    </xf>
    <xf numFmtId="164" fontId="14" fillId="4" borderId="3" xfId="0" applyNumberFormat="1" applyFont="1" applyFill="1" applyBorder="1" applyAlignment="1">
      <alignment horizontal="center" vertical="top"/>
    </xf>
    <xf numFmtId="164" fontId="14" fillId="4" borderId="12" xfId="0" applyNumberFormat="1" applyFont="1" applyFill="1" applyBorder="1" applyAlignment="1">
      <alignment horizontal="center" vertical="top"/>
    </xf>
    <xf numFmtId="164" fontId="15" fillId="4" borderId="6" xfId="0" applyNumberFormat="1" applyFont="1" applyFill="1" applyBorder="1" applyAlignment="1">
      <alignment horizontal="center" vertical="top"/>
    </xf>
    <xf numFmtId="164" fontId="15" fillId="4" borderId="8" xfId="0" applyNumberFormat="1" applyFont="1" applyFill="1" applyBorder="1" applyAlignment="1">
      <alignment horizontal="center" vertical="top"/>
    </xf>
    <xf numFmtId="164" fontId="14" fillId="4" borderId="8" xfId="0" applyNumberFormat="1" applyFont="1" applyFill="1" applyBorder="1" applyAlignment="1">
      <alignment horizontal="center" vertical="top"/>
    </xf>
    <xf numFmtId="164" fontId="14" fillId="4" borderId="13" xfId="0" applyNumberFormat="1" applyFont="1" applyFill="1" applyBorder="1" applyAlignment="1">
      <alignment horizontal="center" vertical="top"/>
    </xf>
    <xf numFmtId="164" fontId="15" fillId="4" borderId="41" xfId="0" applyNumberFormat="1" applyFont="1" applyFill="1" applyBorder="1" applyAlignment="1">
      <alignment horizontal="center" vertical="top"/>
    </xf>
    <xf numFmtId="164" fontId="14" fillId="4" borderId="42" xfId="0" applyNumberFormat="1" applyFont="1" applyFill="1" applyBorder="1" applyAlignment="1">
      <alignment horizontal="center" vertical="top"/>
    </xf>
    <xf numFmtId="164" fontId="15" fillId="4" borderId="14" xfId="0" applyNumberFormat="1" applyFont="1" applyFill="1" applyBorder="1" applyAlignment="1">
      <alignment horizontal="center" vertical="top"/>
    </xf>
    <xf numFmtId="164" fontId="15" fillId="4" borderId="30" xfId="0" applyNumberFormat="1" applyFont="1" applyFill="1" applyBorder="1" applyAlignment="1">
      <alignment horizontal="center" vertical="top"/>
    </xf>
    <xf numFmtId="164" fontId="14" fillId="4" borderId="44" xfId="0" applyNumberFormat="1" applyFont="1" applyFill="1" applyBorder="1" applyAlignment="1">
      <alignment horizontal="center" vertical="top"/>
    </xf>
    <xf numFmtId="164" fontId="14" fillId="4" borderId="46" xfId="0" applyNumberFormat="1" applyFont="1" applyFill="1" applyBorder="1" applyAlignment="1">
      <alignment horizontal="center" vertical="top"/>
    </xf>
    <xf numFmtId="0" fontId="9" fillId="4" borderId="27" xfId="0" applyFont="1" applyFill="1" applyBorder="1" applyAlignment="1">
      <alignment horizontal="center" vertical="top"/>
    </xf>
    <xf numFmtId="164" fontId="9" fillId="4" borderId="29" xfId="0" applyNumberFormat="1" applyFont="1" applyFill="1" applyBorder="1" applyAlignment="1">
      <alignment horizontal="center" vertical="top"/>
    </xf>
    <xf numFmtId="164" fontId="17" fillId="4" borderId="21" xfId="0" applyNumberFormat="1" applyFont="1" applyFill="1" applyBorder="1" applyAlignment="1">
      <alignment horizontal="center" vertical="top"/>
    </xf>
    <xf numFmtId="164" fontId="17" fillId="4" borderId="22" xfId="0" applyNumberFormat="1" applyFont="1" applyFill="1" applyBorder="1" applyAlignment="1">
      <alignment horizontal="center" vertical="top"/>
    </xf>
    <xf numFmtId="164" fontId="17" fillId="4" borderId="23" xfId="0" applyNumberFormat="1" applyFont="1" applyFill="1" applyBorder="1" applyAlignment="1">
      <alignment horizontal="center" vertical="top"/>
    </xf>
    <xf numFmtId="0" fontId="9" fillId="4" borderId="32" xfId="0" applyFont="1" applyFill="1" applyBorder="1" applyAlignment="1">
      <alignment horizontal="center" vertical="top"/>
    </xf>
    <xf numFmtId="164" fontId="17" fillId="4" borderId="28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3" xfId="0" applyNumberFormat="1" applyFont="1" applyFill="1" applyBorder="1" applyAlignment="1">
      <alignment horizontal="center" vertical="top"/>
    </xf>
    <xf numFmtId="164" fontId="14" fillId="4" borderId="29" xfId="0" applyNumberFormat="1" applyFont="1" applyFill="1" applyBorder="1" applyAlignment="1">
      <alignment horizontal="center" vertical="top"/>
    </xf>
    <xf numFmtId="0" fontId="17" fillId="4" borderId="27" xfId="0" applyFont="1" applyFill="1" applyBorder="1" applyAlignment="1">
      <alignment horizontal="center" vertical="top" wrapText="1"/>
    </xf>
    <xf numFmtId="164" fontId="15" fillId="4" borderId="52" xfId="0" applyNumberFormat="1" applyFont="1" applyFill="1" applyBorder="1" applyAlignment="1">
      <alignment horizontal="center" vertical="top"/>
    </xf>
    <xf numFmtId="164" fontId="15" fillId="4" borderId="0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/>
    </xf>
    <xf numFmtId="164" fontId="11" fillId="4" borderId="20" xfId="0" applyNumberFormat="1" applyFont="1" applyFill="1" applyBorder="1" applyAlignment="1">
      <alignment horizontal="center" vertical="top"/>
    </xf>
    <xf numFmtId="164" fontId="11" fillId="4" borderId="45" xfId="0" applyNumberFormat="1" applyFont="1" applyFill="1" applyBorder="1" applyAlignment="1">
      <alignment horizontal="center" vertical="top"/>
    </xf>
    <xf numFmtId="164" fontId="11" fillId="4" borderId="22" xfId="0" applyNumberFormat="1" applyFont="1" applyFill="1" applyBorder="1" applyAlignment="1">
      <alignment horizontal="center" vertical="top"/>
    </xf>
    <xf numFmtId="164" fontId="11" fillId="4" borderId="63" xfId="0" applyNumberFormat="1" applyFont="1" applyFill="1" applyBorder="1" applyAlignment="1">
      <alignment horizontal="center" vertical="top"/>
    </xf>
    <xf numFmtId="164" fontId="11" fillId="4" borderId="52" xfId="0" applyNumberFormat="1" applyFont="1" applyFill="1" applyBorder="1" applyAlignment="1">
      <alignment horizontal="center" vertical="top"/>
    </xf>
    <xf numFmtId="164" fontId="11" fillId="4" borderId="17" xfId="0" applyNumberFormat="1" applyFont="1" applyFill="1" applyBorder="1" applyAlignment="1">
      <alignment horizontal="center" vertical="top"/>
    </xf>
    <xf numFmtId="164" fontId="11" fillId="4" borderId="16" xfId="0" applyNumberFormat="1" applyFont="1" applyFill="1" applyBorder="1" applyAlignment="1">
      <alignment horizontal="center" vertical="top"/>
    </xf>
    <xf numFmtId="164" fontId="13" fillId="4" borderId="17" xfId="0" applyNumberFormat="1" applyFont="1" applyFill="1" applyBorder="1" applyAlignment="1">
      <alignment horizontal="center" vertical="top"/>
    </xf>
    <xf numFmtId="0" fontId="6" fillId="4" borderId="60" xfId="0" applyFont="1" applyFill="1" applyBorder="1" applyAlignment="1">
      <alignment vertical="top"/>
    </xf>
    <xf numFmtId="0" fontId="6" fillId="4" borderId="17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horizontal="center" vertical="top"/>
    </xf>
    <xf numFmtId="164" fontId="14" fillId="4" borderId="45" xfId="0" applyNumberFormat="1" applyFont="1" applyFill="1" applyBorder="1" applyAlignment="1">
      <alignment horizontal="center" vertical="center"/>
    </xf>
    <xf numFmtId="164" fontId="14" fillId="4" borderId="46" xfId="0" applyNumberFormat="1" applyFont="1" applyFill="1" applyBorder="1" applyAlignment="1">
      <alignment horizontal="center" vertical="center"/>
    </xf>
    <xf numFmtId="164" fontId="6" fillId="4" borderId="55" xfId="0" applyNumberFormat="1" applyFont="1" applyFill="1" applyBorder="1" applyAlignment="1">
      <alignment horizontal="center" vertical="top"/>
    </xf>
    <xf numFmtId="164" fontId="6" fillId="4" borderId="8" xfId="0" applyNumberFormat="1" applyFont="1" applyFill="1" applyBorder="1" applyAlignment="1">
      <alignment horizontal="center" vertical="top"/>
    </xf>
    <xf numFmtId="164" fontId="6" fillId="4" borderId="7" xfId="0" applyNumberFormat="1" applyFont="1" applyFill="1" applyBorder="1" applyAlignment="1">
      <alignment horizontal="center" vertical="top"/>
    </xf>
    <xf numFmtId="164" fontId="22" fillId="4" borderId="9" xfId="0" applyNumberFormat="1" applyFont="1" applyFill="1" applyBorder="1" applyAlignment="1">
      <alignment horizontal="center" vertical="top" wrapText="1"/>
    </xf>
    <xf numFmtId="164" fontId="22" fillId="4" borderId="8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Border="1" applyAlignment="1">
      <alignment horizontal="center" vertical="top" wrapText="1"/>
    </xf>
    <xf numFmtId="164" fontId="22" fillId="4" borderId="17" xfId="0" applyNumberFormat="1" applyFont="1" applyFill="1" applyBorder="1" applyAlignment="1">
      <alignment horizontal="center" vertical="top" wrapText="1"/>
    </xf>
    <xf numFmtId="164" fontId="6" fillId="4" borderId="17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23" fillId="4" borderId="32" xfId="0" applyNumberFormat="1" applyFont="1" applyFill="1" applyBorder="1" applyAlignment="1">
      <alignment horizontal="center" vertical="top"/>
    </xf>
    <xf numFmtId="164" fontId="23" fillId="4" borderId="2" xfId="0" applyNumberFormat="1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17" fillId="4" borderId="29" xfId="0" applyNumberFormat="1" applyFont="1" applyFill="1" applyBorder="1" applyAlignment="1">
      <alignment horizontal="center" vertical="top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59" xfId="0" applyNumberFormat="1" applyFont="1" applyFill="1" applyBorder="1" applyAlignment="1">
      <alignment horizontal="center" vertical="top"/>
    </xf>
    <xf numFmtId="164" fontId="27" fillId="4" borderId="15" xfId="0" applyNumberFormat="1" applyFont="1" applyFill="1" applyBorder="1" applyAlignment="1">
      <alignment horizontal="center" vertical="top"/>
    </xf>
    <xf numFmtId="164" fontId="27" fillId="4" borderId="17" xfId="0" applyNumberFormat="1" applyFont="1" applyFill="1" applyBorder="1" applyAlignment="1">
      <alignment horizontal="center" vertical="top"/>
    </xf>
    <xf numFmtId="164" fontId="27" fillId="4" borderId="16" xfId="0" applyNumberFormat="1" applyFont="1" applyFill="1" applyBorder="1" applyAlignment="1">
      <alignment horizontal="center" vertical="top"/>
    </xf>
    <xf numFmtId="164" fontId="6" fillId="4" borderId="61" xfId="0" applyNumberFormat="1" applyFont="1" applyFill="1" applyBorder="1" applyAlignment="1">
      <alignment horizontal="center" vertical="top"/>
    </xf>
    <xf numFmtId="164" fontId="6" fillId="4" borderId="57" xfId="0" applyNumberFormat="1" applyFont="1" applyFill="1" applyBorder="1" applyAlignment="1">
      <alignment horizontal="center" vertical="top"/>
    </xf>
    <xf numFmtId="164" fontId="6" fillId="4" borderId="62" xfId="0" applyNumberFormat="1" applyFont="1" applyFill="1" applyBorder="1" applyAlignment="1">
      <alignment horizontal="center" vertical="top"/>
    </xf>
    <xf numFmtId="164" fontId="6" fillId="4" borderId="21" xfId="0" applyNumberFormat="1" applyFont="1" applyFill="1" applyBorder="1" applyAlignment="1">
      <alignment horizontal="center" vertical="top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63" xfId="0" applyNumberFormat="1" applyFont="1" applyFill="1" applyBorder="1" applyAlignment="1">
      <alignment horizontal="center" vertical="top"/>
    </xf>
    <xf numFmtId="164" fontId="22" fillId="4" borderId="6" xfId="0" applyNumberFormat="1" applyFont="1" applyFill="1" applyBorder="1" applyAlignment="1">
      <alignment horizontal="center" vertical="top"/>
    </xf>
    <xf numFmtId="164" fontId="22" fillId="4" borderId="8" xfId="0" applyNumberFormat="1" applyFont="1" applyFill="1" applyBorder="1" applyAlignment="1">
      <alignment horizontal="center" vertical="top"/>
    </xf>
    <xf numFmtId="164" fontId="6" fillId="4" borderId="16" xfId="0" applyNumberFormat="1" applyFont="1" applyFill="1" applyBorder="1" applyAlignment="1">
      <alignment horizontal="center" vertical="top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1" fillId="4" borderId="59" xfId="0" applyNumberFormat="1" applyFont="1" applyFill="1" applyBorder="1" applyAlignment="1">
      <alignment horizontal="center" vertical="top"/>
    </xf>
    <xf numFmtId="164" fontId="11" fillId="4" borderId="15" xfId="0" applyNumberFormat="1" applyFont="1" applyFill="1" applyBorder="1" applyAlignment="1">
      <alignment horizontal="center" vertical="top"/>
    </xf>
    <xf numFmtId="164" fontId="14" fillId="4" borderId="28" xfId="0" applyNumberFormat="1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>
      <alignment horizontal="center" vertical="center"/>
    </xf>
    <xf numFmtId="164" fontId="14" fillId="4" borderId="33" xfId="0" applyNumberFormat="1" applyFont="1" applyFill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164" fontId="14" fillId="4" borderId="75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top"/>
    </xf>
    <xf numFmtId="164" fontId="14" fillId="4" borderId="58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16" xfId="0" applyNumberFormat="1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17" fillId="4" borderId="21" xfId="0" applyNumberFormat="1" applyFont="1" applyFill="1" applyBorder="1" applyAlignment="1">
      <alignment horizontal="center" vertical="top" wrapText="1"/>
    </xf>
    <xf numFmtId="164" fontId="17" fillId="4" borderId="63" xfId="0" applyNumberFormat="1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164" fontId="6" fillId="4" borderId="63" xfId="0" applyNumberFormat="1" applyFont="1" applyFill="1" applyBorder="1" applyAlignment="1">
      <alignment horizontal="center" vertical="top" wrapText="1"/>
    </xf>
    <xf numFmtId="164" fontId="6" fillId="4" borderId="67" xfId="0" applyNumberFormat="1" applyFont="1" applyFill="1" applyBorder="1" applyAlignment="1">
      <alignment horizontal="center" vertical="top" wrapText="1"/>
    </xf>
    <xf numFmtId="164" fontId="17" fillId="4" borderId="47" xfId="0" applyNumberFormat="1" applyFont="1" applyFill="1" applyBorder="1" applyAlignment="1">
      <alignment horizontal="center" vertical="top" wrapText="1"/>
    </xf>
    <xf numFmtId="164" fontId="17" fillId="4" borderId="2" xfId="0" applyNumberFormat="1" applyFont="1" applyFill="1" applyBorder="1" applyAlignment="1">
      <alignment horizontal="center" vertical="top" wrapText="1"/>
    </xf>
    <xf numFmtId="164" fontId="17" fillId="4" borderId="38" xfId="0" applyNumberFormat="1" applyFont="1" applyFill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164" fontId="17" fillId="4" borderId="45" xfId="0" applyNumberFormat="1" applyFont="1" applyFill="1" applyBorder="1" applyAlignment="1">
      <alignment horizontal="center" vertical="top" wrapText="1"/>
    </xf>
    <xf numFmtId="164" fontId="11" fillId="4" borderId="25" xfId="0" applyNumberFormat="1" applyFont="1" applyFill="1" applyBorder="1" applyAlignment="1">
      <alignment horizontal="center" vertical="top"/>
    </xf>
    <xf numFmtId="164" fontId="14" fillId="4" borderId="21" xfId="0" applyNumberFormat="1" applyFont="1" applyFill="1" applyBorder="1" applyAlignment="1">
      <alignment horizontal="center" vertical="top"/>
    </xf>
    <xf numFmtId="164" fontId="14" fillId="4" borderId="45" xfId="0" applyNumberFormat="1" applyFont="1" applyFill="1" applyBorder="1" applyAlignment="1">
      <alignment horizontal="center" vertical="top"/>
    </xf>
    <xf numFmtId="164" fontId="14" fillId="4" borderId="67" xfId="0" applyNumberFormat="1" applyFont="1" applyFill="1" applyBorder="1" applyAlignment="1">
      <alignment horizontal="center" vertical="top"/>
    </xf>
    <xf numFmtId="164" fontId="14" fillId="4" borderId="1" xfId="0" applyNumberFormat="1" applyFont="1" applyFill="1" applyBorder="1" applyAlignment="1">
      <alignment horizontal="center" vertical="top"/>
    </xf>
    <xf numFmtId="164" fontId="14" fillId="4" borderId="56" xfId="0" applyNumberFormat="1" applyFont="1" applyFill="1" applyBorder="1" applyAlignment="1">
      <alignment horizontal="center" vertical="top"/>
    </xf>
    <xf numFmtId="164" fontId="14" fillId="4" borderId="20" xfId="0" applyNumberFormat="1" applyFont="1" applyFill="1" applyBorder="1" applyAlignment="1">
      <alignment horizontal="center" vertical="top"/>
    </xf>
    <xf numFmtId="0" fontId="17" fillId="4" borderId="40" xfId="0" applyFont="1" applyFill="1" applyBorder="1" applyAlignment="1">
      <alignment horizontal="center" vertical="top" wrapText="1"/>
    </xf>
    <xf numFmtId="164" fontId="17" fillId="4" borderId="64" xfId="0" applyNumberFormat="1" applyFont="1" applyFill="1" applyBorder="1" applyAlignment="1">
      <alignment horizontal="center" vertical="top" wrapText="1"/>
    </xf>
    <xf numFmtId="0" fontId="9" fillId="4" borderId="51" xfId="0" applyFont="1" applyFill="1" applyBorder="1" applyAlignment="1">
      <alignment horizontal="center" vertical="top"/>
    </xf>
    <xf numFmtId="164" fontId="14" fillId="4" borderId="19" xfId="0" applyNumberFormat="1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center" vertical="top"/>
    </xf>
    <xf numFmtId="164" fontId="11" fillId="4" borderId="42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4" borderId="20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164" fontId="9" fillId="4" borderId="35" xfId="0" applyNumberFormat="1" applyFont="1" applyFill="1" applyBorder="1" applyAlignment="1">
      <alignment horizontal="center" vertical="top"/>
    </xf>
    <xf numFmtId="164" fontId="9" fillId="4" borderId="70" xfId="0" applyNumberFormat="1" applyFont="1" applyFill="1" applyBorder="1" applyAlignment="1">
      <alignment horizontal="center" vertical="top"/>
    </xf>
    <xf numFmtId="164" fontId="9" fillId="4" borderId="37" xfId="0" applyNumberFormat="1" applyFont="1" applyFill="1" applyBorder="1" applyAlignment="1">
      <alignment horizontal="center" vertical="top"/>
    </xf>
    <xf numFmtId="164" fontId="9" fillId="4" borderId="36" xfId="0" applyNumberFormat="1" applyFont="1" applyFill="1" applyBorder="1" applyAlignment="1">
      <alignment horizontal="center" vertical="top"/>
    </xf>
    <xf numFmtId="0" fontId="9" fillId="4" borderId="27" xfId="0" applyFont="1" applyFill="1" applyBorder="1" applyAlignment="1">
      <alignment horizontal="left" vertical="top" wrapText="1"/>
    </xf>
    <xf numFmtId="164" fontId="9" fillId="4" borderId="58" xfId="0" applyNumberFormat="1" applyFont="1" applyFill="1" applyBorder="1" applyAlignment="1">
      <alignment horizontal="center" vertical="top"/>
    </xf>
    <xf numFmtId="164" fontId="14" fillId="4" borderId="58" xfId="0" applyNumberFormat="1" applyFont="1" applyFill="1" applyBorder="1" applyAlignment="1">
      <alignment horizontal="center" vertical="top"/>
    </xf>
    <xf numFmtId="0" fontId="9" fillId="4" borderId="47" xfId="0" applyFont="1" applyFill="1" applyBorder="1" applyAlignment="1">
      <alignment horizontal="right" vertical="top" wrapText="1"/>
    </xf>
    <xf numFmtId="164" fontId="9" fillId="4" borderId="65" xfId="0" applyNumberFormat="1" applyFont="1" applyFill="1" applyBorder="1" applyAlignment="1">
      <alignment horizontal="center" vertical="top"/>
    </xf>
    <xf numFmtId="49" fontId="10" fillId="0" borderId="52" xfId="0" applyNumberFormat="1" applyFont="1" applyBorder="1" applyAlignment="1">
      <alignment vertical="top" wrapText="1"/>
    </xf>
    <xf numFmtId="49" fontId="10" fillId="0" borderId="77" xfId="0" applyNumberFormat="1" applyFont="1" applyBorder="1" applyAlignment="1">
      <alignment vertical="top" wrapText="1"/>
    </xf>
    <xf numFmtId="49" fontId="10" fillId="0" borderId="45" xfId="0" applyNumberFormat="1" applyFont="1" applyBorder="1" applyAlignment="1">
      <alignment horizontal="center" vertical="top" wrapText="1"/>
    </xf>
    <xf numFmtId="49" fontId="10" fillId="0" borderId="52" xfId="0" applyNumberFormat="1" applyFont="1" applyBorder="1" applyAlignment="1">
      <alignment horizontal="center" vertical="top" wrapText="1"/>
    </xf>
    <xf numFmtId="49" fontId="10" fillId="0" borderId="70" xfId="0" applyNumberFormat="1" applyFont="1" applyBorder="1" applyAlignment="1">
      <alignment horizontal="center" vertical="top" wrapText="1"/>
    </xf>
    <xf numFmtId="49" fontId="10" fillId="0" borderId="55" xfId="0" applyNumberFormat="1" applyFont="1" applyBorder="1" applyAlignment="1">
      <alignment horizontal="center" vertical="top" wrapText="1"/>
    </xf>
    <xf numFmtId="49" fontId="13" fillId="0" borderId="45" xfId="0" applyNumberFormat="1" applyFont="1" applyBorder="1" applyAlignment="1">
      <alignment vertical="top" wrapText="1"/>
    </xf>
    <xf numFmtId="49" fontId="13" fillId="0" borderId="52" xfId="0" applyNumberFormat="1" applyFont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textRotation="180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textRotation="90"/>
    </xf>
    <xf numFmtId="164" fontId="18" fillId="3" borderId="29" xfId="0" applyNumberFormat="1" applyFont="1" applyFill="1" applyBorder="1" applyAlignment="1">
      <alignment horizontal="center" vertical="top"/>
    </xf>
    <xf numFmtId="164" fontId="17" fillId="8" borderId="28" xfId="0" applyNumberFormat="1" applyFont="1" applyFill="1" applyBorder="1" applyAlignment="1">
      <alignment horizontal="center" vertical="top"/>
    </xf>
    <xf numFmtId="164" fontId="17" fillId="8" borderId="2" xfId="0" applyNumberFormat="1" applyFont="1" applyFill="1" applyBorder="1" applyAlignment="1">
      <alignment horizontal="center" vertical="top"/>
    </xf>
    <xf numFmtId="164" fontId="17" fillId="8" borderId="3" xfId="0" applyNumberFormat="1" applyFont="1" applyFill="1" applyBorder="1" applyAlignment="1">
      <alignment horizontal="center" vertical="top"/>
    </xf>
    <xf numFmtId="164" fontId="27" fillId="0" borderId="25" xfId="0" applyNumberFormat="1" applyFont="1" applyBorder="1" applyAlignment="1">
      <alignment horizontal="center" vertical="top"/>
    </xf>
    <xf numFmtId="164" fontId="27" fillId="0" borderId="1" xfId="0" applyNumberFormat="1" applyFont="1" applyBorder="1" applyAlignment="1">
      <alignment horizontal="center" vertical="top"/>
    </xf>
    <xf numFmtId="164" fontId="27" fillId="0" borderId="19" xfId="0" applyNumberFormat="1" applyFont="1" applyBorder="1" applyAlignment="1">
      <alignment horizontal="center" vertical="top"/>
    </xf>
    <xf numFmtId="164" fontId="27" fillId="7" borderId="17" xfId="0" applyNumberFormat="1" applyFont="1" applyFill="1" applyBorder="1" applyAlignment="1">
      <alignment horizontal="center" vertical="top"/>
    </xf>
    <xf numFmtId="164" fontId="27" fillId="7" borderId="26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60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8" fillId="0" borderId="60" xfId="0" applyFont="1" applyFill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textRotation="90"/>
    </xf>
    <xf numFmtId="0" fontId="14" fillId="0" borderId="0" xfId="0" applyFont="1" applyBorder="1" applyAlignment="1">
      <alignment vertical="center" textRotation="90"/>
    </xf>
    <xf numFmtId="0" fontId="11" fillId="0" borderId="46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14" fillId="0" borderId="9" xfId="0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top" textRotation="90" wrapText="1"/>
    </xf>
    <xf numFmtId="164" fontId="27" fillId="4" borderId="21" xfId="0" applyNumberFormat="1" applyFont="1" applyFill="1" applyBorder="1" applyAlignment="1">
      <alignment horizontal="center" vertical="top"/>
    </xf>
    <xf numFmtId="164" fontId="27" fillId="4" borderId="22" xfId="0" applyNumberFormat="1" applyFont="1" applyFill="1" applyBorder="1" applyAlignment="1">
      <alignment horizontal="center" vertical="top"/>
    </xf>
    <xf numFmtId="49" fontId="17" fillId="0" borderId="69" xfId="0" applyNumberFormat="1" applyFont="1" applyBorder="1" applyAlignment="1">
      <alignment horizontal="center" vertical="top"/>
    </xf>
    <xf numFmtId="0" fontId="17" fillId="5" borderId="49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center" textRotation="90" wrapText="1"/>
    </xf>
    <xf numFmtId="49" fontId="10" fillId="0" borderId="5" xfId="0" applyNumberFormat="1" applyFont="1" applyBorder="1" applyAlignment="1">
      <alignment horizontal="center" vertical="top" wrapText="1"/>
    </xf>
    <xf numFmtId="0" fontId="17" fillId="0" borderId="48" xfId="0" applyNumberFormat="1" applyFont="1" applyBorder="1" applyAlignment="1">
      <alignment horizontal="center" vertical="top"/>
    </xf>
    <xf numFmtId="0" fontId="10" fillId="5" borderId="49" xfId="0" applyFont="1" applyFill="1" applyBorder="1" applyAlignment="1">
      <alignment horizontal="center" vertical="top"/>
    </xf>
    <xf numFmtId="164" fontId="15" fillId="4" borderId="79" xfId="0" applyNumberFormat="1" applyFont="1" applyFill="1" applyBorder="1" applyAlignment="1">
      <alignment horizontal="center" vertical="top"/>
    </xf>
    <xf numFmtId="164" fontId="15" fillId="4" borderId="48" xfId="0" applyNumberFormat="1" applyFont="1" applyFill="1" applyBorder="1" applyAlignment="1">
      <alignment horizontal="center" vertical="top"/>
    </xf>
    <xf numFmtId="164" fontId="15" fillId="5" borderId="72" xfId="0" applyNumberFormat="1" applyFont="1" applyFill="1" applyBorder="1" applyAlignment="1">
      <alignment horizontal="center" vertical="top"/>
    </xf>
    <xf numFmtId="164" fontId="26" fillId="0" borderId="4" xfId="0" applyNumberFormat="1" applyFont="1" applyBorder="1" applyAlignment="1">
      <alignment horizontal="center" vertical="top"/>
    </xf>
    <xf numFmtId="164" fontId="26" fillId="0" borderId="5" xfId="0" applyNumberFormat="1" applyFont="1" applyBorder="1" applyAlignment="1">
      <alignment horizontal="center" vertical="top"/>
    </xf>
    <xf numFmtId="164" fontId="6" fillId="0" borderId="71" xfId="0" applyNumberFormat="1" applyFont="1" applyBorder="1" applyAlignment="1">
      <alignment horizontal="center" vertical="top"/>
    </xf>
    <xf numFmtId="164" fontId="26" fillId="0" borderId="6" xfId="0" applyNumberFormat="1" applyFont="1" applyBorder="1" applyAlignment="1">
      <alignment horizontal="center" vertical="top"/>
    </xf>
    <xf numFmtId="164" fontId="26" fillId="0" borderId="8" xfId="0" applyNumberFormat="1" applyFont="1" applyBorder="1" applyAlignment="1">
      <alignment horizontal="center" vertical="top"/>
    </xf>
    <xf numFmtId="0" fontId="6" fillId="5" borderId="40" xfId="0" applyFont="1" applyFill="1" applyBorder="1" applyAlignment="1">
      <alignment vertical="top" wrapText="1"/>
    </xf>
    <xf numFmtId="0" fontId="6" fillId="0" borderId="40" xfId="0" applyFont="1" applyBorder="1" applyAlignment="1">
      <alignment horizontal="center" vertical="top" wrapText="1"/>
    </xf>
    <xf numFmtId="164" fontId="22" fillId="4" borderId="38" xfId="0" applyNumberFormat="1" applyFont="1" applyFill="1" applyBorder="1" applyAlignment="1">
      <alignment horizontal="center" vertical="top" wrapText="1"/>
    </xf>
    <xf numFmtId="164" fontId="22" fillId="4" borderId="37" xfId="0" applyNumberFormat="1" applyFont="1" applyFill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164" fontId="6" fillId="4" borderId="38" xfId="0" applyNumberFormat="1" applyFont="1" applyFill="1" applyBorder="1" applyAlignment="1">
      <alignment horizontal="center" vertical="top" wrapText="1"/>
    </xf>
    <xf numFmtId="164" fontId="6" fillId="5" borderId="47" xfId="0" applyNumberFormat="1" applyFont="1" applyFill="1" applyBorder="1" applyAlignment="1">
      <alignment horizontal="center" vertical="top" wrapText="1"/>
    </xf>
    <xf numFmtId="164" fontId="6" fillId="5" borderId="37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164" fontId="6" fillId="0" borderId="35" xfId="0" applyNumberFormat="1" applyFont="1" applyBorder="1" applyAlignment="1">
      <alignment horizontal="center" vertical="top"/>
    </xf>
    <xf numFmtId="164" fontId="6" fillId="0" borderId="37" xfId="0" applyNumberFormat="1" applyFont="1" applyBorder="1" applyAlignment="1">
      <alignment horizontal="center" vertical="top"/>
    </xf>
    <xf numFmtId="164" fontId="6" fillId="0" borderId="65" xfId="0" applyNumberFormat="1" applyFont="1" applyBorder="1" applyAlignment="1">
      <alignment horizontal="center" vertical="top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2" xfId="0" applyNumberFormat="1" applyFont="1" applyFill="1" applyBorder="1" applyAlignment="1">
      <alignment horizontal="center" vertical="top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4" fontId="6" fillId="5" borderId="68" xfId="0" applyNumberFormat="1" applyFont="1" applyFill="1" applyBorder="1" applyAlignment="1">
      <alignment horizontal="center" vertical="top" wrapText="1"/>
    </xf>
    <xf numFmtId="49" fontId="10" fillId="0" borderId="55" xfId="0" applyNumberFormat="1" applyFont="1" applyBorder="1" applyAlignment="1">
      <alignment vertical="top" wrapText="1"/>
    </xf>
    <xf numFmtId="0" fontId="6" fillId="5" borderId="27" xfId="0" applyFont="1" applyFill="1" applyBorder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29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29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11" fillId="4" borderId="77" xfId="0" applyNumberFormat="1" applyFont="1" applyFill="1" applyBorder="1" applyAlignment="1">
      <alignment horizontal="center" vertical="top"/>
    </xf>
    <xf numFmtId="164" fontId="11" fillId="4" borderId="57" xfId="0" applyNumberFormat="1" applyFont="1" applyFill="1" applyBorder="1" applyAlignment="1">
      <alignment horizontal="center" vertical="top" wrapText="1"/>
    </xf>
    <xf numFmtId="164" fontId="11" fillId="4" borderId="62" xfId="0" applyNumberFormat="1" applyFont="1" applyFill="1" applyBorder="1" applyAlignment="1">
      <alignment horizontal="center" vertical="top" wrapText="1"/>
    </xf>
    <xf numFmtId="164" fontId="11" fillId="5" borderId="61" xfId="0" applyNumberFormat="1" applyFont="1" applyFill="1" applyBorder="1" applyAlignment="1">
      <alignment horizontal="center" vertical="top"/>
    </xf>
    <xf numFmtId="164" fontId="11" fillId="5" borderId="57" xfId="0" applyNumberFormat="1" applyFont="1" applyFill="1" applyBorder="1" applyAlignment="1">
      <alignment horizontal="center" vertical="top" wrapText="1"/>
    </xf>
    <xf numFmtId="164" fontId="11" fillId="5" borderId="68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center" textRotation="90" wrapText="1"/>
    </xf>
    <xf numFmtId="0" fontId="18" fillId="0" borderId="35" xfId="0" applyFont="1" applyFill="1" applyBorder="1" applyAlignment="1">
      <alignment vertical="center" textRotation="90" wrapText="1"/>
    </xf>
    <xf numFmtId="164" fontId="11" fillId="5" borderId="38" xfId="0" applyNumberFormat="1" applyFont="1" applyFill="1" applyBorder="1" applyAlignment="1">
      <alignment horizontal="center" vertical="top" wrapText="1"/>
    </xf>
    <xf numFmtId="2" fontId="11" fillId="0" borderId="40" xfId="0" applyNumberFormat="1" applyFont="1" applyFill="1" applyBorder="1" applyAlignment="1">
      <alignment vertical="top" wrapText="1"/>
    </xf>
    <xf numFmtId="0" fontId="13" fillId="0" borderId="47" xfId="0" applyFont="1" applyFill="1" applyBorder="1" applyAlignment="1">
      <alignment horizontal="center" vertical="top"/>
    </xf>
    <xf numFmtId="0" fontId="13" fillId="0" borderId="64" xfId="0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49" fontId="17" fillId="5" borderId="5" xfId="0" applyNumberFormat="1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 wrapText="1"/>
    </xf>
    <xf numFmtId="0" fontId="6" fillId="5" borderId="49" xfId="0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center" vertical="top" wrapText="1"/>
    </xf>
    <xf numFmtId="164" fontId="6" fillId="4" borderId="69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5" borderId="72" xfId="0" applyNumberFormat="1" applyFont="1" applyFill="1" applyBorder="1" applyAlignment="1">
      <alignment horizontal="center" vertical="top" wrapText="1"/>
    </xf>
    <xf numFmtId="0" fontId="6" fillId="5" borderId="49" xfId="0" applyNumberFormat="1" applyFont="1" applyFill="1" applyBorder="1" applyAlignment="1">
      <alignment vertical="top" wrapText="1"/>
    </xf>
    <xf numFmtId="0" fontId="6" fillId="5" borderId="66" xfId="0" applyNumberFormat="1" applyFont="1" applyFill="1" applyBorder="1" applyAlignment="1">
      <alignment horizontal="center" vertical="top" wrapText="1"/>
    </xf>
    <xf numFmtId="0" fontId="6" fillId="5" borderId="5" xfId="0" applyNumberFormat="1" applyFont="1" applyFill="1" applyBorder="1" applyAlignment="1">
      <alignment horizontal="center" vertical="top" wrapText="1"/>
    </xf>
    <xf numFmtId="0" fontId="6" fillId="5" borderId="72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49" fontId="9" fillId="5" borderId="5" xfId="0" applyNumberFormat="1" applyFont="1" applyFill="1" applyBorder="1" applyAlignment="1">
      <alignment horizontal="center" vertical="top"/>
    </xf>
    <xf numFmtId="49" fontId="17" fillId="5" borderId="49" xfId="0" applyNumberFormat="1" applyFont="1" applyFill="1" applyBorder="1" applyAlignment="1">
      <alignment vertical="top" wrapText="1"/>
    </xf>
    <xf numFmtId="0" fontId="14" fillId="0" borderId="48" xfId="0" applyFont="1" applyBorder="1" applyAlignment="1">
      <alignment horizontal="center" vertical="center" textRotation="90"/>
    </xf>
    <xf numFmtId="49" fontId="6" fillId="5" borderId="5" xfId="0" applyNumberFormat="1" applyFont="1" applyFill="1" applyBorder="1" applyAlignment="1">
      <alignment horizontal="center" vertical="top"/>
    </xf>
    <xf numFmtId="49" fontId="17" fillId="0" borderId="48" xfId="0" applyNumberFormat="1" applyFont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164" fontId="11" fillId="5" borderId="49" xfId="0" applyNumberFormat="1" applyFont="1" applyFill="1" applyBorder="1" applyAlignment="1">
      <alignment horizontal="center" vertical="top" wrapText="1"/>
    </xf>
    <xf numFmtId="164" fontId="11" fillId="5" borderId="72" xfId="0" applyNumberFormat="1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vertical="top" wrapText="1"/>
    </xf>
    <xf numFmtId="1" fontId="13" fillId="0" borderId="4" xfId="0" applyNumberFormat="1" applyFont="1" applyFill="1" applyBorder="1" applyAlignment="1">
      <alignment horizontal="center" vertical="top"/>
    </xf>
    <xf numFmtId="1" fontId="13" fillId="0" borderId="5" xfId="0" applyNumberFormat="1" applyFont="1" applyFill="1" applyBorder="1" applyAlignment="1">
      <alignment horizontal="center" vertical="top"/>
    </xf>
    <xf numFmtId="1" fontId="13" fillId="0" borderId="71" xfId="0" applyNumberFormat="1" applyFont="1" applyFill="1" applyBorder="1" applyAlignment="1">
      <alignment horizontal="center" vertical="top"/>
    </xf>
    <xf numFmtId="164" fontId="29" fillId="5" borderId="4" xfId="0" applyNumberFormat="1" applyFont="1" applyFill="1" applyBorder="1" applyAlignment="1">
      <alignment horizontal="center" vertical="top"/>
    </xf>
    <xf numFmtId="164" fontId="29" fillId="5" borderId="79" xfId="0" applyNumberFormat="1" applyFont="1" applyFill="1" applyBorder="1" applyAlignment="1">
      <alignment horizontal="center" vertical="top"/>
    </xf>
    <xf numFmtId="164" fontId="27" fillId="0" borderId="5" xfId="0" applyNumberFormat="1" applyFont="1" applyBorder="1" applyAlignment="1">
      <alignment horizontal="center" vertical="top"/>
    </xf>
    <xf numFmtId="0" fontId="27" fillId="0" borderId="51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center" vertical="top"/>
    </xf>
    <xf numFmtId="164" fontId="30" fillId="5" borderId="25" xfId="0" applyNumberFormat="1" applyFont="1" applyFill="1" applyBorder="1" applyAlignment="1">
      <alignment horizontal="center" vertical="top"/>
    </xf>
    <xf numFmtId="164" fontId="30" fillId="5" borderId="1" xfId="0" applyNumberFormat="1" applyFont="1" applyFill="1" applyBorder="1" applyAlignment="1">
      <alignment horizontal="center" vertical="top"/>
    </xf>
    <xf numFmtId="164" fontId="27" fillId="5" borderId="15" xfId="0" applyNumberFormat="1" applyFont="1" applyFill="1" applyBorder="1" applyAlignment="1">
      <alignment horizontal="center" vertical="top"/>
    </xf>
    <xf numFmtId="164" fontId="27" fillId="5" borderId="17" xfId="0" applyNumberFormat="1" applyFont="1" applyFill="1" applyBorder="1" applyAlignment="1">
      <alignment horizontal="center" vertical="top"/>
    </xf>
    <xf numFmtId="164" fontId="27" fillId="5" borderId="26" xfId="0" applyNumberFormat="1" applyFont="1" applyFill="1" applyBorder="1" applyAlignment="1">
      <alignment horizontal="center" vertical="top"/>
    </xf>
    <xf numFmtId="164" fontId="27" fillId="5" borderId="21" xfId="0" applyNumberFormat="1" applyFont="1" applyFill="1" applyBorder="1" applyAlignment="1">
      <alignment horizontal="center" vertical="top"/>
    </xf>
    <xf numFmtId="164" fontId="27" fillId="5" borderId="22" xfId="0" applyNumberFormat="1" applyFont="1" applyFill="1" applyBorder="1" applyAlignment="1">
      <alignment horizontal="center" vertical="top"/>
    </xf>
    <xf numFmtId="164" fontId="27" fillId="5" borderId="23" xfId="0" applyNumberFormat="1" applyFont="1" applyFill="1" applyBorder="1" applyAlignment="1">
      <alignment horizontal="center" vertical="top"/>
    </xf>
    <xf numFmtId="164" fontId="27" fillId="0" borderId="22" xfId="0" applyNumberFormat="1" applyFont="1" applyBorder="1" applyAlignment="1">
      <alignment horizontal="center" vertical="top"/>
    </xf>
    <xf numFmtId="164" fontId="27" fillId="0" borderId="23" xfId="0" applyNumberFormat="1" applyFont="1" applyBorder="1" applyAlignment="1">
      <alignment horizontal="center" vertical="top"/>
    </xf>
    <xf numFmtId="0" fontId="10" fillId="5" borderId="51" xfId="0" applyFont="1" applyFill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center" vertical="top"/>
    </xf>
    <xf numFmtId="164" fontId="11" fillId="4" borderId="22" xfId="0" applyNumberFormat="1" applyFont="1" applyFill="1" applyBorder="1" applyAlignment="1">
      <alignment horizontal="center" vertical="top" wrapText="1"/>
    </xf>
    <xf numFmtId="164" fontId="11" fillId="4" borderId="63" xfId="0" applyNumberFormat="1" applyFont="1" applyFill="1" applyBorder="1" applyAlignment="1">
      <alignment horizontal="center" vertical="top" wrapText="1"/>
    </xf>
    <xf numFmtId="164" fontId="11" fillId="5" borderId="22" xfId="0" applyNumberFormat="1" applyFont="1" applyFill="1" applyBorder="1" applyAlignment="1">
      <alignment horizontal="center" vertical="top" wrapText="1"/>
    </xf>
    <xf numFmtId="164" fontId="11" fillId="5" borderId="23" xfId="0" applyNumberFormat="1" applyFont="1" applyFill="1" applyBorder="1" applyAlignment="1">
      <alignment horizontal="center" vertical="top" wrapText="1"/>
    </xf>
    <xf numFmtId="0" fontId="9" fillId="0" borderId="56" xfId="0" applyFont="1" applyBorder="1" applyAlignment="1">
      <alignment vertical="center" textRotation="90"/>
    </xf>
    <xf numFmtId="49" fontId="17" fillId="0" borderId="56" xfId="0" applyNumberFormat="1" applyFont="1" applyBorder="1" applyAlignment="1">
      <alignment horizontal="center" vertical="top"/>
    </xf>
    <xf numFmtId="164" fontId="27" fillId="0" borderId="61" xfId="0" applyNumberFormat="1" applyFont="1" applyBorder="1" applyAlignment="1">
      <alignment horizontal="center" vertical="top"/>
    </xf>
    <xf numFmtId="164" fontId="27" fillId="0" borderId="57" xfId="0" applyNumberFormat="1" applyFont="1" applyBorder="1" applyAlignment="1">
      <alignment horizontal="center" vertical="top"/>
    </xf>
    <xf numFmtId="49" fontId="31" fillId="2" borderId="6" xfId="0" applyNumberFormat="1" applyFont="1" applyFill="1" applyBorder="1" applyAlignment="1">
      <alignment horizontal="center" vertical="top"/>
    </xf>
    <xf numFmtId="49" fontId="31" fillId="3" borderId="8" xfId="0" applyNumberFormat="1" applyFont="1" applyFill="1" applyBorder="1" applyAlignment="1">
      <alignment horizontal="center" vertical="top"/>
    </xf>
    <xf numFmtId="49" fontId="31" fillId="0" borderId="7" xfId="0" applyNumberFormat="1" applyFont="1" applyBorder="1" applyAlignment="1">
      <alignment horizontal="center" vertical="top"/>
    </xf>
    <xf numFmtId="0" fontId="31" fillId="5" borderId="10" xfId="0" applyFont="1" applyFill="1" applyBorder="1" applyAlignment="1">
      <alignment vertical="top" wrapText="1"/>
    </xf>
    <xf numFmtId="49" fontId="22" fillId="0" borderId="8" xfId="0" applyNumberFormat="1" applyFont="1" applyBorder="1" applyAlignment="1">
      <alignment horizontal="center" vertical="top" wrapText="1"/>
    </xf>
    <xf numFmtId="0" fontId="31" fillId="0" borderId="9" xfId="0" applyNumberFormat="1" applyFont="1" applyBorder="1" applyAlignment="1">
      <alignment horizontal="center" vertical="top"/>
    </xf>
    <xf numFmtId="49" fontId="31" fillId="2" borderId="15" xfId="0" applyNumberFormat="1" applyFont="1" applyFill="1" applyBorder="1" applyAlignment="1">
      <alignment horizontal="center" vertical="top"/>
    </xf>
    <xf numFmtId="49" fontId="31" fillId="3" borderId="17" xfId="0" applyNumberFormat="1" applyFont="1" applyFill="1" applyBorder="1" applyAlignment="1">
      <alignment horizontal="center" vertical="top"/>
    </xf>
    <xf numFmtId="49" fontId="31" fillId="0" borderId="16" xfId="0" applyNumberFormat="1" applyFont="1" applyBorder="1" applyAlignment="1">
      <alignment horizontal="center" vertical="top"/>
    </xf>
    <xf numFmtId="0" fontId="22" fillId="5" borderId="24" xfId="0" applyFont="1" applyFill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center" vertical="top" wrapText="1"/>
    </xf>
    <xf numFmtId="0" fontId="31" fillId="0" borderId="16" xfId="0" applyNumberFormat="1" applyFont="1" applyBorder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164" fontId="32" fillId="7" borderId="1" xfId="0" applyNumberFormat="1" applyFont="1" applyFill="1" applyBorder="1" applyAlignment="1">
      <alignment horizontal="center" vertical="top"/>
    </xf>
    <xf numFmtId="0" fontId="22" fillId="5" borderId="24" xfId="0" applyFont="1" applyFill="1" applyBorder="1" applyAlignment="1">
      <alignment vertical="top" wrapText="1"/>
    </xf>
    <xf numFmtId="49" fontId="22" fillId="0" borderId="17" xfId="0" applyNumberFormat="1" applyFont="1" applyBorder="1" applyAlignment="1">
      <alignment vertical="top" wrapText="1"/>
    </xf>
    <xf numFmtId="49" fontId="31" fillId="2" borderId="35" xfId="0" applyNumberFormat="1" applyFont="1" applyFill="1" applyBorder="1" applyAlignment="1">
      <alignment horizontal="center" vertical="top"/>
    </xf>
    <xf numFmtId="49" fontId="31" fillId="3" borderId="37" xfId="0" applyNumberFormat="1" applyFont="1" applyFill="1" applyBorder="1" applyAlignment="1">
      <alignment horizontal="center" vertical="top"/>
    </xf>
    <xf numFmtId="49" fontId="31" fillId="0" borderId="36" xfId="0" applyNumberFormat="1" applyFont="1" applyBorder="1" applyAlignment="1">
      <alignment horizontal="center" vertical="top"/>
    </xf>
    <xf numFmtId="0" fontId="22" fillId="5" borderId="40" xfId="0" applyFont="1" applyFill="1" applyBorder="1" applyAlignment="1">
      <alignment horizontal="left" vertical="top" wrapText="1"/>
    </xf>
    <xf numFmtId="49" fontId="22" fillId="0" borderId="37" xfId="0" applyNumberFormat="1" applyFont="1" applyBorder="1" applyAlignment="1">
      <alignment horizontal="center" vertical="top" wrapText="1"/>
    </xf>
    <xf numFmtId="0" fontId="31" fillId="0" borderId="38" xfId="0" applyNumberFormat="1" applyFont="1" applyBorder="1" applyAlignment="1">
      <alignment horizontal="center" vertical="top"/>
    </xf>
    <xf numFmtId="0" fontId="22" fillId="5" borderId="41" xfId="0" applyFont="1" applyFill="1" applyBorder="1" applyAlignment="1">
      <alignment horizontal="center" vertical="top"/>
    </xf>
    <xf numFmtId="0" fontId="22" fillId="5" borderId="60" xfId="0" applyFont="1" applyFill="1" applyBorder="1" applyAlignment="1">
      <alignment horizontal="center" vertical="top"/>
    </xf>
    <xf numFmtId="0" fontId="22" fillId="0" borderId="67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2" fillId="0" borderId="60" xfId="0" applyFont="1" applyFill="1" applyBorder="1" applyAlignment="1">
      <alignment horizontal="center" vertical="top"/>
    </xf>
    <xf numFmtId="0" fontId="22" fillId="0" borderId="60" xfId="0" applyFont="1" applyBorder="1" applyAlignment="1">
      <alignment vertical="top"/>
    </xf>
    <xf numFmtId="0" fontId="22" fillId="0" borderId="47" xfId="0" applyFont="1" applyFill="1" applyBorder="1" applyAlignment="1">
      <alignment horizontal="center" vertical="top"/>
    </xf>
    <xf numFmtId="164" fontId="15" fillId="5" borderId="73" xfId="0" applyNumberFormat="1" applyFont="1" applyFill="1" applyBorder="1" applyAlignment="1">
      <alignment horizontal="center" vertical="top"/>
    </xf>
    <xf numFmtId="164" fontId="11" fillId="5" borderId="75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center" vertical="top" wrapText="1"/>
    </xf>
    <xf numFmtId="164" fontId="11" fillId="5" borderId="64" xfId="0" applyNumberFormat="1" applyFont="1" applyFill="1" applyBorder="1" applyAlignment="1">
      <alignment horizontal="center" vertical="top" wrapText="1"/>
    </xf>
    <xf numFmtId="164" fontId="33" fillId="7" borderId="1" xfId="0" applyNumberFormat="1" applyFont="1" applyFill="1" applyBorder="1" applyAlignment="1">
      <alignment horizontal="center" vertical="top"/>
    </xf>
    <xf numFmtId="0" fontId="22" fillId="7" borderId="1" xfId="0" applyFont="1" applyFill="1" applyBorder="1" applyAlignment="1">
      <alignment vertical="top"/>
    </xf>
    <xf numFmtId="164" fontId="32" fillId="7" borderId="12" xfId="0" applyNumberFormat="1" applyFont="1" applyFill="1" applyBorder="1" applyAlignment="1">
      <alignment horizontal="center" vertical="top"/>
    </xf>
    <xf numFmtId="164" fontId="32" fillId="7" borderId="2" xfId="0" applyNumberFormat="1" applyFont="1" applyFill="1" applyBorder="1" applyAlignment="1">
      <alignment horizontal="center" vertical="top"/>
    </xf>
    <xf numFmtId="49" fontId="31" fillId="2" borderId="15" xfId="0" applyNumberFormat="1" applyFont="1" applyFill="1" applyBorder="1" applyAlignment="1">
      <alignment vertical="top" wrapText="1"/>
    </xf>
    <xf numFmtId="49" fontId="31" fillId="3" borderId="17" xfId="0" applyNumberFormat="1" applyFont="1" applyFill="1" applyBorder="1" applyAlignment="1">
      <alignment vertical="top" wrapText="1"/>
    </xf>
    <xf numFmtId="49" fontId="31" fillId="0" borderId="17" xfId="0" applyNumberFormat="1" applyFont="1" applyBorder="1" applyAlignment="1">
      <alignment vertical="top" wrapText="1"/>
    </xf>
    <xf numFmtId="0" fontId="23" fillId="0" borderId="15" xfId="0" applyFont="1" applyFill="1" applyBorder="1" applyAlignment="1">
      <alignment vertical="center" textRotation="90" wrapText="1"/>
    </xf>
    <xf numFmtId="0" fontId="22" fillId="0" borderId="17" xfId="0" applyFont="1" applyBorder="1" applyAlignment="1">
      <alignment vertical="top" wrapText="1"/>
    </xf>
    <xf numFmtId="49" fontId="31" fillId="0" borderId="26" xfId="0" applyNumberFormat="1" applyFont="1" applyBorder="1" applyAlignment="1">
      <alignment vertical="top" wrapText="1"/>
    </xf>
    <xf numFmtId="0" fontId="22" fillId="0" borderId="24" xfId="0" applyFont="1" applyBorder="1" applyAlignment="1">
      <alignment horizontal="center" vertical="top" wrapText="1"/>
    </xf>
    <xf numFmtId="164" fontId="22" fillId="5" borderId="24" xfId="0" applyNumberFormat="1" applyFont="1" applyFill="1" applyBorder="1" applyAlignment="1">
      <alignment horizontal="center" vertical="top" wrapText="1"/>
    </xf>
    <xf numFmtId="164" fontId="22" fillId="5" borderId="39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164" fontId="22" fillId="4" borderId="57" xfId="0" applyNumberFormat="1" applyFont="1" applyFill="1" applyBorder="1" applyAlignment="1">
      <alignment horizontal="center" vertical="top" wrapText="1"/>
    </xf>
    <xf numFmtId="49" fontId="31" fillId="2" borderId="35" xfId="0" applyNumberFormat="1" applyFont="1" applyFill="1" applyBorder="1" applyAlignment="1">
      <alignment vertical="top" wrapText="1"/>
    </xf>
    <xf numFmtId="49" fontId="31" fillId="3" borderId="37" xfId="0" applyNumberFormat="1" applyFont="1" applyFill="1" applyBorder="1" applyAlignment="1">
      <alignment vertical="top" wrapText="1"/>
    </xf>
    <xf numFmtId="49" fontId="31" fillId="0" borderId="37" xfId="0" applyNumberFormat="1" applyFont="1" applyBorder="1" applyAlignment="1">
      <alignment vertical="top" wrapText="1"/>
    </xf>
    <xf numFmtId="0" fontId="23" fillId="0" borderId="35" xfId="0" applyFont="1" applyFill="1" applyBorder="1" applyAlignment="1">
      <alignment vertical="center" textRotation="90" wrapText="1"/>
    </xf>
    <xf numFmtId="0" fontId="22" fillId="0" borderId="37" xfId="0" applyFont="1" applyBorder="1" applyAlignment="1">
      <alignment vertical="top" wrapText="1"/>
    </xf>
    <xf numFmtId="49" fontId="31" fillId="0" borderId="65" xfId="0" applyNumberFormat="1" applyFont="1" applyBorder="1" applyAlignment="1">
      <alignment vertical="top" wrapText="1"/>
    </xf>
    <xf numFmtId="0" fontId="31" fillId="4" borderId="27" xfId="0" applyFont="1" applyFill="1" applyBorder="1" applyAlignment="1">
      <alignment horizontal="center" vertical="top"/>
    </xf>
    <xf numFmtId="164" fontId="23" fillId="4" borderId="33" xfId="0" applyNumberFormat="1" applyFont="1" applyFill="1" applyBorder="1" applyAlignment="1">
      <alignment horizontal="center" vertical="top"/>
    </xf>
    <xf numFmtId="164" fontId="23" fillId="4" borderId="3" xfId="0" applyNumberFormat="1" applyFont="1" applyFill="1" applyBorder="1" applyAlignment="1">
      <alignment horizontal="center" vertical="top"/>
    </xf>
    <xf numFmtId="164" fontId="23" fillId="4" borderId="27" xfId="0" applyNumberFormat="1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2" fillId="0" borderId="65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left" vertical="top" wrapText="1"/>
    </xf>
    <xf numFmtId="0" fontId="34" fillId="0" borderId="15" xfId="0" applyFont="1" applyBorder="1" applyAlignment="1">
      <alignment vertical="center" textRotation="90"/>
    </xf>
    <xf numFmtId="49" fontId="35" fillId="0" borderId="22" xfId="0" applyNumberFormat="1" applyFont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164" fontId="24" fillId="4" borderId="76" xfId="0" applyNumberFormat="1" applyFont="1" applyFill="1" applyBorder="1" applyAlignment="1">
      <alignment horizontal="center" vertical="top"/>
    </xf>
    <xf numFmtId="164" fontId="24" fillId="4" borderId="1" xfId="0" applyNumberFormat="1" applyFont="1" applyFill="1" applyBorder="1" applyAlignment="1">
      <alignment horizontal="center" vertical="top" wrapText="1"/>
    </xf>
    <xf numFmtId="164" fontId="24" fillId="4" borderId="20" xfId="0" applyNumberFormat="1" applyFont="1" applyFill="1" applyBorder="1" applyAlignment="1">
      <alignment horizontal="center" vertical="top" wrapText="1"/>
    </xf>
    <xf numFmtId="164" fontId="24" fillId="5" borderId="18" xfId="0" applyNumberFormat="1" applyFont="1" applyFill="1" applyBorder="1" applyAlignment="1">
      <alignment horizontal="center" vertical="top" wrapText="1"/>
    </xf>
    <xf numFmtId="164" fontId="24" fillId="5" borderId="54" xfId="0" applyNumberFormat="1" applyFont="1" applyFill="1" applyBorder="1" applyAlignment="1">
      <alignment horizontal="center" vertical="top" wrapText="1"/>
    </xf>
    <xf numFmtId="0" fontId="24" fillId="0" borderId="56" xfId="0" applyFont="1" applyFill="1" applyBorder="1" applyAlignment="1">
      <alignment vertical="top" wrapText="1"/>
    </xf>
    <xf numFmtId="1" fontId="35" fillId="0" borderId="25" xfId="0" applyNumberFormat="1" applyFont="1" applyFill="1" applyBorder="1" applyAlignment="1">
      <alignment horizontal="center" vertical="top"/>
    </xf>
    <xf numFmtId="1" fontId="35" fillId="0" borderId="1" xfId="0" applyNumberFormat="1" applyFont="1" applyFill="1" applyBorder="1" applyAlignment="1">
      <alignment horizontal="center" vertical="top"/>
    </xf>
    <xf numFmtId="0" fontId="34" fillId="0" borderId="0" xfId="0" applyFont="1" applyBorder="1" applyAlignment="1">
      <alignment vertical="center" textRotation="90"/>
    </xf>
    <xf numFmtId="49" fontId="35" fillId="0" borderId="17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164" fontId="24" fillId="4" borderId="22" xfId="0" applyNumberFormat="1" applyFont="1" applyFill="1" applyBorder="1" applyAlignment="1">
      <alignment horizontal="center" vertical="top"/>
    </xf>
    <xf numFmtId="164" fontId="24" fillId="4" borderId="63" xfId="0" applyNumberFormat="1" applyFont="1" applyFill="1" applyBorder="1" applyAlignment="1">
      <alignment horizontal="center" vertical="top"/>
    </xf>
    <xf numFmtId="164" fontId="24" fillId="0" borderId="51" xfId="0" applyNumberFormat="1" applyFont="1" applyFill="1" applyBorder="1" applyAlignment="1">
      <alignment horizontal="center" vertical="top"/>
    </xf>
    <xf numFmtId="164" fontId="24" fillId="0" borderId="75" xfId="0" applyNumberFormat="1" applyFont="1" applyFill="1" applyBorder="1" applyAlignment="1">
      <alignment horizontal="center" vertical="top"/>
    </xf>
    <xf numFmtId="0" fontId="34" fillId="0" borderId="0" xfId="0" applyFont="1" applyBorder="1" applyAlignment="1">
      <alignment horizontal="center" vertical="center" textRotation="90"/>
    </xf>
    <xf numFmtId="0" fontId="25" fillId="4" borderId="27" xfId="0" applyFont="1" applyFill="1" applyBorder="1" applyAlignment="1">
      <alignment horizontal="center" vertical="top"/>
    </xf>
    <xf numFmtId="164" fontId="34" fillId="4" borderId="34" xfId="0" applyNumberFormat="1" applyFont="1" applyFill="1" applyBorder="1" applyAlignment="1">
      <alignment horizontal="center" vertical="top"/>
    </xf>
    <xf numFmtId="164" fontId="34" fillId="4" borderId="33" xfId="0" applyNumberFormat="1" applyFont="1" applyFill="1" applyBorder="1" applyAlignment="1">
      <alignment horizontal="center" vertical="top"/>
    </xf>
    <xf numFmtId="164" fontId="34" fillId="4" borderId="27" xfId="0" applyNumberFormat="1" applyFont="1" applyFill="1" applyBorder="1" applyAlignment="1">
      <alignment horizontal="center" vertical="top"/>
    </xf>
    <xf numFmtId="0" fontId="25" fillId="5" borderId="10" xfId="0" applyFont="1" applyFill="1" applyBorder="1" applyAlignment="1">
      <alignment vertical="top" wrapText="1"/>
    </xf>
    <xf numFmtId="0" fontId="24" fillId="0" borderId="9" xfId="0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49" fontId="25" fillId="0" borderId="9" xfId="0" applyNumberFormat="1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164" fontId="1" fillId="4" borderId="6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1" fillId="5" borderId="50" xfId="0" applyNumberFormat="1" applyFont="1" applyFill="1" applyBorder="1" applyAlignment="1">
      <alignment horizontal="center" vertical="top" wrapText="1"/>
    </xf>
    <xf numFmtId="164" fontId="1" fillId="5" borderId="10" xfId="0" applyNumberFormat="1" applyFont="1" applyFill="1" applyBorder="1" applyAlignment="1">
      <alignment horizontal="center" vertical="top" wrapText="1"/>
    </xf>
    <xf numFmtId="0" fontId="1" fillId="5" borderId="10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top" wrapText="1"/>
    </xf>
    <xf numFmtId="164" fontId="10" fillId="0" borderId="73" xfId="0" applyNumberFormat="1" applyFont="1" applyBorder="1" applyAlignment="1">
      <alignment horizontal="center" vertical="top" wrapText="1"/>
    </xf>
    <xf numFmtId="164" fontId="15" fillId="5" borderId="0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6" fillId="0" borderId="61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9" fillId="6" borderId="4" xfId="0" applyFont="1" applyFill="1" applyBorder="1" applyAlignment="1">
      <alignment horizontal="right" vertical="top" wrapText="1"/>
    </xf>
    <xf numFmtId="0" fontId="9" fillId="6" borderId="5" xfId="0" applyFont="1" applyFill="1" applyBorder="1" applyAlignment="1">
      <alignment horizontal="right" vertical="top" wrapText="1"/>
    </xf>
    <xf numFmtId="0" fontId="9" fillId="6" borderId="71" xfId="0" applyFont="1" applyFill="1" applyBorder="1" applyAlignment="1">
      <alignment horizontal="righ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7" fillId="6" borderId="48" xfId="0" applyNumberFormat="1" applyFont="1" applyFill="1" applyBorder="1" applyAlignment="1">
      <alignment horizontal="center" vertical="top" wrapText="1"/>
    </xf>
    <xf numFmtId="164" fontId="17" fillId="6" borderId="72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8" xfId="0" applyNumberFormat="1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164" fontId="10" fillId="0" borderId="32" xfId="0" applyNumberFormat="1" applyFont="1" applyBorder="1" applyAlignment="1">
      <alignment horizontal="center" vertical="top" wrapText="1"/>
    </xf>
    <xf numFmtId="164" fontId="10" fillId="0" borderId="33" xfId="0" applyNumberFormat="1" applyFont="1" applyBorder="1" applyAlignment="1">
      <alignment horizontal="center" vertical="top" wrapText="1"/>
    </xf>
    <xf numFmtId="164" fontId="10" fillId="0" borderId="58" xfId="0" applyNumberFormat="1" applyFont="1" applyBorder="1" applyAlignment="1">
      <alignment horizontal="center" vertical="top" wrapText="1"/>
    </xf>
    <xf numFmtId="164" fontId="10" fillId="0" borderId="56" xfId="0" applyNumberFormat="1" applyFont="1" applyBorder="1" applyAlignment="1">
      <alignment horizontal="center" vertical="top" wrapText="1"/>
    </xf>
    <xf numFmtId="164" fontId="10" fillId="0" borderId="54" xfId="0" applyNumberFormat="1" applyFont="1" applyBorder="1" applyAlignment="1">
      <alignment horizontal="center" vertical="top" wrapText="1"/>
    </xf>
    <xf numFmtId="164" fontId="18" fillId="5" borderId="0" xfId="0" applyNumberFormat="1" applyFont="1" applyFill="1" applyBorder="1" applyAlignment="1">
      <alignment horizontal="center" vertical="top" wrapText="1"/>
    </xf>
    <xf numFmtId="164" fontId="17" fillId="4" borderId="48" xfId="0" applyNumberFormat="1" applyFont="1" applyFill="1" applyBorder="1" applyAlignment="1">
      <alignment horizontal="center" vertical="top" wrapText="1"/>
    </xf>
    <xf numFmtId="164" fontId="17" fillId="4" borderId="72" xfId="0" applyNumberFormat="1" applyFont="1" applyFill="1" applyBorder="1" applyAlignment="1">
      <alignment horizontal="center" vertical="top" wrapText="1"/>
    </xf>
    <xf numFmtId="1" fontId="13" fillId="0" borderId="23" xfId="0" applyNumberFormat="1" applyFont="1" applyFill="1" applyBorder="1" applyAlignment="1">
      <alignment horizontal="center" vertical="top"/>
    </xf>
    <xf numFmtId="1" fontId="13" fillId="0" borderId="65" xfId="0" applyNumberFormat="1" applyFont="1" applyFill="1" applyBorder="1" applyAlignment="1">
      <alignment horizontal="center" vertical="top"/>
    </xf>
    <xf numFmtId="0" fontId="24" fillId="0" borderId="44" xfId="0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horizontal="right"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4" borderId="71" xfId="0" applyFont="1" applyFill="1" applyBorder="1" applyAlignment="1">
      <alignment horizontal="righ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5" borderId="61" xfId="0" applyFont="1" applyFill="1" applyBorder="1" applyAlignment="1">
      <alignment horizontal="left" vertical="top" wrapText="1"/>
    </xf>
    <xf numFmtId="0" fontId="6" fillId="5" borderId="57" xfId="0" applyFont="1" applyFill="1" applyBorder="1" applyAlignment="1">
      <alignment horizontal="left" vertical="top" wrapText="1"/>
    </xf>
    <xf numFmtId="0" fontId="6" fillId="5" borderId="68" xfId="0" applyFont="1" applyFill="1" applyBorder="1" applyAlignment="1">
      <alignment horizontal="left" vertical="top" wrapText="1"/>
    </xf>
    <xf numFmtId="49" fontId="9" fillId="3" borderId="48" xfId="0" applyNumberFormat="1" applyFont="1" applyFill="1" applyBorder="1" applyAlignment="1">
      <alignment horizontal="right" vertical="top"/>
    </xf>
    <xf numFmtId="164" fontId="15" fillId="3" borderId="66" xfId="0" applyNumberFormat="1" applyFont="1" applyFill="1" applyBorder="1" applyAlignment="1">
      <alignment horizontal="center" vertical="top"/>
    </xf>
    <xf numFmtId="164" fontId="15" fillId="3" borderId="48" xfId="0" applyNumberFormat="1" applyFont="1" applyFill="1" applyBorder="1" applyAlignment="1">
      <alignment horizontal="center" vertical="top"/>
    </xf>
    <xf numFmtId="164" fontId="15" fillId="3" borderId="72" xfId="0" applyNumberFormat="1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right" vertical="top"/>
    </xf>
    <xf numFmtId="164" fontId="6" fillId="2" borderId="66" xfId="0" applyNumberFormat="1" applyFont="1" applyFill="1" applyBorder="1" applyAlignment="1">
      <alignment horizontal="center" vertical="top"/>
    </xf>
    <xf numFmtId="164" fontId="6" fillId="2" borderId="48" xfId="0" applyNumberFormat="1" applyFont="1" applyFill="1" applyBorder="1" applyAlignment="1">
      <alignment horizontal="center" vertical="top"/>
    </xf>
    <xf numFmtId="164" fontId="6" fillId="2" borderId="72" xfId="0" applyNumberFormat="1" applyFont="1" applyFill="1" applyBorder="1" applyAlignment="1">
      <alignment horizontal="center" vertical="top"/>
    </xf>
    <xf numFmtId="2" fontId="9" fillId="6" borderId="69" xfId="0" applyNumberFormat="1" applyFont="1" applyFill="1" applyBorder="1" applyAlignment="1">
      <alignment horizontal="right" vertical="center"/>
    </xf>
    <xf numFmtId="2" fontId="9" fillId="6" borderId="48" xfId="0" applyNumberFormat="1" applyFont="1" applyFill="1" applyBorder="1" applyAlignment="1">
      <alignment horizontal="right" vertical="center"/>
    </xf>
    <xf numFmtId="164" fontId="11" fillId="6" borderId="66" xfId="0" applyNumberFormat="1" applyFont="1" applyFill="1" applyBorder="1" applyAlignment="1">
      <alignment horizontal="center" vertical="center" wrapText="1"/>
    </xf>
    <xf numFmtId="164" fontId="11" fillId="6" borderId="48" xfId="0" applyNumberFormat="1" applyFont="1" applyFill="1" applyBorder="1" applyAlignment="1">
      <alignment horizontal="center" vertical="center" wrapText="1"/>
    </xf>
    <xf numFmtId="164" fontId="11" fillId="6" borderId="72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top"/>
    </xf>
    <xf numFmtId="0" fontId="10" fillId="5" borderId="24" xfId="0" applyFont="1" applyFill="1" applyBorder="1" applyAlignment="1">
      <alignment horizontal="left" vertical="top" wrapText="1"/>
    </xf>
    <xf numFmtId="0" fontId="10" fillId="5" borderId="40" xfId="0" applyFont="1" applyFill="1" applyBorder="1" applyAlignment="1">
      <alignment horizontal="left" vertical="top" wrapText="1"/>
    </xf>
    <xf numFmtId="1" fontId="35" fillId="0" borderId="21" xfId="0" applyNumberFormat="1" applyFont="1" applyFill="1" applyBorder="1" applyAlignment="1">
      <alignment horizontal="center" vertical="top"/>
    </xf>
    <xf numFmtId="1" fontId="35" fillId="0" borderId="35" xfId="0" applyNumberFormat="1" applyFont="1" applyFill="1" applyBorder="1" applyAlignment="1">
      <alignment horizontal="center" vertical="top"/>
    </xf>
    <xf numFmtId="1" fontId="35" fillId="0" borderId="22" xfId="0" applyNumberFormat="1" applyFont="1" applyFill="1" applyBorder="1" applyAlignment="1">
      <alignment horizontal="center" vertical="top"/>
    </xf>
    <xf numFmtId="1" fontId="35" fillId="0" borderId="37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 wrapText="1"/>
    </xf>
    <xf numFmtId="49" fontId="17" fillId="0" borderId="38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9" fillId="2" borderId="15" xfId="0" applyNumberFormat="1" applyFont="1" applyFill="1" applyBorder="1" applyAlignment="1">
      <alignment horizontal="center" vertical="top"/>
    </xf>
    <xf numFmtId="49" fontId="9" fillId="3" borderId="17" xfId="0" applyNumberFormat="1" applyFont="1" applyFill="1" applyBorder="1" applyAlignment="1">
      <alignment horizontal="center" vertical="top"/>
    </xf>
    <xf numFmtId="49" fontId="9" fillId="5" borderId="26" xfId="0" applyNumberFormat="1" applyFont="1" applyFill="1" applyBorder="1" applyAlignment="1">
      <alignment horizontal="center" vertical="top"/>
    </xf>
    <xf numFmtId="0" fontId="6" fillId="5" borderId="51" xfId="0" applyFont="1" applyFill="1" applyBorder="1" applyAlignment="1">
      <alignment horizontal="left" vertical="top" wrapText="1"/>
    </xf>
    <xf numFmtId="0" fontId="6" fillId="5" borderId="53" xfId="0" applyFont="1" applyFill="1" applyBorder="1" applyAlignment="1">
      <alignment horizontal="left" vertical="top" wrapText="1"/>
    </xf>
    <xf numFmtId="0" fontId="6" fillId="5" borderId="24" xfId="0" applyNumberFormat="1" applyFont="1" applyFill="1" applyBorder="1" applyAlignment="1">
      <alignment horizontal="left" vertical="top" wrapText="1"/>
    </xf>
    <xf numFmtId="164" fontId="15" fillId="3" borderId="32" xfId="0" applyNumberFormat="1" applyFont="1" applyFill="1" applyBorder="1" applyAlignment="1">
      <alignment horizontal="center" vertical="top"/>
    </xf>
    <xf numFmtId="164" fontId="15" fillId="3" borderId="33" xfId="0" applyNumberFormat="1" applyFont="1" applyFill="1" applyBorder="1" applyAlignment="1">
      <alignment horizontal="center" vertical="top"/>
    </xf>
    <xf numFmtId="164" fontId="15" fillId="3" borderId="58" xfId="0" applyNumberFormat="1" applyFont="1" applyFill="1" applyBorder="1" applyAlignment="1">
      <alignment horizontal="center" vertical="top"/>
    </xf>
    <xf numFmtId="49" fontId="9" fillId="3" borderId="66" xfId="0" applyNumberFormat="1" applyFont="1" applyFill="1" applyBorder="1" applyAlignment="1">
      <alignment horizontal="left" vertical="top"/>
    </xf>
    <xf numFmtId="49" fontId="9" fillId="3" borderId="48" xfId="0" applyNumberFormat="1" applyFont="1" applyFill="1" applyBorder="1" applyAlignment="1">
      <alignment horizontal="left" vertical="top"/>
    </xf>
    <xf numFmtId="49" fontId="9" fillId="3" borderId="72" xfId="0" applyNumberFormat="1" applyFont="1" applyFill="1" applyBorder="1" applyAlignment="1">
      <alignment horizontal="left" vertical="top"/>
    </xf>
    <xf numFmtId="49" fontId="17" fillId="0" borderId="9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center" textRotation="90"/>
    </xf>
    <xf numFmtId="49" fontId="14" fillId="0" borderId="0" xfId="0" applyNumberFormat="1" applyFont="1" applyBorder="1" applyAlignment="1">
      <alignment horizontal="center" vertical="center" textRotation="90"/>
    </xf>
    <xf numFmtId="49" fontId="14" fillId="0" borderId="38" xfId="0" applyNumberFormat="1" applyFont="1" applyBorder="1" applyAlignment="1">
      <alignment horizontal="center" vertical="center" textRotation="90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18" fillId="0" borderId="63" xfId="0" applyNumberFormat="1" applyFont="1" applyBorder="1" applyAlignment="1">
      <alignment horizontal="center" vertical="top"/>
    </xf>
    <xf numFmtId="49" fontId="18" fillId="0" borderId="16" xfId="0" applyNumberFormat="1" applyFont="1" applyBorder="1" applyAlignment="1">
      <alignment horizontal="center" vertical="top"/>
    </xf>
    <xf numFmtId="49" fontId="9" fillId="3" borderId="29" xfId="0" applyNumberFormat="1" applyFont="1" applyFill="1" applyBorder="1" applyAlignment="1">
      <alignment horizontal="right" vertical="top"/>
    </xf>
    <xf numFmtId="49" fontId="9" fillId="3" borderId="33" xfId="0" applyNumberFormat="1" applyFont="1" applyFill="1" applyBorder="1" applyAlignment="1">
      <alignment horizontal="right" vertical="top"/>
    </xf>
    <xf numFmtId="49" fontId="9" fillId="3" borderId="58" xfId="0" applyNumberFormat="1" applyFont="1" applyFill="1" applyBorder="1" applyAlignment="1">
      <alignment horizontal="right" vertical="top"/>
    </xf>
    <xf numFmtId="49" fontId="14" fillId="0" borderId="21" xfId="0" applyNumberFormat="1" applyFont="1" applyBorder="1" applyAlignment="1">
      <alignment horizontal="center" vertical="top" textRotation="90"/>
    </xf>
    <xf numFmtId="49" fontId="14" fillId="0" borderId="15" xfId="0" applyNumberFormat="1" applyFont="1" applyBorder="1" applyAlignment="1">
      <alignment horizontal="center" vertical="top" textRotation="90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37" xfId="0" applyNumberFormat="1" applyFont="1" applyFill="1" applyBorder="1" applyAlignment="1">
      <alignment horizontal="center" vertical="top"/>
    </xf>
    <xf numFmtId="0" fontId="1" fillId="5" borderId="51" xfId="0" applyFont="1" applyFill="1" applyBorder="1" applyAlignment="1">
      <alignment horizontal="left" vertical="top" wrapText="1"/>
    </xf>
    <xf numFmtId="0" fontId="1" fillId="5" borderId="40" xfId="0" applyFont="1" applyFill="1" applyBorder="1" applyAlignment="1">
      <alignment horizontal="left" vertical="top" wrapText="1"/>
    </xf>
    <xf numFmtId="49" fontId="35" fillId="0" borderId="17" xfId="0" applyNumberFormat="1" applyFont="1" applyBorder="1" applyAlignment="1">
      <alignment horizontal="center" vertical="top" wrapText="1"/>
    </xf>
    <xf numFmtId="49" fontId="35" fillId="0" borderId="37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38" xfId="0" applyNumberFormat="1" applyFont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28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/>
    </xf>
    <xf numFmtId="1" fontId="13" fillId="0" borderId="35" xfId="0" applyNumberFormat="1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0" fillId="5" borderId="51" xfId="0" applyFont="1" applyFill="1" applyBorder="1" applyAlignment="1">
      <alignment horizontal="left" vertical="top" wrapText="1"/>
    </xf>
    <xf numFmtId="0" fontId="17" fillId="5" borderId="51" xfId="0" applyFont="1" applyFill="1" applyBorder="1" applyAlignment="1">
      <alignment horizontal="left" vertical="top" wrapText="1"/>
    </xf>
    <xf numFmtId="0" fontId="17" fillId="5" borderId="24" xfId="0" applyFont="1" applyFill="1" applyBorder="1" applyAlignment="1">
      <alignment horizontal="left" vertical="top" wrapText="1"/>
    </xf>
    <xf numFmtId="0" fontId="17" fillId="5" borderId="40" xfId="0" applyFont="1" applyFill="1" applyBorder="1" applyAlignment="1">
      <alignment horizontal="left" vertical="top" wrapText="1"/>
    </xf>
    <xf numFmtId="1" fontId="13" fillId="0" borderId="13" xfId="0" applyNumberFormat="1" applyFont="1" applyFill="1" applyBorder="1" applyAlignment="1">
      <alignment horizontal="center" vertical="top"/>
    </xf>
    <xf numFmtId="0" fontId="10" fillId="5" borderId="53" xfId="0" applyFont="1" applyFill="1" applyBorder="1" applyAlignment="1">
      <alignment horizontal="left" vertical="top" wrapText="1"/>
    </xf>
    <xf numFmtId="0" fontId="18" fillId="0" borderId="60" xfId="0" applyFont="1" applyFill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/>
    </xf>
    <xf numFmtId="49" fontId="9" fillId="3" borderId="72" xfId="0" applyNumberFormat="1" applyFont="1" applyFill="1" applyBorder="1" applyAlignment="1">
      <alignment horizontal="right" vertical="top"/>
    </xf>
    <xf numFmtId="164" fontId="6" fillId="3" borderId="66" xfId="0" applyNumberFormat="1" applyFont="1" applyFill="1" applyBorder="1" applyAlignment="1">
      <alignment horizontal="center" vertical="center"/>
    </xf>
    <xf numFmtId="164" fontId="6" fillId="3" borderId="48" xfId="0" applyNumberFormat="1" applyFont="1" applyFill="1" applyBorder="1" applyAlignment="1">
      <alignment horizontal="center" vertical="center"/>
    </xf>
    <xf numFmtId="164" fontId="6" fillId="3" borderId="72" xfId="0" applyNumberFormat="1" applyFont="1" applyFill="1" applyBorder="1" applyAlignment="1">
      <alignment horizontal="center" vertical="center"/>
    </xf>
    <xf numFmtId="49" fontId="10" fillId="5" borderId="17" xfId="0" applyNumberFormat="1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left" vertical="top"/>
    </xf>
    <xf numFmtId="0" fontId="17" fillId="3" borderId="48" xfId="0" applyFont="1" applyFill="1" applyBorder="1" applyAlignment="1">
      <alignment horizontal="left" vertical="top"/>
    </xf>
    <xf numFmtId="0" fontId="17" fillId="3" borderId="7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49" fontId="17" fillId="0" borderId="43" xfId="0" applyNumberFormat="1" applyFont="1" applyBorder="1" applyAlignment="1">
      <alignment horizontal="center" vertical="top"/>
    </xf>
    <xf numFmtId="49" fontId="17" fillId="0" borderId="64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6" fillId="0" borderId="40" xfId="0" applyNumberFormat="1" applyFont="1" applyFill="1" applyBorder="1" applyAlignment="1">
      <alignment horizontal="left" vertical="top" wrapText="1"/>
    </xf>
    <xf numFmtId="1" fontId="13" fillId="0" borderId="8" xfId="0" applyNumberFormat="1" applyFont="1" applyFill="1" applyBorder="1" applyAlignment="1">
      <alignment horizontal="center" vertical="top"/>
    </xf>
    <xf numFmtId="1" fontId="13" fillId="0" borderId="37" xfId="0" applyNumberFormat="1" applyFont="1" applyFill="1" applyBorder="1" applyAlignment="1">
      <alignment horizontal="center" vertical="top"/>
    </xf>
    <xf numFmtId="49" fontId="17" fillId="0" borderId="39" xfId="0" applyNumberFormat="1" applyFont="1" applyBorder="1" applyAlignment="1">
      <alignment horizontal="center" vertical="top"/>
    </xf>
    <xf numFmtId="0" fontId="6" fillId="5" borderId="40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65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 wrapText="1"/>
    </xf>
    <xf numFmtId="0" fontId="6" fillId="5" borderId="24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35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horizontal="center" vertical="top" wrapText="1"/>
    </xf>
    <xf numFmtId="49" fontId="9" fillId="3" borderId="37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18" fillId="0" borderId="60" xfId="0" applyFont="1" applyFill="1" applyBorder="1" applyAlignment="1">
      <alignment horizontal="center" vertical="center" textRotation="90" wrapText="1"/>
    </xf>
    <xf numFmtId="0" fontId="18" fillId="0" borderId="47" xfId="0" applyFont="1" applyFill="1" applyBorder="1" applyAlignment="1">
      <alignment horizontal="center" vertical="center" textRotation="90" wrapText="1"/>
    </xf>
    <xf numFmtId="49" fontId="17" fillId="2" borderId="6" xfId="0" applyNumberFormat="1" applyFont="1" applyFill="1" applyBorder="1" applyAlignment="1">
      <alignment horizontal="center" vertical="top"/>
    </xf>
    <xf numFmtId="49" fontId="17" fillId="2" borderId="35" xfId="0" applyNumberFormat="1" applyFont="1" applyFill="1" applyBorder="1" applyAlignment="1">
      <alignment horizontal="center" vertical="top"/>
    </xf>
    <xf numFmtId="49" fontId="17" fillId="3" borderId="8" xfId="0" applyNumberFormat="1" applyFont="1" applyFill="1" applyBorder="1" applyAlignment="1">
      <alignment horizontal="center" vertical="top"/>
    </xf>
    <xf numFmtId="49" fontId="17" fillId="3" borderId="37" xfId="0" applyNumberFormat="1" applyFont="1" applyFill="1" applyBorder="1" applyAlignment="1">
      <alignment horizontal="center" vertical="top"/>
    </xf>
    <xf numFmtId="49" fontId="17" fillId="0" borderId="8" xfId="0" applyNumberFormat="1" applyFont="1" applyBorder="1" applyAlignment="1">
      <alignment horizontal="center" vertical="top"/>
    </xf>
    <xf numFmtId="49" fontId="17" fillId="0" borderId="37" xfId="0" applyNumberFormat="1" applyFont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22" fillId="5" borderId="24" xfId="0" applyFont="1" applyFill="1" applyBorder="1" applyAlignment="1">
      <alignment horizontal="left" vertical="top" wrapText="1"/>
    </xf>
    <xf numFmtId="0" fontId="22" fillId="5" borderId="40" xfId="0" applyFont="1" applyFill="1" applyBorder="1" applyAlignment="1">
      <alignment horizontal="left" vertical="top" wrapText="1"/>
    </xf>
    <xf numFmtId="49" fontId="17" fillId="0" borderId="9" xfId="0" applyNumberFormat="1" applyFont="1" applyBorder="1" applyAlignment="1">
      <alignment horizontal="center" vertical="top"/>
    </xf>
    <xf numFmtId="49" fontId="17" fillId="0" borderId="38" xfId="0" applyNumberFormat="1" applyFont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 textRotation="90" wrapText="1"/>
    </xf>
    <xf numFmtId="0" fontId="14" fillId="0" borderId="15" xfId="0" applyFont="1" applyFill="1" applyBorder="1" applyAlignment="1">
      <alignment horizontal="center" vertical="top" textRotation="90" wrapText="1"/>
    </xf>
    <xf numFmtId="0" fontId="14" fillId="0" borderId="35" xfId="0" applyFont="1" applyFill="1" applyBorder="1" applyAlignment="1">
      <alignment horizontal="center" vertical="top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35" xfId="0" applyFont="1" applyFill="1" applyBorder="1" applyAlignment="1">
      <alignment horizontal="center" vertical="center" textRotation="90" wrapText="1"/>
    </xf>
    <xf numFmtId="0" fontId="14" fillId="0" borderId="50" xfId="0" applyFont="1" applyFill="1" applyBorder="1" applyAlignment="1">
      <alignment horizontal="center" vertical="center" textRotation="90" wrapText="1"/>
    </xf>
    <xf numFmtId="0" fontId="14" fillId="0" borderId="4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13" fillId="0" borderId="60" xfId="0" applyNumberFormat="1" applyFont="1" applyFill="1" applyBorder="1" applyAlignment="1">
      <alignment horizontal="center" vertical="top"/>
    </xf>
    <xf numFmtId="49" fontId="13" fillId="0" borderId="47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49" fontId="17" fillId="0" borderId="43" xfId="0" applyNumberFormat="1" applyFont="1" applyBorder="1" applyAlignment="1">
      <alignment horizontal="center" vertical="top" wrapText="1"/>
    </xf>
    <xf numFmtId="49" fontId="17" fillId="0" borderId="64" xfId="0" applyNumberFormat="1" applyFont="1" applyBorder="1" applyAlignment="1">
      <alignment horizontal="center" vertical="top" wrapText="1"/>
    </xf>
    <xf numFmtId="49" fontId="9" fillId="2" borderId="35" xfId="0" applyNumberFormat="1" applyFont="1" applyFill="1" applyBorder="1" applyAlignment="1">
      <alignment horizontal="center" vertical="top"/>
    </xf>
    <xf numFmtId="49" fontId="9" fillId="3" borderId="37" xfId="0" applyNumberFormat="1" applyFont="1" applyFill="1" applyBorder="1" applyAlignment="1">
      <alignment horizontal="center" vertical="top"/>
    </xf>
    <xf numFmtId="0" fontId="13" fillId="0" borderId="55" xfId="0" applyFont="1" applyFill="1" applyBorder="1" applyAlignment="1">
      <alignment horizontal="center" vertical="top" wrapText="1"/>
    </xf>
    <xf numFmtId="0" fontId="13" fillId="0" borderId="7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/>
    </xf>
    <xf numFmtId="49" fontId="8" fillId="0" borderId="65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left" vertical="top" wrapText="1"/>
    </xf>
    <xf numFmtId="164" fontId="6" fillId="0" borderId="47" xfId="0" applyNumberFormat="1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center" vertical="top"/>
    </xf>
    <xf numFmtId="49" fontId="8" fillId="0" borderId="3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0" fillId="0" borderId="43" xfId="0" applyNumberFormat="1" applyFont="1" applyBorder="1" applyAlignment="1">
      <alignment horizontal="center" vertical="center" textRotation="90" wrapText="1"/>
    </xf>
    <xf numFmtId="0" fontId="10" fillId="0" borderId="39" xfId="0" applyNumberFormat="1" applyFont="1" applyBorder="1" applyAlignment="1">
      <alignment horizontal="center" vertical="center" textRotation="90" wrapText="1"/>
    </xf>
    <xf numFmtId="0" fontId="10" fillId="0" borderId="64" xfId="0" applyNumberFormat="1" applyFont="1" applyBorder="1" applyAlignment="1">
      <alignment horizontal="center" vertical="center" textRotation="90" wrapText="1"/>
    </xf>
    <xf numFmtId="0" fontId="9" fillId="3" borderId="4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49" fontId="13" fillId="0" borderId="6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3" fillId="0" borderId="65" xfId="0" applyFont="1" applyFill="1" applyBorder="1" applyAlignment="1">
      <alignment horizontal="center" vertical="top"/>
    </xf>
    <xf numFmtId="0" fontId="13" fillId="0" borderId="50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49" fontId="8" fillId="0" borderId="65" xfId="0" applyNumberFormat="1" applyFont="1" applyBorder="1" applyAlignment="1">
      <alignment horizontal="center" vertical="top"/>
    </xf>
    <xf numFmtId="0" fontId="6" fillId="0" borderId="6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5" borderId="46" xfId="0" applyFont="1" applyFill="1" applyBorder="1" applyAlignment="1">
      <alignment horizontal="left" vertical="top" wrapText="1"/>
    </xf>
    <xf numFmtId="0" fontId="11" fillId="5" borderId="38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49" fontId="9" fillId="9" borderId="41" xfId="0" applyNumberFormat="1" applyFont="1" applyFill="1" applyBorder="1" applyAlignment="1">
      <alignment horizontal="left" vertical="top" wrapText="1"/>
    </xf>
    <xf numFmtId="49" fontId="9" fillId="9" borderId="14" xfId="0" applyNumberFormat="1" applyFont="1" applyFill="1" applyBorder="1" applyAlignment="1">
      <alignment horizontal="left" vertical="top" wrapText="1"/>
    </xf>
    <xf numFmtId="49" fontId="9" fillId="9" borderId="73" xfId="0" applyNumberFormat="1" applyFont="1" applyFill="1" applyBorder="1" applyAlignment="1">
      <alignment horizontal="left" vertical="top" wrapText="1"/>
    </xf>
    <xf numFmtId="0" fontId="12" fillId="6" borderId="67" xfId="0" applyFont="1" applyFill="1" applyBorder="1" applyAlignment="1">
      <alignment horizontal="left" vertical="top" wrapText="1"/>
    </xf>
    <xf numFmtId="0" fontId="12" fillId="6" borderId="46" xfId="0" applyFont="1" applyFill="1" applyBorder="1" applyAlignment="1">
      <alignment horizontal="left" vertical="top" wrapText="1"/>
    </xf>
    <xf numFmtId="0" fontId="12" fillId="6" borderId="75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left" vertical="top"/>
    </xf>
    <xf numFmtId="0" fontId="9" fillId="2" borderId="72" xfId="0" applyFont="1" applyFill="1" applyBorder="1" applyAlignment="1">
      <alignment horizontal="left" vertical="top"/>
    </xf>
    <xf numFmtId="1" fontId="13" fillId="0" borderId="39" xfId="0" applyNumberFormat="1" applyFont="1" applyFill="1" applyBorder="1" applyAlignment="1">
      <alignment horizontal="center" vertical="top"/>
    </xf>
    <xf numFmtId="1" fontId="13" fillId="0" borderId="6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3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0" fillId="0" borderId="38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49" fontId="9" fillId="3" borderId="79" xfId="0" applyNumberFormat="1" applyFont="1" applyFill="1" applyBorder="1" applyAlignment="1">
      <alignment horizontal="right" vertical="top"/>
    </xf>
    <xf numFmtId="49" fontId="6" fillId="3" borderId="5" xfId="0" applyNumberFormat="1" applyFont="1" applyFill="1" applyBorder="1" applyAlignment="1">
      <alignment horizontal="right" vertical="top"/>
    </xf>
    <xf numFmtId="49" fontId="6" fillId="3" borderId="69" xfId="0" applyNumberFormat="1" applyFont="1" applyFill="1" applyBorder="1" applyAlignment="1">
      <alignment horizontal="right" vertical="top"/>
    </xf>
    <xf numFmtId="0" fontId="6" fillId="5" borderId="10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/>
    </xf>
    <xf numFmtId="0" fontId="9" fillId="3" borderId="43" xfId="0" applyFont="1" applyFill="1" applyBorder="1" applyAlignment="1">
      <alignment horizontal="left" vertical="top"/>
    </xf>
    <xf numFmtId="164" fontId="6" fillId="3" borderId="66" xfId="0" applyNumberFormat="1" applyFont="1" applyFill="1" applyBorder="1" applyAlignment="1">
      <alignment horizontal="center" vertical="top"/>
    </xf>
    <xf numFmtId="164" fontId="6" fillId="3" borderId="48" xfId="0" applyNumberFormat="1" applyFont="1" applyFill="1" applyBorder="1" applyAlignment="1">
      <alignment horizontal="center" vertical="top"/>
    </xf>
    <xf numFmtId="164" fontId="6" fillId="3" borderId="72" xfId="0" applyNumberFormat="1" applyFont="1" applyFill="1" applyBorder="1" applyAlignment="1">
      <alignment horizontal="center" vertical="top"/>
    </xf>
    <xf numFmtId="49" fontId="9" fillId="0" borderId="43" xfId="0" applyNumberFormat="1" applyFont="1" applyFill="1" applyBorder="1" applyAlignment="1">
      <alignment horizontal="center" vertical="top" wrapText="1"/>
    </xf>
    <xf numFmtId="49" fontId="9" fillId="0" borderId="64" xfId="0" applyNumberFormat="1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vertical="top" wrapText="1"/>
    </xf>
    <xf numFmtId="0" fontId="8" fillId="0" borderId="47" xfId="0" applyFont="1" applyFill="1" applyBorder="1" applyAlignment="1">
      <alignment vertical="top" wrapText="1"/>
    </xf>
    <xf numFmtId="0" fontId="12" fillId="6" borderId="56" xfId="0" applyFont="1" applyFill="1" applyBorder="1" applyAlignment="1">
      <alignment horizontal="left" vertical="top" wrapText="1"/>
    </xf>
    <xf numFmtId="0" fontId="12" fillId="6" borderId="54" xfId="0" applyFont="1" applyFill="1" applyBorder="1" applyAlignment="1">
      <alignment horizontal="left" vertical="top" wrapText="1"/>
    </xf>
    <xf numFmtId="0" fontId="9" fillId="2" borderId="67" xfId="0" applyFont="1" applyFill="1" applyBorder="1" applyAlignment="1">
      <alignment horizontal="left" vertical="top"/>
    </xf>
    <xf numFmtId="0" fontId="9" fillId="2" borderId="56" xfId="0" applyFont="1" applyFill="1" applyBorder="1" applyAlignment="1">
      <alignment horizontal="left" vertical="top"/>
    </xf>
    <xf numFmtId="0" fontId="9" fillId="2" borderId="54" xfId="0" applyFont="1" applyFill="1" applyBorder="1" applyAlignment="1">
      <alignment horizontal="left" vertical="top"/>
    </xf>
    <xf numFmtId="0" fontId="9" fillId="3" borderId="47" xfId="0" applyFont="1" applyFill="1" applyBorder="1" applyAlignment="1">
      <alignment horizontal="left" vertical="top" wrapText="1"/>
    </xf>
    <xf numFmtId="0" fontId="9" fillId="3" borderId="38" xfId="0" applyFont="1" applyFill="1" applyBorder="1" applyAlignment="1">
      <alignment horizontal="left" vertical="top" wrapText="1"/>
    </xf>
    <xf numFmtId="0" fontId="9" fillId="3" borderId="64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164" fontId="6" fillId="0" borderId="67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164" fontId="6" fillId="0" borderId="6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164" fontId="6" fillId="0" borderId="80" xfId="0" applyNumberFormat="1" applyFont="1" applyBorder="1" applyAlignment="1">
      <alignment horizontal="center" vertical="top"/>
    </xf>
    <xf numFmtId="0" fontId="6" fillId="0" borderId="74" xfId="0" applyFont="1" applyBorder="1" applyAlignment="1">
      <alignment horizontal="center" vertical="top"/>
    </xf>
    <xf numFmtId="0" fontId="6" fillId="0" borderId="78" xfId="0" applyFont="1" applyBorder="1" applyAlignment="1">
      <alignment horizontal="center" vertical="top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65" xfId="0" applyFont="1" applyFill="1" applyBorder="1" applyAlignment="1">
      <alignment horizontal="center" vertical="center" textRotation="90" wrapText="1"/>
    </xf>
    <xf numFmtId="164" fontId="17" fillId="4" borderId="66" xfId="0" applyNumberFormat="1" applyFont="1" applyFill="1" applyBorder="1" applyAlignment="1">
      <alignment horizontal="center" vertical="top"/>
    </xf>
    <xf numFmtId="0" fontId="17" fillId="4" borderId="48" xfId="0" applyFont="1" applyFill="1" applyBorder="1" applyAlignment="1">
      <alignment horizontal="center" vertical="top"/>
    </xf>
    <xf numFmtId="0" fontId="17" fillId="4" borderId="72" xfId="0" applyFont="1" applyFill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164" fontId="17" fillId="6" borderId="66" xfId="0" applyNumberFormat="1" applyFont="1" applyFill="1" applyBorder="1" applyAlignment="1">
      <alignment horizontal="center" vertical="top"/>
    </xf>
    <xf numFmtId="0" fontId="17" fillId="6" borderId="48" xfId="0" applyFont="1" applyFill="1" applyBorder="1" applyAlignment="1">
      <alignment horizontal="center" vertical="top"/>
    </xf>
    <xf numFmtId="0" fontId="17" fillId="6" borderId="7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3" fillId="0" borderId="50" xfId="0" applyFont="1" applyFill="1" applyBorder="1" applyAlignment="1">
      <alignment horizontal="center" vertical="center" textRotation="90" wrapText="1"/>
    </xf>
    <xf numFmtId="0" fontId="13" fillId="0" borderId="47" xfId="0" applyFont="1" applyFill="1" applyBorder="1" applyAlignment="1">
      <alignment horizontal="center" vertical="center" textRotation="90" wrapText="1"/>
    </xf>
    <xf numFmtId="0" fontId="26" fillId="5" borderId="24" xfId="0" applyFont="1" applyFill="1" applyBorder="1" applyAlignment="1">
      <alignment horizontal="left" vertical="top" wrapText="1"/>
    </xf>
    <xf numFmtId="0" fontId="26" fillId="5" borderId="4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49" fontId="9" fillId="3" borderId="9" xfId="0" applyNumberFormat="1" applyFont="1" applyFill="1" applyBorder="1" applyAlignment="1">
      <alignment horizontal="right" vertical="top"/>
    </xf>
    <xf numFmtId="49" fontId="9" fillId="3" borderId="43" xfId="0" applyNumberFormat="1" applyFont="1" applyFill="1" applyBorder="1" applyAlignment="1">
      <alignment horizontal="right" vertical="top"/>
    </xf>
    <xf numFmtId="0" fontId="17" fillId="0" borderId="51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 vertical="top" wrapText="1"/>
    </xf>
    <xf numFmtId="0" fontId="17" fillId="3" borderId="66" xfId="0" applyFont="1" applyFill="1" applyBorder="1" applyAlignment="1">
      <alignment horizontal="left" vertical="top"/>
    </xf>
    <xf numFmtId="0" fontId="13" fillId="0" borderId="60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textRotation="90"/>
    </xf>
    <xf numFmtId="49" fontId="9" fillId="0" borderId="24" xfId="0" applyNumberFormat="1" applyFont="1" applyBorder="1" applyAlignment="1">
      <alignment horizontal="center" vertical="top" textRotation="90"/>
    </xf>
    <xf numFmtId="49" fontId="9" fillId="0" borderId="0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0" fontId="19" fillId="0" borderId="9" xfId="0" applyNumberFormat="1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37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52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49" fontId="9" fillId="9" borderId="50" xfId="0" applyNumberFormat="1" applyFont="1" applyFill="1" applyBorder="1" applyAlignment="1">
      <alignment horizontal="left" vertical="top" wrapText="1"/>
    </xf>
    <xf numFmtId="49" fontId="9" fillId="9" borderId="9" xfId="0" applyNumberFormat="1" applyFont="1" applyFill="1" applyBorder="1" applyAlignment="1">
      <alignment horizontal="left" vertical="top" wrapText="1"/>
    </xf>
    <xf numFmtId="49" fontId="9" fillId="9" borderId="43" xfId="0" applyNumberFormat="1" applyFont="1" applyFill="1" applyBorder="1" applyAlignment="1">
      <alignment horizontal="left" vertical="top" wrapText="1"/>
    </xf>
    <xf numFmtId="49" fontId="17" fillId="0" borderId="63" xfId="0" applyNumberFormat="1" applyFont="1" applyBorder="1" applyAlignment="1">
      <alignment horizontal="center" vertical="top" wrapText="1"/>
    </xf>
    <xf numFmtId="49" fontId="17" fillId="0" borderId="36" xfId="0" applyNumberFormat="1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</cellXfs>
  <cellStyles count="3">
    <cellStyle name="Įprastas 2" xfId="1"/>
    <cellStyle name="Įprastas 3" xfId="2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topLeftCell="A112" zoomScaleNormal="100" zoomScaleSheetLayoutView="90" workbookViewId="0">
      <selection activeCell="D141" sqref="D141"/>
    </sheetView>
  </sheetViews>
  <sheetFormatPr defaultRowHeight="12.75"/>
  <cols>
    <col min="1" max="2" width="2.7109375" style="4" customWidth="1"/>
    <col min="3" max="3" width="2.85546875" style="4" customWidth="1"/>
    <col min="4" max="4" width="32.7109375" style="4" customWidth="1"/>
    <col min="5" max="5" width="4.5703125" style="869" customWidth="1"/>
    <col min="6" max="6" width="2.85546875" style="378" customWidth="1"/>
    <col min="7" max="7" width="2.7109375" style="376" customWidth="1"/>
    <col min="8" max="8" width="7.5703125" style="4" customWidth="1"/>
    <col min="9" max="9" width="9.140625" style="4"/>
    <col min="10" max="10" width="7.5703125" style="4" customWidth="1"/>
    <col min="11" max="11" width="6.140625" style="4" customWidth="1"/>
    <col min="12" max="12" width="9" style="4" customWidth="1"/>
    <col min="13" max="13" width="8.42578125" style="4" customWidth="1"/>
    <col min="14" max="14" width="8.140625" style="4" customWidth="1"/>
    <col min="15" max="15" width="22.42578125" style="377" customWidth="1"/>
    <col min="16" max="17" width="5.140625" style="378" customWidth="1"/>
    <col min="18" max="18" width="5.140625" style="499" customWidth="1"/>
    <col min="19" max="16384" width="9.140625" style="4"/>
  </cols>
  <sheetData>
    <row r="1" spans="1:18" ht="15.75">
      <c r="A1" s="1391" t="s">
        <v>108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</row>
    <row r="2" spans="1:18" s="5" customFormat="1">
      <c r="A2" s="1392" t="s">
        <v>101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</row>
    <row r="3" spans="1:18" s="5" customFormat="1">
      <c r="A3" s="1393" t="s">
        <v>58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</row>
    <row r="4" spans="1:18" s="5" customFormat="1" ht="13.5" thickBot="1">
      <c r="A4" s="1394" t="s">
        <v>0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</row>
    <row r="5" spans="1:18" s="6" customFormat="1" ht="13.5" customHeight="1" thickBot="1">
      <c r="A5" s="1322" t="s">
        <v>1</v>
      </c>
      <c r="B5" s="1325" t="s">
        <v>2</v>
      </c>
      <c r="C5" s="1328" t="s">
        <v>3</v>
      </c>
      <c r="D5" s="1331" t="s">
        <v>4</v>
      </c>
      <c r="E5" s="1340" t="s">
        <v>5</v>
      </c>
      <c r="F5" s="1325" t="s">
        <v>155</v>
      </c>
      <c r="G5" s="1343" t="s">
        <v>6</v>
      </c>
      <c r="H5" s="1334" t="s">
        <v>7</v>
      </c>
      <c r="I5" s="1337" t="s">
        <v>110</v>
      </c>
      <c r="J5" s="1338"/>
      <c r="K5" s="1338"/>
      <c r="L5" s="1339"/>
      <c r="M5" s="1400" t="s">
        <v>63</v>
      </c>
      <c r="N5" s="1400" t="s">
        <v>64</v>
      </c>
      <c r="O5" s="1360" t="s">
        <v>109</v>
      </c>
      <c r="P5" s="1361"/>
      <c r="Q5" s="1361"/>
      <c r="R5" s="1362"/>
    </row>
    <row r="6" spans="1:18" s="6" customFormat="1" ht="12.75" customHeight="1">
      <c r="A6" s="1323"/>
      <c r="B6" s="1326"/>
      <c r="C6" s="1329"/>
      <c r="D6" s="1332"/>
      <c r="E6" s="1341"/>
      <c r="F6" s="1326"/>
      <c r="G6" s="1344"/>
      <c r="H6" s="1335"/>
      <c r="I6" s="1363" t="s">
        <v>8</v>
      </c>
      <c r="J6" s="1365" t="s">
        <v>9</v>
      </c>
      <c r="K6" s="1366"/>
      <c r="L6" s="1369" t="s">
        <v>10</v>
      </c>
      <c r="M6" s="1401"/>
      <c r="N6" s="1401"/>
      <c r="O6" s="1395" t="s">
        <v>59</v>
      </c>
      <c r="P6" s="1397" t="s">
        <v>65</v>
      </c>
      <c r="Q6" s="1398"/>
      <c r="R6" s="1399"/>
    </row>
    <row r="7" spans="1:18" s="6" customFormat="1" ht="115.5" customHeight="1" thickBot="1">
      <c r="A7" s="1324"/>
      <c r="B7" s="1327"/>
      <c r="C7" s="1330"/>
      <c r="D7" s="1333"/>
      <c r="E7" s="1342"/>
      <c r="F7" s="1327"/>
      <c r="G7" s="1345"/>
      <c r="H7" s="1336"/>
      <c r="I7" s="1364"/>
      <c r="J7" s="7" t="s">
        <v>8</v>
      </c>
      <c r="K7" s="7" t="s">
        <v>11</v>
      </c>
      <c r="L7" s="1370"/>
      <c r="M7" s="1402"/>
      <c r="N7" s="1402"/>
      <c r="O7" s="1396"/>
      <c r="P7" s="8" t="s">
        <v>66</v>
      </c>
      <c r="Q7" s="8" t="s">
        <v>67</v>
      </c>
      <c r="R7" s="9" t="s">
        <v>68</v>
      </c>
    </row>
    <row r="8" spans="1:18" s="5" customFormat="1">
      <c r="A8" s="1375" t="s">
        <v>167</v>
      </c>
      <c r="B8" s="1376"/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7"/>
    </row>
    <row r="9" spans="1:18" s="5" customFormat="1" ht="13.5" thickBot="1">
      <c r="A9" s="1378" t="s">
        <v>12</v>
      </c>
      <c r="B9" s="1379"/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80"/>
    </row>
    <row r="10" spans="1:18" s="11" customFormat="1" ht="15" customHeight="1" thickBot="1">
      <c r="A10" s="10" t="s">
        <v>13</v>
      </c>
      <c r="B10" s="1381" t="s">
        <v>14</v>
      </c>
      <c r="C10" s="1381"/>
      <c r="D10" s="1381"/>
      <c r="E10" s="1381"/>
      <c r="F10" s="1381"/>
      <c r="G10" s="1381"/>
      <c r="H10" s="138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2"/>
    </row>
    <row r="11" spans="1:18" s="11" customFormat="1" ht="13.5" thickBot="1">
      <c r="A11" s="12" t="s">
        <v>13</v>
      </c>
      <c r="B11" s="13" t="s">
        <v>13</v>
      </c>
      <c r="C11" s="1346" t="s">
        <v>15</v>
      </c>
      <c r="D11" s="1346"/>
      <c r="E11" s="1346"/>
      <c r="F11" s="1346"/>
      <c r="G11" s="1346"/>
      <c r="H11" s="1347"/>
      <c r="I11" s="1347"/>
      <c r="J11" s="1347"/>
      <c r="K11" s="1347"/>
      <c r="L11" s="1347"/>
      <c r="M11" s="1347"/>
      <c r="N11" s="1347"/>
      <c r="O11" s="1347"/>
      <c r="P11" s="1347"/>
      <c r="Q11" s="1347"/>
      <c r="R11" s="1348"/>
    </row>
    <row r="12" spans="1:18" s="11" customFormat="1" ht="39" customHeight="1">
      <c r="A12" s="14" t="s">
        <v>13</v>
      </c>
      <c r="B12" s="15" t="s">
        <v>13</v>
      </c>
      <c r="C12" s="16" t="s">
        <v>13</v>
      </c>
      <c r="D12" s="1254" t="s">
        <v>69</v>
      </c>
      <c r="E12" s="857"/>
      <c r="F12" s="17" t="s">
        <v>16</v>
      </c>
      <c r="G12" s="18" t="s">
        <v>26</v>
      </c>
      <c r="H12" s="19" t="s">
        <v>17</v>
      </c>
      <c r="I12" s="190">
        <f>J12+L12</f>
        <v>22494.2</v>
      </c>
      <c r="J12" s="154">
        <v>22494.2</v>
      </c>
      <c r="K12" s="154"/>
      <c r="L12" s="22"/>
      <c r="M12" s="23">
        <v>29773.9</v>
      </c>
      <c r="N12" s="24">
        <v>29773.9</v>
      </c>
      <c r="O12" s="25" t="s">
        <v>70</v>
      </c>
      <c r="P12" s="236">
        <v>27039</v>
      </c>
      <c r="Q12" s="237">
        <v>27034</v>
      </c>
      <c r="R12" s="238">
        <v>27034</v>
      </c>
    </row>
    <row r="13" spans="1:18" s="11" customFormat="1" ht="57.75" customHeight="1">
      <c r="A13" s="26"/>
      <c r="B13" s="27"/>
      <c r="C13" s="28"/>
      <c r="D13" s="1255"/>
      <c r="E13" s="858"/>
      <c r="F13" s="29"/>
      <c r="G13" s="30"/>
      <c r="H13" s="31"/>
      <c r="I13" s="381"/>
      <c r="J13" s="382"/>
      <c r="K13" s="382"/>
      <c r="L13" s="33"/>
      <c r="M13" s="34"/>
      <c r="N13" s="35"/>
      <c r="O13" s="36" t="s">
        <v>191</v>
      </c>
      <c r="P13" s="37">
        <v>5</v>
      </c>
      <c r="Q13" s="38">
        <v>5</v>
      </c>
      <c r="R13" s="39">
        <v>5</v>
      </c>
    </row>
    <row r="14" spans="1:18" s="11" customFormat="1" ht="15" customHeight="1">
      <c r="A14" s="26"/>
      <c r="B14" s="27"/>
      <c r="C14" s="28"/>
      <c r="D14" s="1255"/>
      <c r="E14" s="858"/>
      <c r="F14" s="29"/>
      <c r="G14" s="30"/>
      <c r="H14" s="40"/>
      <c r="I14" s="205"/>
      <c r="J14" s="206"/>
      <c r="K14" s="206"/>
      <c r="L14" s="43"/>
      <c r="M14" s="44"/>
      <c r="N14" s="45"/>
      <c r="O14" s="1371" t="s">
        <v>71</v>
      </c>
      <c r="P14" s="1373">
        <v>185</v>
      </c>
      <c r="Q14" s="1351">
        <v>185</v>
      </c>
      <c r="R14" s="1353">
        <v>185</v>
      </c>
    </row>
    <row r="15" spans="1:18" s="11" customFormat="1" ht="13.5" thickBot="1">
      <c r="A15" s="26"/>
      <c r="B15" s="27"/>
      <c r="C15" s="28"/>
      <c r="D15" s="293"/>
      <c r="E15" s="858"/>
      <c r="F15" s="29"/>
      <c r="G15" s="30"/>
      <c r="H15" s="47" t="s">
        <v>18</v>
      </c>
      <c r="I15" s="48">
        <f>J15+L15</f>
        <v>22494.2</v>
      </c>
      <c r="J15" s="49">
        <f>SUM(J12:J14)</f>
        <v>22494.2</v>
      </c>
      <c r="K15" s="49"/>
      <c r="L15" s="50"/>
      <c r="M15" s="51">
        <f>SUM(M12:M14)</f>
        <v>29773.9</v>
      </c>
      <c r="N15" s="52">
        <f>SUM(N12:N14)</f>
        <v>29773.9</v>
      </c>
      <c r="O15" s="1372"/>
      <c r="P15" s="1374"/>
      <c r="Q15" s="1352"/>
      <c r="R15" s="1354"/>
    </row>
    <row r="16" spans="1:18" s="11" customFormat="1" ht="34.5" customHeight="1">
      <c r="A16" s="14" t="s">
        <v>13</v>
      </c>
      <c r="B16" s="15" t="s">
        <v>13</v>
      </c>
      <c r="C16" s="16" t="s">
        <v>19</v>
      </c>
      <c r="D16" s="383" t="s">
        <v>72</v>
      </c>
      <c r="E16" s="1386" t="s">
        <v>181</v>
      </c>
      <c r="F16" s="17" t="s">
        <v>16</v>
      </c>
      <c r="G16" s="18" t="s">
        <v>26</v>
      </c>
      <c r="H16" s="384" t="s">
        <v>17</v>
      </c>
      <c r="I16" s="20">
        <f>J16+L16</f>
        <v>2816.3</v>
      </c>
      <c r="J16" s="21">
        <v>2816.3</v>
      </c>
      <c r="K16" s="21">
        <v>914.3</v>
      </c>
      <c r="L16" s="53"/>
      <c r="M16" s="54">
        <v>4099.7</v>
      </c>
      <c r="N16" s="86">
        <v>4099.7</v>
      </c>
      <c r="O16" s="1302" t="s">
        <v>73</v>
      </c>
      <c r="P16" s="1355">
        <v>361</v>
      </c>
      <c r="Q16" s="1312">
        <v>361</v>
      </c>
      <c r="R16" s="1367">
        <v>361</v>
      </c>
    </row>
    <row r="17" spans="1:18" s="11" customFormat="1" ht="17.25" customHeight="1" thickBot="1">
      <c r="A17" s="66"/>
      <c r="B17" s="67"/>
      <c r="C17" s="68"/>
      <c r="D17" s="385"/>
      <c r="E17" s="1387"/>
      <c r="F17" s="69"/>
      <c r="G17" s="70"/>
      <c r="H17" s="55" t="s">
        <v>18</v>
      </c>
      <c r="I17" s="56">
        <f>L17+J17</f>
        <v>2816.3</v>
      </c>
      <c r="J17" s="57">
        <f>SUM(J16:J16)</f>
        <v>2816.3</v>
      </c>
      <c r="K17" s="58">
        <f>SUM(K16:K16)</f>
        <v>914.3</v>
      </c>
      <c r="L17" s="60">
        <f>SUM(L16:L16)</f>
        <v>0</v>
      </c>
      <c r="M17" s="61">
        <f>SUM(M16:M16)</f>
        <v>4099.7</v>
      </c>
      <c r="N17" s="60">
        <f>SUM(N16:N16)</f>
        <v>4099.7</v>
      </c>
      <c r="O17" s="1303"/>
      <c r="P17" s="1356"/>
      <c r="Q17" s="1313"/>
      <c r="R17" s="1368"/>
    </row>
    <row r="18" spans="1:18" s="11" customFormat="1" ht="25.5">
      <c r="A18" s="14" t="s">
        <v>13</v>
      </c>
      <c r="B18" s="15" t="s">
        <v>13</v>
      </c>
      <c r="C18" s="16" t="s">
        <v>22</v>
      </c>
      <c r="D18" s="1254" t="s">
        <v>74</v>
      </c>
      <c r="E18" s="857"/>
      <c r="F18" s="17" t="s">
        <v>16</v>
      </c>
      <c r="G18" s="18" t="s">
        <v>26</v>
      </c>
      <c r="H18" s="62" t="s">
        <v>17</v>
      </c>
      <c r="I18" s="63">
        <v>436.2</v>
      </c>
      <c r="J18" s="64">
        <v>436.2</v>
      </c>
      <c r="K18" s="64">
        <v>333</v>
      </c>
      <c r="L18" s="65"/>
      <c r="M18" s="54">
        <v>385.9</v>
      </c>
      <c r="N18" s="54">
        <v>385.9</v>
      </c>
      <c r="O18" s="1302" t="s">
        <v>75</v>
      </c>
      <c r="P18" s="1310">
        <v>14</v>
      </c>
      <c r="Q18" s="1312">
        <v>14</v>
      </c>
      <c r="R18" s="1314">
        <v>14</v>
      </c>
    </row>
    <row r="19" spans="1:18" s="11" customFormat="1" ht="13.5" thickBot="1">
      <c r="A19" s="66"/>
      <c r="B19" s="67"/>
      <c r="C19" s="68"/>
      <c r="D19" s="1256"/>
      <c r="E19" s="859"/>
      <c r="F19" s="69"/>
      <c r="G19" s="70"/>
      <c r="H19" s="47" t="s">
        <v>18</v>
      </c>
      <c r="I19" s="59">
        <f t="shared" ref="I19:I24" si="0">J19+L19</f>
        <v>436.2</v>
      </c>
      <c r="J19" s="58">
        <f>+J18</f>
        <v>436.2</v>
      </c>
      <c r="K19" s="57">
        <f>+K18</f>
        <v>333</v>
      </c>
      <c r="L19" s="71">
        <f>+L18</f>
        <v>0</v>
      </c>
      <c r="M19" s="56">
        <f>+M18</f>
        <v>385.9</v>
      </c>
      <c r="N19" s="56">
        <f>+N18</f>
        <v>385.9</v>
      </c>
      <c r="O19" s="1303"/>
      <c r="P19" s="1311"/>
      <c r="Q19" s="1313"/>
      <c r="R19" s="1315"/>
    </row>
    <row r="20" spans="1:18" s="11" customFormat="1" ht="36.75" customHeight="1">
      <c r="A20" s="14" t="s">
        <v>13</v>
      </c>
      <c r="B20" s="15" t="s">
        <v>13</v>
      </c>
      <c r="C20" s="16" t="s">
        <v>24</v>
      </c>
      <c r="D20" s="1254" t="s">
        <v>76</v>
      </c>
      <c r="E20" s="1357"/>
      <c r="F20" s="17" t="s">
        <v>16</v>
      </c>
      <c r="G20" s="18" t="s">
        <v>26</v>
      </c>
      <c r="H20" s="62" t="s">
        <v>17</v>
      </c>
      <c r="I20" s="63">
        <f t="shared" si="0"/>
        <v>3440.6</v>
      </c>
      <c r="J20" s="64">
        <v>3440.6</v>
      </c>
      <c r="K20" s="72"/>
      <c r="L20" s="65"/>
      <c r="M20" s="54">
        <v>3341.2</v>
      </c>
      <c r="N20" s="54">
        <v>3241.8</v>
      </c>
      <c r="O20" s="1302" t="s">
        <v>128</v>
      </c>
      <c r="P20" s="1349" t="s">
        <v>129</v>
      </c>
      <c r="Q20" s="1320" t="s">
        <v>130</v>
      </c>
      <c r="R20" s="1316" t="s">
        <v>131</v>
      </c>
    </row>
    <row r="21" spans="1:18" s="11" customFormat="1" ht="15.75" customHeight="1" thickBot="1">
      <c r="A21" s="66"/>
      <c r="B21" s="67"/>
      <c r="C21" s="68"/>
      <c r="D21" s="1256"/>
      <c r="E21" s="1358"/>
      <c r="F21" s="69"/>
      <c r="G21" s="70"/>
      <c r="H21" s="47" t="s">
        <v>18</v>
      </c>
      <c r="I21" s="59">
        <f t="shared" si="0"/>
        <v>3440.6</v>
      </c>
      <c r="J21" s="58">
        <f>+J20</f>
        <v>3440.6</v>
      </c>
      <c r="K21" s="57">
        <f>+K20</f>
        <v>0</v>
      </c>
      <c r="L21" s="71">
        <f>+L20</f>
        <v>0</v>
      </c>
      <c r="M21" s="56">
        <f>+M20</f>
        <v>3341.2</v>
      </c>
      <c r="N21" s="56">
        <f>+N20</f>
        <v>3241.8</v>
      </c>
      <c r="O21" s="1303"/>
      <c r="P21" s="1350"/>
      <c r="Q21" s="1321"/>
      <c r="R21" s="1359"/>
    </row>
    <row r="22" spans="1:18" s="11" customFormat="1" ht="39" customHeight="1">
      <c r="A22" s="1252" t="s">
        <v>13</v>
      </c>
      <c r="B22" s="1253" t="s">
        <v>13</v>
      </c>
      <c r="C22" s="1267" t="s">
        <v>28</v>
      </c>
      <c r="D22" s="1254" t="s">
        <v>20</v>
      </c>
      <c r="E22" s="1240"/>
      <c r="F22" s="1188" t="s">
        <v>16</v>
      </c>
      <c r="G22" s="1412" t="s">
        <v>26</v>
      </c>
      <c r="H22" s="19" t="s">
        <v>21</v>
      </c>
      <c r="I22" s="74">
        <f t="shared" si="0"/>
        <v>30396.45</v>
      </c>
      <c r="J22" s="75">
        <v>30396.45</v>
      </c>
      <c r="K22" s="76"/>
      <c r="L22" s="77"/>
      <c r="M22" s="78">
        <v>33888</v>
      </c>
      <c r="N22" s="79">
        <v>33888</v>
      </c>
      <c r="O22" s="80" t="s">
        <v>77</v>
      </c>
      <c r="P22" s="387">
        <v>6513</v>
      </c>
      <c r="Q22" s="388">
        <v>6513</v>
      </c>
      <c r="R22" s="389">
        <v>6513</v>
      </c>
    </row>
    <row r="23" spans="1:18" s="11" customFormat="1" ht="13.5" thickBot="1">
      <c r="A23" s="1308"/>
      <c r="B23" s="1309"/>
      <c r="C23" s="1268"/>
      <c r="D23" s="1256"/>
      <c r="E23" s="1241"/>
      <c r="F23" s="1190"/>
      <c r="G23" s="1413"/>
      <c r="H23" s="47" t="s">
        <v>18</v>
      </c>
      <c r="I23" s="59">
        <f t="shared" si="0"/>
        <v>30396.45</v>
      </c>
      <c r="J23" s="58">
        <f>+J22</f>
        <v>30396.45</v>
      </c>
      <c r="K23" s="57">
        <f>+K22</f>
        <v>0</v>
      </c>
      <c r="L23" s="71">
        <f>+L22</f>
        <v>0</v>
      </c>
      <c r="M23" s="56">
        <f>+M22</f>
        <v>33888</v>
      </c>
      <c r="N23" s="61">
        <f>+N22</f>
        <v>33888</v>
      </c>
      <c r="O23" s="81"/>
      <c r="P23" s="390"/>
      <c r="Q23" s="391"/>
      <c r="R23" s="392"/>
    </row>
    <row r="24" spans="1:18" s="11" customFormat="1" ht="17.25" customHeight="1">
      <c r="A24" s="26" t="s">
        <v>13</v>
      </c>
      <c r="B24" s="27" t="s">
        <v>13</v>
      </c>
      <c r="C24" s="28" t="s">
        <v>36</v>
      </c>
      <c r="D24" s="1254" t="s">
        <v>23</v>
      </c>
      <c r="E24" s="860"/>
      <c r="F24" s="29" t="s">
        <v>16</v>
      </c>
      <c r="G24" s="82" t="s">
        <v>26</v>
      </c>
      <c r="H24" s="83" t="s">
        <v>21</v>
      </c>
      <c r="I24" s="84">
        <f t="shared" si="0"/>
        <v>10511.7</v>
      </c>
      <c r="J24" s="64">
        <v>10511.7</v>
      </c>
      <c r="K24" s="85"/>
      <c r="L24" s="65"/>
      <c r="M24" s="54">
        <v>11259</v>
      </c>
      <c r="N24" s="86">
        <v>11259</v>
      </c>
      <c r="O24" s="1414" t="s">
        <v>77</v>
      </c>
      <c r="P24" s="1349">
        <v>5127</v>
      </c>
      <c r="Q24" s="1320">
        <v>5127</v>
      </c>
      <c r="R24" s="1316">
        <v>5127</v>
      </c>
    </row>
    <row r="25" spans="1:18" s="11" customFormat="1" ht="13.5" thickBot="1">
      <c r="A25" s="26"/>
      <c r="B25" s="27"/>
      <c r="C25" s="28"/>
      <c r="D25" s="1256"/>
      <c r="E25" s="858"/>
      <c r="F25" s="29"/>
      <c r="G25" s="30"/>
      <c r="H25" s="47" t="s">
        <v>18</v>
      </c>
      <c r="I25" s="59">
        <f t="shared" ref="I25:N25" si="1">+I24</f>
        <v>10511.7</v>
      </c>
      <c r="J25" s="58">
        <f t="shared" si="1"/>
        <v>10511.7</v>
      </c>
      <c r="K25" s="57">
        <f t="shared" si="1"/>
        <v>0</v>
      </c>
      <c r="L25" s="71">
        <f t="shared" si="1"/>
        <v>0</v>
      </c>
      <c r="M25" s="56">
        <f t="shared" si="1"/>
        <v>11259</v>
      </c>
      <c r="N25" s="56">
        <f t="shared" si="1"/>
        <v>11259</v>
      </c>
      <c r="O25" s="1415"/>
      <c r="P25" s="1350"/>
      <c r="Q25" s="1321"/>
      <c r="R25" s="1317"/>
    </row>
    <row r="26" spans="1:18" s="5" customFormat="1" ht="42" customHeight="1">
      <c r="A26" s="1252" t="s">
        <v>13</v>
      </c>
      <c r="B26" s="1253" t="s">
        <v>13</v>
      </c>
      <c r="C26" s="1210" t="s">
        <v>38</v>
      </c>
      <c r="D26" s="87" t="s">
        <v>25</v>
      </c>
      <c r="E26" s="685"/>
      <c r="F26" s="88">
        <v>10</v>
      </c>
      <c r="G26" s="89" t="s">
        <v>26</v>
      </c>
      <c r="H26" s="90" t="s">
        <v>27</v>
      </c>
      <c r="I26" s="84">
        <f>J26+L26</f>
        <v>393.5</v>
      </c>
      <c r="J26" s="64">
        <f>408.5-15</f>
        <v>393.5</v>
      </c>
      <c r="K26" s="91"/>
      <c r="L26" s="92"/>
      <c r="M26" s="93">
        <v>400</v>
      </c>
      <c r="N26" s="86">
        <v>400</v>
      </c>
      <c r="O26" s="1318" t="s">
        <v>132</v>
      </c>
      <c r="P26" s="1349">
        <v>215</v>
      </c>
      <c r="Q26" s="1320">
        <v>217</v>
      </c>
      <c r="R26" s="1316">
        <v>217</v>
      </c>
    </row>
    <row r="27" spans="1:18" s="11" customFormat="1" ht="13.5" thickBot="1">
      <c r="A27" s="1172"/>
      <c r="B27" s="1173"/>
      <c r="C27" s="1158"/>
      <c r="D27" s="94"/>
      <c r="E27" s="858"/>
      <c r="F27" s="29"/>
      <c r="G27" s="30"/>
      <c r="H27" s="47" t="s">
        <v>18</v>
      </c>
      <c r="I27" s="59">
        <f t="shared" ref="I27:N27" si="2">+I26</f>
        <v>393.5</v>
      </c>
      <c r="J27" s="58">
        <f t="shared" si="2"/>
        <v>393.5</v>
      </c>
      <c r="K27" s="57">
        <f t="shared" si="2"/>
        <v>0</v>
      </c>
      <c r="L27" s="71">
        <f t="shared" si="2"/>
        <v>0</v>
      </c>
      <c r="M27" s="56">
        <f t="shared" si="2"/>
        <v>400</v>
      </c>
      <c r="N27" s="56">
        <f t="shared" si="2"/>
        <v>400</v>
      </c>
      <c r="O27" s="1319"/>
      <c r="P27" s="1350"/>
      <c r="Q27" s="1321"/>
      <c r="R27" s="1317"/>
    </row>
    <row r="28" spans="1:18" s="6" customFormat="1" ht="30" customHeight="1">
      <c r="A28" s="1252" t="s">
        <v>13</v>
      </c>
      <c r="B28" s="1253" t="s">
        <v>13</v>
      </c>
      <c r="C28" s="95" t="s">
        <v>78</v>
      </c>
      <c r="D28" s="1254" t="s">
        <v>29</v>
      </c>
      <c r="E28" s="857"/>
      <c r="F28" s="96" t="s">
        <v>16</v>
      </c>
      <c r="G28" s="97">
        <v>3</v>
      </c>
      <c r="H28" s="98" t="s">
        <v>27</v>
      </c>
      <c r="I28" s="84">
        <f>J28+L28</f>
        <v>735.3</v>
      </c>
      <c r="J28" s="64">
        <v>735.3</v>
      </c>
      <c r="K28" s="91"/>
      <c r="L28" s="92"/>
      <c r="M28" s="54">
        <v>714.4</v>
      </c>
      <c r="N28" s="86">
        <v>714.4</v>
      </c>
      <c r="O28" s="396" t="s">
        <v>133</v>
      </c>
      <c r="P28" s="397" t="s">
        <v>134</v>
      </c>
      <c r="Q28" s="398" t="s">
        <v>135</v>
      </c>
      <c r="R28" s="399" t="s">
        <v>136</v>
      </c>
    </row>
    <row r="29" spans="1:18" s="6" customFormat="1" ht="13.5" thickBot="1">
      <c r="A29" s="1308"/>
      <c r="B29" s="1309"/>
      <c r="C29" s="99"/>
      <c r="D29" s="1256"/>
      <c r="E29" s="858"/>
      <c r="F29" s="100"/>
      <c r="G29" s="101"/>
      <c r="H29" s="102" t="s">
        <v>18</v>
      </c>
      <c r="I29" s="105">
        <f t="shared" ref="I29:N29" si="3">+I28</f>
        <v>735.3</v>
      </c>
      <c r="J29" s="58">
        <f t="shared" si="3"/>
        <v>735.3</v>
      </c>
      <c r="K29" s="107">
        <f t="shared" si="3"/>
        <v>0</v>
      </c>
      <c r="L29" s="71">
        <f t="shared" si="3"/>
        <v>0</v>
      </c>
      <c r="M29" s="108">
        <f t="shared" si="3"/>
        <v>714.4</v>
      </c>
      <c r="N29" s="108">
        <f t="shared" si="3"/>
        <v>714.4</v>
      </c>
      <c r="O29" s="109"/>
      <c r="P29" s="401"/>
      <c r="Q29" s="402"/>
      <c r="R29" s="403"/>
    </row>
    <row r="30" spans="1:18" s="5" customFormat="1" ht="13.5" thickBot="1">
      <c r="A30" s="12" t="s">
        <v>13</v>
      </c>
      <c r="B30" s="13" t="s">
        <v>13</v>
      </c>
      <c r="C30" s="1403" t="s">
        <v>30</v>
      </c>
      <c r="D30" s="1404"/>
      <c r="E30" s="1404"/>
      <c r="F30" s="1404"/>
      <c r="G30" s="1404"/>
      <c r="H30" s="1405"/>
      <c r="I30" s="110">
        <f>J30+L30</f>
        <v>71224.25</v>
      </c>
      <c r="J30" s="111">
        <f>J29+J27+J25+J23+J21+J19+J17+J15</f>
        <v>71224.25</v>
      </c>
      <c r="K30" s="112">
        <f>K29+K27+K25+K23+K21+K19+K17+K15</f>
        <v>1247.3</v>
      </c>
      <c r="L30" s="111"/>
      <c r="M30" s="113">
        <f>M29+M27+M25+M23+M21+M19+M17+M15</f>
        <v>83862.100000000006</v>
      </c>
      <c r="N30" s="111">
        <f>N29+N27+N25+N23+N21+N19+N17+N15</f>
        <v>83762.700000000012</v>
      </c>
      <c r="O30" s="1409"/>
      <c r="P30" s="1410"/>
      <c r="Q30" s="1410"/>
      <c r="R30" s="1411"/>
    </row>
    <row r="31" spans="1:18" s="5" customFormat="1" ht="13.5" thickBot="1">
      <c r="A31" s="114" t="s">
        <v>13</v>
      </c>
      <c r="B31" s="115" t="s">
        <v>19</v>
      </c>
      <c r="C31" s="1407" t="s">
        <v>31</v>
      </c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8"/>
    </row>
    <row r="32" spans="1:18" s="6" customFormat="1" ht="28.5" customHeight="1">
      <c r="A32" s="989" t="s">
        <v>13</v>
      </c>
      <c r="B32" s="990" t="s">
        <v>19</v>
      </c>
      <c r="C32" s="991" t="s">
        <v>13</v>
      </c>
      <c r="D32" s="992" t="s">
        <v>57</v>
      </c>
      <c r="E32" s="1388" t="s">
        <v>182</v>
      </c>
      <c r="F32" s="993" t="s">
        <v>16</v>
      </c>
      <c r="G32" s="994">
        <v>3</v>
      </c>
      <c r="H32" s="1011" t="s">
        <v>27</v>
      </c>
      <c r="I32" s="1024">
        <f>J32+L32</f>
        <v>6962.2000000000007</v>
      </c>
      <c r="J32" s="1024">
        <f>6979.6-17.4</f>
        <v>6962.2000000000007</v>
      </c>
      <c r="K32" s="1024">
        <f>4567.2-13.6</f>
        <v>4553.5999999999995</v>
      </c>
      <c r="L32" s="1024"/>
      <c r="M32" s="1018">
        <v>9723.7999999999993</v>
      </c>
      <c r="N32" s="404">
        <v>9780.7999999999993</v>
      </c>
      <c r="O32" s="1406" t="s">
        <v>154</v>
      </c>
      <c r="P32" s="119">
        <v>422</v>
      </c>
      <c r="Q32" s="120">
        <v>422</v>
      </c>
      <c r="R32" s="405">
        <v>422</v>
      </c>
    </row>
    <row r="33" spans="1:18" s="6" customFormat="1" ht="15.75" customHeight="1">
      <c r="A33" s="995"/>
      <c r="B33" s="996"/>
      <c r="C33" s="997"/>
      <c r="D33" s="998" t="s">
        <v>137</v>
      </c>
      <c r="E33" s="1389"/>
      <c r="F33" s="999"/>
      <c r="G33" s="1000"/>
      <c r="H33" s="1012" t="s">
        <v>32</v>
      </c>
      <c r="I33" s="1002">
        <f>J33+L33</f>
        <v>1576.4</v>
      </c>
      <c r="J33" s="1002">
        <v>1573.4</v>
      </c>
      <c r="K33" s="1002">
        <v>585.4</v>
      </c>
      <c r="L33" s="1002">
        <v>3</v>
      </c>
      <c r="M33" s="616">
        <v>2044.4</v>
      </c>
      <c r="N33" s="408">
        <v>2074.4</v>
      </c>
      <c r="O33" s="1177"/>
      <c r="P33" s="284"/>
      <c r="Q33" s="285"/>
      <c r="R33" s="286"/>
    </row>
    <row r="34" spans="1:18" s="6" customFormat="1" ht="25.5">
      <c r="A34" s="995"/>
      <c r="B34" s="996"/>
      <c r="C34" s="997"/>
      <c r="D34" s="998" t="s">
        <v>138</v>
      </c>
      <c r="E34" s="1389"/>
      <c r="F34" s="999"/>
      <c r="G34" s="1001"/>
      <c r="H34" s="1013" t="s">
        <v>21</v>
      </c>
      <c r="I34" s="1002">
        <f>J34+L34</f>
        <v>474.6</v>
      </c>
      <c r="J34" s="1002">
        <v>474.6</v>
      </c>
      <c r="K34" s="1002"/>
      <c r="L34" s="1002"/>
      <c r="M34" s="131">
        <v>376.7</v>
      </c>
      <c r="N34" s="409">
        <v>376.7</v>
      </c>
      <c r="O34" s="142" t="s">
        <v>153</v>
      </c>
      <c r="P34" s="410">
        <v>1403</v>
      </c>
      <c r="Q34" s="411">
        <v>1523</v>
      </c>
      <c r="R34" s="412">
        <v>1523</v>
      </c>
    </row>
    <row r="35" spans="1:18" s="6" customFormat="1" ht="16.5" customHeight="1">
      <c r="A35" s="995"/>
      <c r="B35" s="996"/>
      <c r="C35" s="997"/>
      <c r="D35" s="1003" t="s">
        <v>139</v>
      </c>
      <c r="E35" s="1389"/>
      <c r="F35" s="999"/>
      <c r="G35" s="1001"/>
      <c r="H35" s="1014" t="s">
        <v>17</v>
      </c>
      <c r="I35" s="1002">
        <f>J35+L35</f>
        <v>2611</v>
      </c>
      <c r="J35" s="1002">
        <v>2611</v>
      </c>
      <c r="K35" s="1002">
        <v>1383.5</v>
      </c>
      <c r="L35" s="1002"/>
      <c r="M35" s="1019">
        <v>3170.4</v>
      </c>
      <c r="N35" s="414">
        <v>3170.4</v>
      </c>
      <c r="O35" s="142"/>
      <c r="P35" s="143"/>
      <c r="Q35" s="144"/>
      <c r="R35" s="145"/>
    </row>
    <row r="36" spans="1:18" s="6" customFormat="1" ht="25.5">
      <c r="A36" s="995"/>
      <c r="B36" s="996"/>
      <c r="C36" s="997"/>
      <c r="D36" s="998" t="s">
        <v>140</v>
      </c>
      <c r="E36" s="1389"/>
      <c r="F36" s="999"/>
      <c r="G36" s="1001"/>
      <c r="H36" s="1015" t="s">
        <v>42</v>
      </c>
      <c r="I36" s="1002">
        <f>J36+L36</f>
        <v>412.5</v>
      </c>
      <c r="J36" s="1002">
        <v>412.5</v>
      </c>
      <c r="K36" s="1002"/>
      <c r="L36" s="1002"/>
      <c r="M36" s="596"/>
      <c r="N36" s="415"/>
      <c r="O36" s="142"/>
      <c r="P36" s="143"/>
      <c r="Q36" s="144"/>
      <c r="R36" s="145"/>
    </row>
    <row r="37" spans="1:18" s="6" customFormat="1" ht="17.25" customHeight="1">
      <c r="A37" s="995"/>
      <c r="B37" s="996"/>
      <c r="C37" s="997"/>
      <c r="D37" s="998" t="s">
        <v>141</v>
      </c>
      <c r="E37" s="1389"/>
      <c r="F37" s="999"/>
      <c r="G37" s="1001"/>
      <c r="H37" s="1015"/>
      <c r="I37" s="1002"/>
      <c r="J37" s="1022"/>
      <c r="K37" s="1002"/>
      <c r="L37" s="1002"/>
      <c r="M37" s="1020"/>
      <c r="N37" s="588"/>
      <c r="O37" s="142"/>
      <c r="P37" s="143"/>
      <c r="Q37" s="144"/>
      <c r="R37" s="145"/>
    </row>
    <row r="38" spans="1:18" s="6" customFormat="1" ht="29.25" customHeight="1">
      <c r="A38" s="995"/>
      <c r="B38" s="996"/>
      <c r="C38" s="997"/>
      <c r="D38" s="998" t="s">
        <v>142</v>
      </c>
      <c r="E38" s="1389"/>
      <c r="F38" s="1004"/>
      <c r="G38" s="1001"/>
      <c r="H38" s="1016"/>
      <c r="I38" s="1023"/>
      <c r="J38" s="1023"/>
      <c r="K38" s="1023"/>
      <c r="L38" s="1023"/>
      <c r="M38" s="286"/>
      <c r="O38" s="142"/>
      <c r="P38" s="418"/>
      <c r="Q38" s="144"/>
      <c r="R38" s="419"/>
    </row>
    <row r="39" spans="1:18" s="6" customFormat="1" ht="30" customHeight="1" thickBot="1">
      <c r="A39" s="1005"/>
      <c r="B39" s="1006"/>
      <c r="C39" s="1007"/>
      <c r="D39" s="1008" t="s">
        <v>143</v>
      </c>
      <c r="E39" s="1390"/>
      <c r="F39" s="1009"/>
      <c r="G39" s="1010"/>
      <c r="H39" s="1017"/>
      <c r="I39" s="1025"/>
      <c r="J39" s="1025"/>
      <c r="K39" s="1025"/>
      <c r="L39" s="1025"/>
      <c r="M39" s="1021"/>
      <c r="N39" s="926"/>
      <c r="O39" s="927"/>
      <c r="P39" s="928"/>
      <c r="Q39" s="251"/>
      <c r="R39" s="929"/>
    </row>
    <row r="40" spans="1:18" s="141" customFormat="1" ht="24.75" customHeight="1">
      <c r="A40" s="26"/>
      <c r="B40" s="121"/>
      <c r="C40" s="421"/>
      <c r="D40" s="417" t="s">
        <v>144</v>
      </c>
      <c r="E40" s="924"/>
      <c r="F40" s="140"/>
      <c r="G40" s="101"/>
      <c r="H40" s="40"/>
      <c r="I40" s="670"/>
      <c r="J40" s="671"/>
      <c r="K40" s="671"/>
      <c r="L40" s="672"/>
      <c r="M40" s="126"/>
      <c r="N40" s="415"/>
      <c r="O40" s="142"/>
      <c r="P40" s="418"/>
      <c r="Q40" s="144"/>
      <c r="R40" s="419"/>
    </row>
    <row r="41" spans="1:18" s="6" customFormat="1" ht="15" customHeight="1">
      <c r="A41" s="26"/>
      <c r="B41" s="121"/>
      <c r="C41" s="135"/>
      <c r="D41" s="1160" t="s">
        <v>145</v>
      </c>
      <c r="E41" s="924"/>
      <c r="F41" s="122"/>
      <c r="G41" s="101"/>
      <c r="H41" s="40"/>
      <c r="I41" s="670"/>
      <c r="J41" s="671"/>
      <c r="K41" s="671"/>
      <c r="L41" s="672"/>
      <c r="M41" s="126"/>
      <c r="N41" s="415"/>
      <c r="O41" s="1301"/>
      <c r="P41" s="1295"/>
      <c r="Q41" s="1385"/>
      <c r="R41" s="1383"/>
    </row>
    <row r="42" spans="1:18" s="6" customFormat="1" ht="15" customHeight="1">
      <c r="A42" s="26"/>
      <c r="B42" s="27"/>
      <c r="C42" s="135"/>
      <c r="D42" s="1160"/>
      <c r="E42" s="924"/>
      <c r="F42" s="122"/>
      <c r="G42" s="101"/>
      <c r="H42" s="40"/>
      <c r="I42" s="670"/>
      <c r="J42" s="670"/>
      <c r="K42" s="670"/>
      <c r="L42" s="673"/>
      <c r="M42" s="126"/>
      <c r="N42" s="415"/>
      <c r="O42" s="1301"/>
      <c r="P42" s="1295"/>
      <c r="Q42" s="1385"/>
      <c r="R42" s="1383"/>
    </row>
    <row r="43" spans="1:18" s="11" customFormat="1" ht="12.75" customHeight="1">
      <c r="A43" s="26"/>
      <c r="B43" s="27"/>
      <c r="C43" s="423"/>
      <c r="D43" s="1160"/>
      <c r="E43" s="924"/>
      <c r="F43" s="29"/>
      <c r="G43" s="30"/>
      <c r="H43" s="40"/>
      <c r="I43" s="670"/>
      <c r="J43" s="670"/>
      <c r="K43" s="670"/>
      <c r="L43" s="673"/>
      <c r="M43" s="147"/>
      <c r="N43" s="240"/>
      <c r="O43" s="1301"/>
      <c r="P43" s="1295"/>
      <c r="Q43" s="1385"/>
      <c r="R43" s="1383"/>
    </row>
    <row r="44" spans="1:18" s="6" customFormat="1" ht="15" customHeight="1">
      <c r="A44" s="26"/>
      <c r="B44" s="121"/>
      <c r="C44" s="135"/>
      <c r="D44" s="1160" t="s">
        <v>146</v>
      </c>
      <c r="E44" s="924"/>
      <c r="F44" s="122"/>
      <c r="G44" s="101"/>
      <c r="H44" s="40"/>
      <c r="I44" s="670"/>
      <c r="J44" s="671"/>
      <c r="K44" s="671"/>
      <c r="L44" s="672"/>
      <c r="M44" s="126"/>
      <c r="N44" s="415"/>
      <c r="O44" s="1301"/>
      <c r="P44" s="1295"/>
      <c r="Q44" s="1385"/>
      <c r="R44" s="1383"/>
    </row>
    <row r="45" spans="1:18" s="6" customFormat="1" ht="15" customHeight="1">
      <c r="A45" s="26"/>
      <c r="B45" s="27"/>
      <c r="C45" s="135"/>
      <c r="D45" s="1160"/>
      <c r="E45" s="924"/>
      <c r="F45" s="122"/>
      <c r="G45" s="101"/>
      <c r="H45" s="40"/>
      <c r="I45" s="670"/>
      <c r="J45" s="670"/>
      <c r="K45" s="670"/>
      <c r="L45" s="673"/>
      <c r="M45" s="126"/>
      <c r="N45" s="415"/>
      <c r="O45" s="1301"/>
      <c r="P45" s="1295"/>
      <c r="Q45" s="1385"/>
      <c r="R45" s="1383"/>
    </row>
    <row r="46" spans="1:18" s="11" customFormat="1" ht="12" customHeight="1">
      <c r="A46" s="26"/>
      <c r="B46" s="27"/>
      <c r="C46" s="423"/>
      <c r="D46" s="1160"/>
      <c r="E46" s="924"/>
      <c r="F46" s="29"/>
      <c r="G46" s="30"/>
      <c r="H46" s="40"/>
      <c r="I46" s="670"/>
      <c r="J46" s="670"/>
      <c r="K46" s="670"/>
      <c r="L46" s="673"/>
      <c r="M46" s="147"/>
      <c r="N46" s="240"/>
      <c r="O46" s="1301"/>
      <c r="P46" s="1295"/>
      <c r="Q46" s="1385"/>
      <c r="R46" s="1383"/>
    </row>
    <row r="47" spans="1:18" s="6" customFormat="1" ht="15" customHeight="1">
      <c r="A47" s="26"/>
      <c r="B47" s="121"/>
      <c r="C47" s="135"/>
      <c r="D47" s="1160" t="s">
        <v>82</v>
      </c>
      <c r="E47" s="924"/>
      <c r="F47" s="122"/>
      <c r="G47" s="101"/>
      <c r="H47" s="40"/>
      <c r="I47" s="670"/>
      <c r="J47" s="671"/>
      <c r="K47" s="671"/>
      <c r="L47" s="672"/>
      <c r="M47" s="126"/>
      <c r="N47" s="415"/>
      <c r="O47" s="1301"/>
      <c r="P47" s="1295"/>
      <c r="Q47" s="1385"/>
      <c r="R47" s="1383"/>
    </row>
    <row r="48" spans="1:18" s="6" customFormat="1" ht="15" customHeight="1">
      <c r="A48" s="26"/>
      <c r="B48" s="27"/>
      <c r="C48" s="135"/>
      <c r="D48" s="1160"/>
      <c r="E48" s="924"/>
      <c r="F48" s="122"/>
      <c r="G48" s="101"/>
      <c r="H48" s="128"/>
      <c r="I48" s="674"/>
      <c r="J48" s="675"/>
      <c r="K48" s="674"/>
      <c r="L48" s="676"/>
      <c r="M48" s="132"/>
      <c r="N48" s="424"/>
      <c r="O48" s="1301"/>
      <c r="P48" s="1295"/>
      <c r="Q48" s="1385"/>
      <c r="R48" s="1383"/>
    </row>
    <row r="49" spans="1:22" s="6" customFormat="1" ht="15" customHeight="1" thickBot="1">
      <c r="A49" s="26"/>
      <c r="B49" s="121"/>
      <c r="C49" s="326"/>
      <c r="D49" s="1227"/>
      <c r="E49" s="925"/>
      <c r="F49" s="122"/>
      <c r="G49" s="150"/>
      <c r="H49" s="47" t="s">
        <v>18</v>
      </c>
      <c r="I49" s="117">
        <f t="shared" ref="I49:N49" si="4">SUM(I32:I48)</f>
        <v>12036.7</v>
      </c>
      <c r="J49" s="117">
        <f t="shared" si="4"/>
        <v>12033.7</v>
      </c>
      <c r="K49" s="117">
        <f t="shared" si="4"/>
        <v>6522.4999999999991</v>
      </c>
      <c r="L49" s="118">
        <f t="shared" si="4"/>
        <v>3</v>
      </c>
      <c r="M49" s="248">
        <f t="shared" si="4"/>
        <v>15315.3</v>
      </c>
      <c r="N49" s="117">
        <f t="shared" si="4"/>
        <v>15402.3</v>
      </c>
      <c r="O49" s="1245"/>
      <c r="P49" s="1296"/>
      <c r="Q49" s="1247"/>
      <c r="R49" s="1384"/>
    </row>
    <row r="50" spans="1:22" s="5" customFormat="1" ht="53.25" customHeight="1">
      <c r="A50" s="1273" t="s">
        <v>13</v>
      </c>
      <c r="B50" s="1275" t="s">
        <v>19</v>
      </c>
      <c r="C50" s="1277" t="s">
        <v>19</v>
      </c>
      <c r="D50" s="1238" t="s">
        <v>55</v>
      </c>
      <c r="E50" s="1291" t="s">
        <v>183</v>
      </c>
      <c r="F50" s="1297">
        <v>10</v>
      </c>
      <c r="G50" s="1283" t="s">
        <v>26</v>
      </c>
      <c r="H50" s="152" t="s">
        <v>27</v>
      </c>
      <c r="I50" s="153">
        <f>J50+L50</f>
        <v>852</v>
      </c>
      <c r="J50" s="154">
        <v>852</v>
      </c>
      <c r="K50" s="154"/>
      <c r="L50" s="155"/>
      <c r="M50" s="24">
        <v>897.8</v>
      </c>
      <c r="N50" s="156">
        <v>897.8</v>
      </c>
      <c r="O50" s="1258" t="s">
        <v>60</v>
      </c>
      <c r="P50" s="208">
        <v>72</v>
      </c>
      <c r="Q50" s="209">
        <v>72</v>
      </c>
      <c r="R50" s="425">
        <v>72</v>
      </c>
    </row>
    <row r="51" spans="1:22" s="6" customFormat="1" ht="13.5" thickBot="1">
      <c r="A51" s="1274"/>
      <c r="B51" s="1276"/>
      <c r="C51" s="1278"/>
      <c r="D51" s="1239"/>
      <c r="E51" s="1292"/>
      <c r="F51" s="1298"/>
      <c r="G51" s="1284"/>
      <c r="H51" s="47" t="s">
        <v>18</v>
      </c>
      <c r="I51" s="59">
        <f>J51+L51</f>
        <v>852</v>
      </c>
      <c r="J51" s="58">
        <f>J50</f>
        <v>852</v>
      </c>
      <c r="K51" s="57"/>
      <c r="L51" s="71"/>
      <c r="M51" s="56">
        <f>SUM(M50)</f>
        <v>897.8</v>
      </c>
      <c r="N51" s="56">
        <f>SUM(N50)</f>
        <v>897.8</v>
      </c>
      <c r="O51" s="1259"/>
      <c r="P51" s="426"/>
      <c r="Q51" s="427"/>
      <c r="R51" s="428"/>
    </row>
    <row r="52" spans="1:22" s="5" customFormat="1" ht="67.5" customHeight="1">
      <c r="A52" s="681" t="s">
        <v>13</v>
      </c>
      <c r="B52" s="683" t="s">
        <v>19</v>
      </c>
      <c r="C52" s="16" t="s">
        <v>22</v>
      </c>
      <c r="D52" s="429" t="s">
        <v>56</v>
      </c>
      <c r="E52" s="1288" t="s">
        <v>184</v>
      </c>
      <c r="F52" s="667">
        <v>10</v>
      </c>
      <c r="G52" s="159" t="s">
        <v>26</v>
      </c>
      <c r="H52" s="152" t="s">
        <v>27</v>
      </c>
      <c r="I52" s="584">
        <f>J52+L52</f>
        <v>727</v>
      </c>
      <c r="J52" s="585">
        <f>709.6+17.4</f>
        <v>727</v>
      </c>
      <c r="K52" s="162"/>
      <c r="L52" s="161"/>
      <c r="M52" s="163">
        <v>700</v>
      </c>
      <c r="N52" s="160">
        <v>400</v>
      </c>
      <c r="O52" s="680" t="s">
        <v>149</v>
      </c>
      <c r="P52" s="157">
        <v>89</v>
      </c>
      <c r="Q52" s="158">
        <v>89</v>
      </c>
      <c r="R52" s="164">
        <v>89</v>
      </c>
      <c r="V52" s="6"/>
    </row>
    <row r="53" spans="1:22" s="5" customFormat="1" ht="42" customHeight="1">
      <c r="A53" s="165"/>
      <c r="B53" s="166"/>
      <c r="C53" s="28"/>
      <c r="D53" s="94" t="s">
        <v>147</v>
      </c>
      <c r="E53" s="1289"/>
      <c r="F53" s="167"/>
      <c r="G53" s="168"/>
      <c r="H53" s="430"/>
      <c r="I53" s="185"/>
      <c r="J53" s="183"/>
      <c r="K53" s="183"/>
      <c r="L53" s="185"/>
      <c r="M53" s="186"/>
      <c r="N53" s="182"/>
      <c r="O53" s="431"/>
      <c r="P53" s="432"/>
      <c r="Q53" s="209"/>
      <c r="R53" s="433"/>
    </row>
    <row r="54" spans="1:22" s="5" customFormat="1" ht="42" customHeight="1" thickBot="1">
      <c r="A54" s="682"/>
      <c r="B54" s="684"/>
      <c r="C54" s="68"/>
      <c r="D54" s="890" t="s">
        <v>148</v>
      </c>
      <c r="E54" s="1290"/>
      <c r="F54" s="668"/>
      <c r="G54" s="669"/>
      <c r="H54" s="891"/>
      <c r="I54" s="895"/>
      <c r="J54" s="894"/>
      <c r="K54" s="894"/>
      <c r="L54" s="895"/>
      <c r="M54" s="930"/>
      <c r="N54" s="898"/>
      <c r="O54" s="931"/>
      <c r="P54" s="932"/>
      <c r="Q54" s="933"/>
      <c r="R54" s="934"/>
      <c r="T54" s="6"/>
      <c r="U54" s="6"/>
    </row>
    <row r="55" spans="1:22" s="5" customFormat="1" ht="40.5" customHeight="1">
      <c r="A55" s="1026"/>
      <c r="B55" s="1027"/>
      <c r="C55" s="1028"/>
      <c r="D55" s="1003" t="s">
        <v>178</v>
      </c>
      <c r="E55" s="1029"/>
      <c r="F55" s="1030"/>
      <c r="G55" s="1031"/>
      <c r="H55" s="1032"/>
      <c r="I55" s="756"/>
      <c r="J55" s="757"/>
      <c r="K55" s="757"/>
      <c r="L55" s="756"/>
      <c r="M55" s="1033"/>
      <c r="N55" s="1034"/>
      <c r="O55" s="1293" t="s">
        <v>179</v>
      </c>
      <c r="P55" s="1035">
        <v>200</v>
      </c>
      <c r="Q55" s="1036">
        <v>200</v>
      </c>
      <c r="R55" s="1037">
        <v>200</v>
      </c>
      <c r="S55" s="6"/>
      <c r="T55" s="6"/>
    </row>
    <row r="56" spans="1:22" s="5" customFormat="1" ht="39.75" customHeight="1">
      <c r="A56" s="1026"/>
      <c r="B56" s="1027"/>
      <c r="C56" s="1028"/>
      <c r="D56" s="1281" t="s">
        <v>177</v>
      </c>
      <c r="E56" s="1029"/>
      <c r="F56" s="1030"/>
      <c r="G56" s="1031"/>
      <c r="H56" s="1032"/>
      <c r="I56" s="756"/>
      <c r="J56" s="757"/>
      <c r="K56" s="1038"/>
      <c r="L56" s="756"/>
      <c r="M56" s="1033"/>
      <c r="N56" s="1034"/>
      <c r="O56" s="1293"/>
      <c r="P56" s="1035"/>
      <c r="Q56" s="1036"/>
      <c r="R56" s="1037"/>
      <c r="S56" s="6"/>
      <c r="T56" s="6"/>
    </row>
    <row r="57" spans="1:22" s="6" customFormat="1" ht="15.75" customHeight="1" thickBot="1">
      <c r="A57" s="1039"/>
      <c r="B57" s="1040"/>
      <c r="C57" s="1041"/>
      <c r="D57" s="1282"/>
      <c r="E57" s="1042"/>
      <c r="F57" s="1043"/>
      <c r="G57" s="1044"/>
      <c r="H57" s="1045" t="s">
        <v>18</v>
      </c>
      <c r="I57" s="760">
        <f>J57+L57</f>
        <v>727</v>
      </c>
      <c r="J57" s="761">
        <f>SUM(J52:J55)</f>
        <v>727</v>
      </c>
      <c r="K57" s="1046">
        <f>SUM(K53:K55)</f>
        <v>0</v>
      </c>
      <c r="L57" s="1047">
        <f>SUM(L53:L55)</f>
        <v>0</v>
      </c>
      <c r="M57" s="1048">
        <f>SUM(M52:M55)</f>
        <v>700</v>
      </c>
      <c r="N57" s="1048">
        <f>SUM(N52:N55)</f>
        <v>400</v>
      </c>
      <c r="O57" s="1294"/>
      <c r="P57" s="1049"/>
      <c r="Q57" s="1050"/>
      <c r="R57" s="1051"/>
    </row>
    <row r="58" spans="1:22" s="5" customFormat="1" ht="57" customHeight="1">
      <c r="A58" s="1263" t="s">
        <v>13</v>
      </c>
      <c r="B58" s="1265" t="s">
        <v>19</v>
      </c>
      <c r="C58" s="1267" t="s">
        <v>24</v>
      </c>
      <c r="D58" s="1254" t="s">
        <v>33</v>
      </c>
      <c r="E58" s="1291" t="s">
        <v>185</v>
      </c>
      <c r="F58" s="1304">
        <v>10</v>
      </c>
      <c r="G58" s="1306" t="s">
        <v>26</v>
      </c>
      <c r="H58" s="152" t="s">
        <v>27</v>
      </c>
      <c r="I58" s="190">
        <f>J58+K58+L58</f>
        <v>80</v>
      </c>
      <c r="J58" s="154">
        <v>80</v>
      </c>
      <c r="K58" s="154"/>
      <c r="L58" s="155"/>
      <c r="M58" s="24">
        <v>90</v>
      </c>
      <c r="N58" s="73">
        <v>95</v>
      </c>
      <c r="O58" s="1257" t="s">
        <v>152</v>
      </c>
      <c r="P58" s="1299">
        <v>20</v>
      </c>
      <c r="Q58" s="1279">
        <v>20</v>
      </c>
      <c r="R58" s="1250">
        <v>20</v>
      </c>
    </row>
    <row r="59" spans="1:22" s="5" customFormat="1" ht="13.5" thickBot="1">
      <c r="A59" s="1264"/>
      <c r="B59" s="1266"/>
      <c r="C59" s="1268"/>
      <c r="D59" s="1256"/>
      <c r="E59" s="1292"/>
      <c r="F59" s="1305"/>
      <c r="G59" s="1307"/>
      <c r="H59" s="102" t="s">
        <v>18</v>
      </c>
      <c r="I59" s="103">
        <f t="shared" ref="I59:I66" si="5">J59+L59</f>
        <v>80</v>
      </c>
      <c r="J59" s="104">
        <f>SUM(J58)</f>
        <v>80</v>
      </c>
      <c r="K59" s="104"/>
      <c r="L59" s="191"/>
      <c r="M59" s="192">
        <f>SUM(M58)</f>
        <v>90</v>
      </c>
      <c r="N59" s="193">
        <f>SUM(N58)</f>
        <v>95</v>
      </c>
      <c r="O59" s="1259"/>
      <c r="P59" s="1300"/>
      <c r="Q59" s="1280"/>
      <c r="R59" s="1251"/>
    </row>
    <row r="60" spans="1:22" s="5" customFormat="1" ht="12.75" customHeight="1">
      <c r="A60" s="1252" t="s">
        <v>13</v>
      </c>
      <c r="B60" s="1253" t="s">
        <v>19</v>
      </c>
      <c r="C60" s="194" t="s">
        <v>28</v>
      </c>
      <c r="D60" s="1254" t="s">
        <v>34</v>
      </c>
      <c r="E60" s="861"/>
      <c r="F60" s="88">
        <v>10</v>
      </c>
      <c r="G60" s="196" t="s">
        <v>35</v>
      </c>
      <c r="H60" s="197" t="s">
        <v>27</v>
      </c>
      <c r="I60" s="198">
        <f t="shared" si="5"/>
        <v>150</v>
      </c>
      <c r="J60" s="199">
        <v>120</v>
      </c>
      <c r="K60" s="199"/>
      <c r="L60" s="200">
        <v>30</v>
      </c>
      <c r="M60" s="24">
        <v>150</v>
      </c>
      <c r="N60" s="156">
        <v>150</v>
      </c>
      <c r="O60" s="1257" t="s">
        <v>61</v>
      </c>
      <c r="P60" s="157">
        <v>5</v>
      </c>
      <c r="Q60" s="158">
        <v>5</v>
      </c>
      <c r="R60" s="164">
        <v>5</v>
      </c>
    </row>
    <row r="61" spans="1:22" s="5" customFormat="1">
      <c r="A61" s="1172"/>
      <c r="B61" s="1173"/>
      <c r="C61" s="133"/>
      <c r="D61" s="1255"/>
      <c r="E61" s="862"/>
      <c r="F61" s="202"/>
      <c r="G61" s="203"/>
      <c r="H61" s="204" t="s">
        <v>21</v>
      </c>
      <c r="I61" s="677">
        <f t="shared" si="5"/>
        <v>161.30000000000001</v>
      </c>
      <c r="J61" s="854">
        <v>101.3</v>
      </c>
      <c r="K61" s="854"/>
      <c r="L61" s="855">
        <v>60</v>
      </c>
      <c r="M61" s="436">
        <v>174.4</v>
      </c>
      <c r="N61" s="437">
        <v>174.4</v>
      </c>
      <c r="O61" s="1258"/>
      <c r="P61" s="208"/>
      <c r="Q61" s="209"/>
      <c r="R61" s="210"/>
    </row>
    <row r="62" spans="1:22" s="5" customFormat="1" ht="13.5" thickBot="1">
      <c r="A62" s="26"/>
      <c r="B62" s="121"/>
      <c r="C62" s="133"/>
      <c r="D62" s="1256"/>
      <c r="E62" s="862"/>
      <c r="F62" s="202"/>
      <c r="G62" s="203"/>
      <c r="H62" s="102" t="s">
        <v>18</v>
      </c>
      <c r="I62" s="103">
        <f t="shared" si="5"/>
        <v>311.3</v>
      </c>
      <c r="J62" s="104">
        <f>SUM(J60:J61)</f>
        <v>221.3</v>
      </c>
      <c r="K62" s="104"/>
      <c r="L62" s="191">
        <f>SUM(L60:L61)</f>
        <v>90</v>
      </c>
      <c r="M62" s="192">
        <f>SUM(M60:M61)</f>
        <v>324.39999999999998</v>
      </c>
      <c r="N62" s="193">
        <f>SUM(N60:N61)</f>
        <v>324.39999999999998</v>
      </c>
      <c r="O62" s="211"/>
      <c r="P62" s="208"/>
      <c r="Q62" s="209"/>
      <c r="R62" s="210"/>
    </row>
    <row r="63" spans="1:22" s="5" customFormat="1" ht="25.5" customHeight="1">
      <c r="A63" s="1252" t="s">
        <v>13</v>
      </c>
      <c r="B63" s="1253" t="s">
        <v>19</v>
      </c>
      <c r="C63" s="194" t="s">
        <v>36</v>
      </c>
      <c r="D63" s="1238" t="s">
        <v>37</v>
      </c>
      <c r="E63" s="1285" t="s">
        <v>185</v>
      </c>
      <c r="F63" s="88">
        <v>10</v>
      </c>
      <c r="G63" s="159" t="s">
        <v>26</v>
      </c>
      <c r="H63" s="181" t="s">
        <v>27</v>
      </c>
      <c r="I63" s="212">
        <f t="shared" si="5"/>
        <v>55.1</v>
      </c>
      <c r="J63" s="213">
        <v>55.1</v>
      </c>
      <c r="K63" s="213"/>
      <c r="L63" s="214"/>
      <c r="M63" s="45">
        <v>55.1</v>
      </c>
      <c r="N63" s="215">
        <v>55.1</v>
      </c>
      <c r="O63" s="1257" t="s">
        <v>98</v>
      </c>
      <c r="P63" s="157">
        <v>16</v>
      </c>
      <c r="Q63" s="158">
        <v>16</v>
      </c>
      <c r="R63" s="164">
        <v>16</v>
      </c>
    </row>
    <row r="64" spans="1:22" s="5" customFormat="1" ht="25.5" customHeight="1">
      <c r="A64" s="1172"/>
      <c r="B64" s="1173"/>
      <c r="C64" s="133"/>
      <c r="D64" s="1269"/>
      <c r="E64" s="1286"/>
      <c r="F64" s="217"/>
      <c r="G64" s="218"/>
      <c r="H64" s="40" t="s">
        <v>21</v>
      </c>
      <c r="I64" s="874">
        <f t="shared" si="5"/>
        <v>578.5</v>
      </c>
      <c r="J64" s="875">
        <v>578.5</v>
      </c>
      <c r="K64" s="219"/>
      <c r="L64" s="220"/>
      <c r="M64" s="35">
        <v>551</v>
      </c>
      <c r="N64" s="221">
        <v>551</v>
      </c>
      <c r="O64" s="1258"/>
      <c r="P64" s="208"/>
      <c r="Q64" s="209"/>
      <c r="R64" s="210"/>
    </row>
    <row r="65" spans="1:18" s="5" customFormat="1" ht="13.5" thickBot="1">
      <c r="A65" s="26"/>
      <c r="B65" s="121"/>
      <c r="C65" s="133"/>
      <c r="D65" s="1239"/>
      <c r="E65" s="1287"/>
      <c r="F65" s="217"/>
      <c r="G65" s="218"/>
      <c r="H65" s="225" t="s">
        <v>18</v>
      </c>
      <c r="I65" s="103">
        <f t="shared" si="5"/>
        <v>633.6</v>
      </c>
      <c r="J65" s="104">
        <f>SUM(J63:J64)</f>
        <v>633.6</v>
      </c>
      <c r="K65" s="104"/>
      <c r="L65" s="191"/>
      <c r="M65" s="192">
        <f>SUM(M63:M64)</f>
        <v>606.1</v>
      </c>
      <c r="N65" s="193">
        <f>SUM(N63:N64)</f>
        <v>606.1</v>
      </c>
      <c r="O65" s="211"/>
      <c r="P65" s="208"/>
      <c r="Q65" s="209"/>
      <c r="R65" s="210"/>
    </row>
    <row r="66" spans="1:18" s="5" customFormat="1" ht="15.75" customHeight="1">
      <c r="A66" s="1252" t="s">
        <v>13</v>
      </c>
      <c r="B66" s="1253" t="s">
        <v>19</v>
      </c>
      <c r="C66" s="194" t="s">
        <v>38</v>
      </c>
      <c r="D66" s="1260" t="s">
        <v>156</v>
      </c>
      <c r="E66" s="870"/>
      <c r="F66" s="88">
        <v>10</v>
      </c>
      <c r="G66" s="230" t="s">
        <v>79</v>
      </c>
      <c r="H66" s="152" t="s">
        <v>21</v>
      </c>
      <c r="I66" s="502">
        <f t="shared" si="5"/>
        <v>500</v>
      </c>
      <c r="J66" s="501">
        <v>500</v>
      </c>
      <c r="K66" s="154"/>
      <c r="L66" s="155"/>
      <c r="M66" s="24">
        <v>515</v>
      </c>
      <c r="N66" s="73">
        <v>515</v>
      </c>
      <c r="O66" s="1257" t="s">
        <v>98</v>
      </c>
      <c r="P66" s="157"/>
      <c r="Q66" s="158"/>
      <c r="R66" s="164"/>
    </row>
    <row r="67" spans="1:18" s="5" customFormat="1">
      <c r="A67" s="1172"/>
      <c r="B67" s="1173"/>
      <c r="C67" s="133"/>
      <c r="D67" s="1261"/>
      <c r="E67" s="871"/>
      <c r="F67" s="217"/>
      <c r="G67" s="231">
        <v>3</v>
      </c>
      <c r="H67" s="40"/>
      <c r="I67" s="503"/>
      <c r="J67" s="504"/>
      <c r="K67" s="206"/>
      <c r="L67" s="207"/>
      <c r="M67" s="45"/>
      <c r="N67" s="215"/>
      <c r="O67" s="1258"/>
      <c r="P67" s="208"/>
      <c r="Q67" s="209"/>
      <c r="R67" s="210"/>
    </row>
    <row r="68" spans="1:18" s="5" customFormat="1" ht="13.5" thickBot="1">
      <c r="A68" s="66"/>
      <c r="B68" s="222"/>
      <c r="C68" s="223"/>
      <c r="D68" s="1262"/>
      <c r="E68" s="872"/>
      <c r="F68" s="224"/>
      <c r="G68" s="441">
        <v>6</v>
      </c>
      <c r="H68" s="225" t="s">
        <v>18</v>
      </c>
      <c r="I68" s="232">
        <f>J68+L68</f>
        <v>500</v>
      </c>
      <c r="J68" s="104">
        <f>SUM(J66:J67)</f>
        <v>500</v>
      </c>
      <c r="K68" s="233"/>
      <c r="L68" s="191"/>
      <c r="M68" s="192">
        <f>SUM(M66:M67)</f>
        <v>515</v>
      </c>
      <c r="N68" s="193">
        <f>SUM(N66:N67)</f>
        <v>515</v>
      </c>
      <c r="O68" s="226"/>
      <c r="P68" s="227"/>
      <c r="Q68" s="228"/>
      <c r="R68" s="229"/>
    </row>
    <row r="69" spans="1:18" s="5" customFormat="1" ht="15.75" customHeight="1">
      <c r="A69" s="1252" t="s">
        <v>13</v>
      </c>
      <c r="B69" s="1253" t="s">
        <v>19</v>
      </c>
      <c r="C69" s="194" t="s">
        <v>78</v>
      </c>
      <c r="D69" s="1238" t="s">
        <v>103</v>
      </c>
      <c r="E69" s="1270" t="s">
        <v>186</v>
      </c>
      <c r="F69" s="1188" t="s">
        <v>16</v>
      </c>
      <c r="G69" s="1242" t="s">
        <v>26</v>
      </c>
      <c r="H69" s="19" t="s">
        <v>41</v>
      </c>
      <c r="I69" s="20">
        <f>J69+L69</f>
        <v>494.79999999999995</v>
      </c>
      <c r="J69" s="21">
        <v>191.4</v>
      </c>
      <c r="K69" s="21"/>
      <c r="L69" s="53">
        <v>303.39999999999998</v>
      </c>
      <c r="M69" s="234">
        <v>382.6</v>
      </c>
      <c r="N69" s="137">
        <v>382.6</v>
      </c>
      <c r="O69" s="235" t="s">
        <v>80</v>
      </c>
      <c r="P69" s="236">
        <v>50</v>
      </c>
      <c r="Q69" s="237">
        <v>50</v>
      </c>
      <c r="R69" s="238">
        <v>50</v>
      </c>
    </row>
    <row r="70" spans="1:18" s="5" customFormat="1" ht="15.75" customHeight="1">
      <c r="A70" s="1172"/>
      <c r="B70" s="1173"/>
      <c r="C70" s="133"/>
      <c r="D70" s="1269"/>
      <c r="E70" s="1271"/>
      <c r="F70" s="1189"/>
      <c r="G70" s="1248"/>
      <c r="H70" s="123" t="s">
        <v>17</v>
      </c>
      <c r="I70" s="678"/>
      <c r="J70" s="124"/>
      <c r="K70" s="124"/>
      <c r="L70" s="239"/>
      <c r="M70" s="240">
        <v>561.6</v>
      </c>
      <c r="N70" s="147">
        <v>561.6</v>
      </c>
      <c r="O70" s="241" t="s">
        <v>81</v>
      </c>
      <c r="P70" s="242">
        <v>6</v>
      </c>
      <c r="Q70" s="134">
        <v>6</v>
      </c>
      <c r="R70" s="243">
        <v>6</v>
      </c>
    </row>
    <row r="71" spans="1:18" s="5" customFormat="1" ht="24.75" thickBot="1">
      <c r="A71" s="26"/>
      <c r="B71" s="121"/>
      <c r="C71" s="223"/>
      <c r="D71" s="1239"/>
      <c r="E71" s="1272"/>
      <c r="F71" s="1190"/>
      <c r="G71" s="1243"/>
      <c r="H71" s="47" t="s">
        <v>18</v>
      </c>
      <c r="I71" s="244">
        <f>L71+J71</f>
        <v>494.79999999999995</v>
      </c>
      <c r="J71" s="245">
        <f>SUM(J69:J70)</f>
        <v>191.4</v>
      </c>
      <c r="K71" s="245"/>
      <c r="L71" s="247">
        <f>SUM(L69:L70)</f>
        <v>303.39999999999998</v>
      </c>
      <c r="M71" s="246">
        <f>SUM(M69:M70)</f>
        <v>944.2</v>
      </c>
      <c r="N71" s="248">
        <f>SUM(N69:N70)</f>
        <v>944.2</v>
      </c>
      <c r="O71" s="249" t="s">
        <v>99</v>
      </c>
      <c r="P71" s="250">
        <v>9.25</v>
      </c>
      <c r="Q71" s="251">
        <v>9.25</v>
      </c>
      <c r="R71" s="252">
        <v>9.25</v>
      </c>
    </row>
    <row r="72" spans="1:18" s="5" customFormat="1" ht="14.25" customHeight="1">
      <c r="A72" s="14" t="s">
        <v>13</v>
      </c>
      <c r="B72" s="115" t="s">
        <v>19</v>
      </c>
      <c r="C72" s="194" t="s">
        <v>102</v>
      </c>
      <c r="D72" s="1238" t="s">
        <v>104</v>
      </c>
      <c r="E72" s="1240"/>
      <c r="F72" s="1188" t="s">
        <v>16</v>
      </c>
      <c r="G72" s="1242" t="s">
        <v>26</v>
      </c>
      <c r="H72" s="19" t="s">
        <v>27</v>
      </c>
      <c r="I72" s="20">
        <f>J72+L72</f>
        <v>15</v>
      </c>
      <c r="J72" s="21">
        <v>15</v>
      </c>
      <c r="K72" s="21"/>
      <c r="L72" s="53"/>
      <c r="M72" s="234"/>
      <c r="N72" s="137"/>
      <c r="O72" s="1244" t="s">
        <v>105</v>
      </c>
      <c r="P72" s="1217">
        <v>1</v>
      </c>
      <c r="Q72" s="1246"/>
      <c r="R72" s="1226"/>
    </row>
    <row r="73" spans="1:18" s="5" customFormat="1" ht="13.5" thickBot="1">
      <c r="A73" s="66"/>
      <c r="B73" s="222"/>
      <c r="C73" s="223"/>
      <c r="D73" s="1239"/>
      <c r="E73" s="1241"/>
      <c r="F73" s="1190"/>
      <c r="G73" s="1243"/>
      <c r="H73" s="47" t="s">
        <v>18</v>
      </c>
      <c r="I73" s="244">
        <f>L73+J73</f>
        <v>15</v>
      </c>
      <c r="J73" s="245">
        <f>SUM(J72:J72)</f>
        <v>15</v>
      </c>
      <c r="K73" s="245"/>
      <c r="L73" s="247">
        <f>SUM(L72:L72)</f>
        <v>0</v>
      </c>
      <c r="M73" s="246">
        <f>SUM(M72:M72)</f>
        <v>0</v>
      </c>
      <c r="N73" s="248">
        <f>SUM(N72:N72)</f>
        <v>0</v>
      </c>
      <c r="O73" s="1245"/>
      <c r="P73" s="1218"/>
      <c r="Q73" s="1247"/>
      <c r="R73" s="1124"/>
    </row>
    <row r="74" spans="1:18" s="5" customFormat="1" ht="39.75" customHeight="1">
      <c r="A74" s="14" t="s">
        <v>13</v>
      </c>
      <c r="B74" s="115" t="s">
        <v>19</v>
      </c>
      <c r="C74" s="194" t="s">
        <v>16</v>
      </c>
      <c r="D74" s="1238" t="s">
        <v>120</v>
      </c>
      <c r="E74" s="1240"/>
      <c r="F74" s="1188" t="s">
        <v>16</v>
      </c>
      <c r="G74" s="1242" t="s">
        <v>26</v>
      </c>
      <c r="H74" s="19" t="s">
        <v>27</v>
      </c>
      <c r="I74" s="20"/>
      <c r="J74" s="21"/>
      <c r="K74" s="21"/>
      <c r="L74" s="53"/>
      <c r="M74" s="234">
        <v>10</v>
      </c>
      <c r="N74" s="137"/>
      <c r="O74" s="1244" t="s">
        <v>121</v>
      </c>
      <c r="P74" s="1217"/>
      <c r="Q74" s="1246">
        <v>1</v>
      </c>
      <c r="R74" s="1226"/>
    </row>
    <row r="75" spans="1:18" s="5" customFormat="1" ht="13.5" thickBot="1">
      <c r="A75" s="66"/>
      <c r="B75" s="222"/>
      <c r="C75" s="223"/>
      <c r="D75" s="1239"/>
      <c r="E75" s="1241"/>
      <c r="F75" s="1190"/>
      <c r="G75" s="1243"/>
      <c r="H75" s="47" t="s">
        <v>18</v>
      </c>
      <c r="I75" s="244">
        <f>L75+J75</f>
        <v>0</v>
      </c>
      <c r="J75" s="245">
        <f>SUM(J74:J74)</f>
        <v>0</v>
      </c>
      <c r="K75" s="245"/>
      <c r="L75" s="247">
        <f>SUM(L74:L74)</f>
        <v>0</v>
      </c>
      <c r="M75" s="246">
        <f>SUM(M74:M74)</f>
        <v>10</v>
      </c>
      <c r="N75" s="248">
        <f>SUM(N74:N74)</f>
        <v>0</v>
      </c>
      <c r="O75" s="1245"/>
      <c r="P75" s="1218"/>
      <c r="Q75" s="1247"/>
      <c r="R75" s="1124"/>
    </row>
    <row r="76" spans="1:18" s="5" customFormat="1" ht="13.5" thickBot="1">
      <c r="A76" s="12" t="s">
        <v>13</v>
      </c>
      <c r="B76" s="13" t="s">
        <v>19</v>
      </c>
      <c r="C76" s="1142" t="s">
        <v>30</v>
      </c>
      <c r="D76" s="1142"/>
      <c r="E76" s="1142"/>
      <c r="F76" s="1142"/>
      <c r="G76" s="1142"/>
      <c r="H76" s="1230"/>
      <c r="I76" s="253">
        <f t="shared" ref="I76:N76" si="6">I75+I73+I71+I68+I65+I62+I59+I57+I51+I49</f>
        <v>15650.400000000001</v>
      </c>
      <c r="J76" s="442">
        <f t="shared" si="6"/>
        <v>15254</v>
      </c>
      <c r="K76" s="442">
        <f t="shared" si="6"/>
        <v>6522.4999999999991</v>
      </c>
      <c r="L76" s="443">
        <f t="shared" si="6"/>
        <v>396.4</v>
      </c>
      <c r="M76" s="253">
        <f t="shared" si="6"/>
        <v>19402.8</v>
      </c>
      <c r="N76" s="253">
        <f t="shared" si="6"/>
        <v>19184.8</v>
      </c>
      <c r="O76" s="1231"/>
      <c r="P76" s="1232"/>
      <c r="Q76" s="1232"/>
      <c r="R76" s="1233"/>
    </row>
    <row r="77" spans="1:18" s="5" customFormat="1" ht="13.5" thickBot="1">
      <c r="A77" s="254" t="s">
        <v>13</v>
      </c>
      <c r="B77" s="13" t="s">
        <v>22</v>
      </c>
      <c r="C77" s="1235" t="s">
        <v>39</v>
      </c>
      <c r="D77" s="1235"/>
      <c r="E77" s="1236"/>
      <c r="F77" s="1236"/>
      <c r="G77" s="1236"/>
      <c r="H77" s="1236"/>
      <c r="I77" s="1236"/>
      <c r="J77" s="1236"/>
      <c r="K77" s="1236"/>
      <c r="L77" s="1236"/>
      <c r="M77" s="1236"/>
      <c r="N77" s="1236"/>
      <c r="O77" s="1236"/>
      <c r="P77" s="1236"/>
      <c r="Q77" s="1236"/>
      <c r="R77" s="1237"/>
    </row>
    <row r="78" spans="1:18" s="6" customFormat="1" ht="38.25">
      <c r="A78" s="14" t="s">
        <v>13</v>
      </c>
      <c r="B78" s="115" t="s">
        <v>22</v>
      </c>
      <c r="C78" s="255" t="s">
        <v>13</v>
      </c>
      <c r="D78" s="116" t="s">
        <v>40</v>
      </c>
      <c r="E78" s="873" t="s">
        <v>187</v>
      </c>
      <c r="F78" s="136" t="s">
        <v>16</v>
      </c>
      <c r="G78" s="444">
        <v>5</v>
      </c>
      <c r="H78" s="256" t="s">
        <v>53</v>
      </c>
      <c r="I78" s="257">
        <f>J78+L78</f>
        <v>1008.2</v>
      </c>
      <c r="J78" s="162"/>
      <c r="K78" s="162"/>
      <c r="L78" s="258">
        <v>1008.2</v>
      </c>
      <c r="M78" s="163"/>
      <c r="N78" s="160"/>
      <c r="O78" s="500" t="s">
        <v>127</v>
      </c>
      <c r="P78" s="259">
        <v>4</v>
      </c>
      <c r="Q78" s="120"/>
      <c r="R78" s="260"/>
    </row>
    <row r="79" spans="1:18" s="6" customFormat="1" ht="14.25" customHeight="1">
      <c r="A79" s="26"/>
      <c r="B79" s="121"/>
      <c r="C79" s="1234"/>
      <c r="D79" s="1222" t="s">
        <v>157</v>
      </c>
      <c r="E79" s="1214" t="s">
        <v>123</v>
      </c>
      <c r="F79" s="138"/>
      <c r="G79" s="445"/>
      <c r="H79" s="261" t="s">
        <v>27</v>
      </c>
      <c r="I79" s="262">
        <f>J79+L79</f>
        <v>3.6</v>
      </c>
      <c r="J79" s="171">
        <v>3.6</v>
      </c>
      <c r="K79" s="171">
        <v>2.4</v>
      </c>
      <c r="L79" s="263"/>
      <c r="M79" s="172"/>
      <c r="N79" s="169"/>
      <c r="O79" s="1177"/>
      <c r="P79" s="265"/>
      <c r="Q79" s="266"/>
      <c r="R79" s="267"/>
    </row>
    <row r="80" spans="1:18" s="6" customFormat="1" ht="14.25" customHeight="1">
      <c r="A80" s="26"/>
      <c r="B80" s="121"/>
      <c r="C80" s="1234"/>
      <c r="D80" s="1160"/>
      <c r="E80" s="1215"/>
      <c r="F80" s="138"/>
      <c r="G80" s="445"/>
      <c r="H80" s="261" t="s">
        <v>41</v>
      </c>
      <c r="I80" s="262">
        <f>J80+L80</f>
        <v>4952.1000000000004</v>
      </c>
      <c r="J80" s="264">
        <v>40</v>
      </c>
      <c r="K80" s="264">
        <v>25.3</v>
      </c>
      <c r="L80" s="264">
        <v>4912.1000000000004</v>
      </c>
      <c r="M80" s="186"/>
      <c r="N80" s="182"/>
      <c r="O80" s="1177"/>
      <c r="P80" s="265"/>
      <c r="Q80" s="266"/>
      <c r="R80" s="267"/>
    </row>
    <row r="81" spans="1:21" s="6" customFormat="1" ht="14.25" customHeight="1">
      <c r="A81" s="26"/>
      <c r="B81" s="121"/>
      <c r="C81" s="1234"/>
      <c r="D81" s="1160"/>
      <c r="E81" s="1216"/>
      <c r="F81" s="446"/>
      <c r="G81" s="447"/>
      <c r="H81" s="448"/>
      <c r="I81" s="271"/>
      <c r="J81" s="272"/>
      <c r="K81" s="272"/>
      <c r="L81" s="272"/>
      <c r="M81" s="449"/>
      <c r="N81" s="450"/>
      <c r="O81" s="1177"/>
      <c r="P81" s="281"/>
      <c r="Q81" s="266"/>
      <c r="R81" s="267"/>
    </row>
    <row r="82" spans="1:21" s="6" customFormat="1" ht="21.75" customHeight="1">
      <c r="A82" s="26"/>
      <c r="B82" s="121"/>
      <c r="C82" s="273"/>
      <c r="D82" s="1222" t="s">
        <v>158</v>
      </c>
      <c r="E82" s="1219" t="s">
        <v>123</v>
      </c>
      <c r="F82" s="127"/>
      <c r="G82" s="451"/>
      <c r="H82" s="274"/>
      <c r="I82" s="275"/>
      <c r="J82" s="280"/>
      <c r="K82" s="280"/>
      <c r="L82" s="276"/>
      <c r="M82" s="172"/>
      <c r="N82" s="169"/>
      <c r="O82" s="1177"/>
      <c r="P82" s="265"/>
      <c r="Q82" s="266"/>
      <c r="R82" s="267"/>
    </row>
    <row r="83" spans="1:21" s="6" customFormat="1" ht="21.75" customHeight="1">
      <c r="A83" s="26"/>
      <c r="B83" s="121"/>
      <c r="C83" s="273"/>
      <c r="D83" s="1160"/>
      <c r="E83" s="1220"/>
      <c r="F83" s="122"/>
      <c r="G83" s="452"/>
      <c r="H83" s="261"/>
      <c r="I83" s="277"/>
      <c r="J83" s="264"/>
      <c r="K83" s="264"/>
      <c r="L83" s="263"/>
      <c r="M83" s="186"/>
      <c r="N83" s="182"/>
      <c r="O83" s="1177"/>
      <c r="P83" s="265"/>
      <c r="Q83" s="266"/>
      <c r="R83" s="267"/>
    </row>
    <row r="84" spans="1:21" s="6" customFormat="1" ht="21" customHeight="1">
      <c r="A84" s="26"/>
      <c r="B84" s="121"/>
      <c r="C84" s="273"/>
      <c r="D84" s="1222" t="s">
        <v>159</v>
      </c>
      <c r="E84" s="1219" t="s">
        <v>123</v>
      </c>
      <c r="F84" s="127"/>
      <c r="G84" s="451"/>
      <c r="H84" s="274"/>
      <c r="I84" s="277"/>
      <c r="J84" s="264"/>
      <c r="K84" s="264"/>
      <c r="L84" s="263"/>
      <c r="M84" s="172"/>
      <c r="N84" s="169"/>
      <c r="O84" s="1177"/>
      <c r="P84" s="265"/>
      <c r="Q84" s="266"/>
      <c r="R84" s="267"/>
    </row>
    <row r="85" spans="1:21" s="6" customFormat="1" ht="21" customHeight="1">
      <c r="A85" s="26"/>
      <c r="B85" s="121"/>
      <c r="C85" s="273"/>
      <c r="D85" s="1160"/>
      <c r="E85" s="1220"/>
      <c r="F85" s="122"/>
      <c r="G85" s="452"/>
      <c r="H85" s="261"/>
      <c r="I85" s="277"/>
      <c r="J85" s="264"/>
      <c r="K85" s="264"/>
      <c r="L85" s="263"/>
      <c r="M85" s="186"/>
      <c r="N85" s="182"/>
      <c r="O85" s="1177"/>
      <c r="P85" s="265"/>
      <c r="Q85" s="266"/>
      <c r="R85" s="267"/>
    </row>
    <row r="86" spans="1:21" s="6" customFormat="1" ht="18.75" customHeight="1">
      <c r="A86" s="26"/>
      <c r="B86" s="121"/>
      <c r="C86" s="273"/>
      <c r="D86" s="1223" t="s">
        <v>124</v>
      </c>
      <c r="E86" s="1219" t="s">
        <v>123</v>
      </c>
      <c r="F86" s="127"/>
      <c r="G86" s="451"/>
      <c r="H86" s="261"/>
      <c r="I86" s="262"/>
      <c r="J86" s="171"/>
      <c r="K86" s="171"/>
      <c r="L86" s="264"/>
      <c r="M86" s="172"/>
      <c r="N86" s="169"/>
      <c r="O86" s="1177"/>
      <c r="P86" s="265"/>
      <c r="Q86" s="266"/>
      <c r="R86" s="267"/>
    </row>
    <row r="87" spans="1:21" s="6" customFormat="1" ht="18.75" customHeight="1">
      <c r="A87" s="26"/>
      <c r="B87" s="121"/>
      <c r="C87" s="273"/>
      <c r="D87" s="1224"/>
      <c r="E87" s="1220"/>
      <c r="F87" s="122"/>
      <c r="G87" s="452"/>
      <c r="H87" s="268"/>
      <c r="I87" s="262"/>
      <c r="J87" s="183"/>
      <c r="K87" s="183"/>
      <c r="L87" s="270"/>
      <c r="M87" s="186"/>
      <c r="N87" s="182"/>
      <c r="O87" s="1177"/>
      <c r="P87" s="265"/>
      <c r="Q87" s="266"/>
      <c r="R87" s="267"/>
    </row>
    <row r="88" spans="1:21" s="6" customFormat="1" ht="18.75" customHeight="1">
      <c r="A88" s="26"/>
      <c r="B88" s="121"/>
      <c r="C88" s="273"/>
      <c r="D88" s="1224"/>
      <c r="E88" s="1220"/>
      <c r="F88" s="122"/>
      <c r="G88" s="452"/>
      <c r="H88" s="261"/>
      <c r="I88" s="262"/>
      <c r="J88" s="171"/>
      <c r="K88" s="171"/>
      <c r="L88" s="264"/>
      <c r="M88" s="172"/>
      <c r="N88" s="169"/>
      <c r="O88" s="1177"/>
      <c r="P88" s="265"/>
      <c r="Q88" s="266"/>
      <c r="R88" s="267"/>
    </row>
    <row r="89" spans="1:21" s="6" customFormat="1" ht="13.5" thickBot="1">
      <c r="A89" s="66"/>
      <c r="B89" s="222"/>
      <c r="C89" s="505"/>
      <c r="D89" s="1225"/>
      <c r="E89" s="1221"/>
      <c r="F89" s="416"/>
      <c r="G89" s="506"/>
      <c r="H89" s="507" t="s">
        <v>18</v>
      </c>
      <c r="I89" s="508">
        <f>SUM(I78:I88)</f>
        <v>5963.9000000000005</v>
      </c>
      <c r="J89" s="453">
        <f>SUM(J78:J88)</f>
        <v>43.6</v>
      </c>
      <c r="K89" s="453">
        <f>SUM(K78:K88)</f>
        <v>27.7</v>
      </c>
      <c r="L89" s="509">
        <f>SUM(L78:L88)</f>
        <v>5920.3</v>
      </c>
      <c r="M89" s="510">
        <f>SUM(M86:M88)</f>
        <v>0</v>
      </c>
      <c r="N89" s="511">
        <f>SUM(N86:N88)</f>
        <v>0</v>
      </c>
      <c r="O89" s="1249"/>
      <c r="P89" s="512"/>
      <c r="Q89" s="513"/>
      <c r="R89" s="514"/>
    </row>
    <row r="90" spans="1:21" s="6" customFormat="1" ht="41.25" customHeight="1" thickBot="1">
      <c r="A90" s="12" t="s">
        <v>13</v>
      </c>
      <c r="B90" s="13" t="s">
        <v>22</v>
      </c>
      <c r="C90" s="935" t="s">
        <v>19</v>
      </c>
      <c r="D90" s="877" t="s">
        <v>43</v>
      </c>
      <c r="E90" s="936" t="s">
        <v>62</v>
      </c>
      <c r="F90" s="879" t="s">
        <v>16</v>
      </c>
      <c r="G90" s="880">
        <v>5</v>
      </c>
      <c r="H90" s="937" t="s">
        <v>27</v>
      </c>
      <c r="I90" s="938">
        <f>J90+L90</f>
        <v>482</v>
      </c>
      <c r="J90" s="939"/>
      <c r="K90" s="939"/>
      <c r="L90" s="940">
        <v>482</v>
      </c>
      <c r="M90" s="941">
        <v>70</v>
      </c>
      <c r="N90" s="942">
        <v>1201.7</v>
      </c>
      <c r="O90" s="943"/>
      <c r="P90" s="944"/>
      <c r="Q90" s="945"/>
      <c r="R90" s="946"/>
    </row>
    <row r="91" spans="1:21" s="6" customFormat="1" ht="32.25" customHeight="1">
      <c r="A91" s="26"/>
      <c r="B91" s="121"/>
      <c r="C91" s="273"/>
      <c r="D91" s="1160" t="s">
        <v>168</v>
      </c>
      <c r="E91" s="1228"/>
      <c r="F91" s="122"/>
      <c r="G91" s="1229"/>
      <c r="H91" s="591" t="s">
        <v>53</v>
      </c>
      <c r="I91" s="592">
        <f>J91+L91</f>
        <v>0</v>
      </c>
      <c r="J91" s="184"/>
      <c r="K91" s="184"/>
      <c r="L91" s="593"/>
      <c r="M91" s="278">
        <v>960.8</v>
      </c>
      <c r="N91" s="594"/>
      <c r="O91" s="1177" t="s">
        <v>150</v>
      </c>
      <c r="P91" s="281">
        <v>1</v>
      </c>
      <c r="Q91" s="266">
        <v>1</v>
      </c>
      <c r="R91" s="267"/>
    </row>
    <row r="92" spans="1:21" s="6" customFormat="1" ht="32.25" customHeight="1">
      <c r="A92" s="26"/>
      <c r="B92" s="121"/>
      <c r="C92" s="273"/>
      <c r="D92" s="1160"/>
      <c r="E92" s="1228"/>
      <c r="F92" s="122"/>
      <c r="G92" s="1229"/>
      <c r="H92" s="274" t="s">
        <v>41</v>
      </c>
      <c r="I92" s="454">
        <f>J92+L92</f>
        <v>705.2</v>
      </c>
      <c r="J92" s="280"/>
      <c r="K92" s="280"/>
      <c r="L92" s="280">
        <v>705.2</v>
      </c>
      <c r="M92" s="172"/>
      <c r="N92" s="169">
        <v>1201.5999999999999</v>
      </c>
      <c r="O92" s="1177"/>
      <c r="P92" s="281"/>
      <c r="Q92" s="266"/>
      <c r="R92" s="267"/>
    </row>
    <row r="93" spans="1:21" s="6" customFormat="1" ht="32.25" customHeight="1">
      <c r="A93" s="26"/>
      <c r="B93" s="121"/>
      <c r="C93" s="273"/>
      <c r="D93" s="1160"/>
      <c r="E93" s="1228"/>
      <c r="F93" s="122"/>
      <c r="G93" s="1229"/>
      <c r="H93" s="274" t="s">
        <v>21</v>
      </c>
      <c r="I93" s="454">
        <f>J93+L93</f>
        <v>124.5</v>
      </c>
      <c r="J93" s="280"/>
      <c r="K93" s="280"/>
      <c r="L93" s="280">
        <v>124.5</v>
      </c>
      <c r="M93" s="186"/>
      <c r="N93" s="182"/>
      <c r="O93" s="279"/>
      <c r="P93" s="281"/>
      <c r="Q93" s="266"/>
      <c r="R93" s="267"/>
    </row>
    <row r="94" spans="1:21" s="6" customFormat="1" ht="20.25" customHeight="1">
      <c r="A94" s="26"/>
      <c r="B94" s="121"/>
      <c r="C94" s="273"/>
      <c r="D94" s="1227"/>
      <c r="E94" s="1228"/>
      <c r="F94" s="122"/>
      <c r="G94" s="1229"/>
      <c r="H94" s="448"/>
      <c r="I94" s="282"/>
      <c r="J94" s="272"/>
      <c r="K94" s="272"/>
      <c r="L94" s="272"/>
      <c r="M94" s="455"/>
      <c r="N94" s="456"/>
      <c r="O94" s="283"/>
      <c r="P94" s="457"/>
      <c r="Q94" s="202"/>
      <c r="R94" s="458"/>
    </row>
    <row r="95" spans="1:21" s="6" customFormat="1" ht="41.25" customHeight="1">
      <c r="A95" s="26"/>
      <c r="B95" s="121"/>
      <c r="C95" s="273"/>
      <c r="D95" s="515" t="s">
        <v>166</v>
      </c>
      <c r="E95" s="863"/>
      <c r="F95" s="122"/>
      <c r="G95" s="101"/>
      <c r="H95" s="448"/>
      <c r="I95" s="282"/>
      <c r="J95" s="272"/>
      <c r="K95" s="272"/>
      <c r="L95" s="272"/>
      <c r="M95" s="455"/>
      <c r="N95" s="456"/>
      <c r="O95" s="283"/>
      <c r="P95" s="457"/>
      <c r="Q95" s="202"/>
      <c r="R95" s="458"/>
    </row>
    <row r="96" spans="1:21" ht="43.5" customHeight="1">
      <c r="A96" s="26"/>
      <c r="B96" s="121"/>
      <c r="C96" s="317"/>
      <c r="D96" s="459" t="s">
        <v>169</v>
      </c>
      <c r="E96" s="1196"/>
      <c r="F96" s="460" t="s">
        <v>16</v>
      </c>
      <c r="G96" s="1191" t="s">
        <v>35</v>
      </c>
      <c r="H96" s="31" t="s">
        <v>27</v>
      </c>
      <c r="I96" s="41">
        <f>J96+L96</f>
        <v>23</v>
      </c>
      <c r="J96" s="42">
        <v>23</v>
      </c>
      <c r="K96" s="42"/>
      <c r="L96" s="129"/>
      <c r="M96" s="461"/>
      <c r="N96" s="131">
        <v>53.7</v>
      </c>
      <c r="O96" s="287" t="s">
        <v>151</v>
      </c>
      <c r="P96" s="288">
        <v>1</v>
      </c>
      <c r="Q96" s="289">
        <v>1</v>
      </c>
      <c r="R96" s="290">
        <v>3</v>
      </c>
      <c r="U96" s="327"/>
    </row>
    <row r="97" spans="1:21" ht="22.5" customHeight="1">
      <c r="A97" s="1172"/>
      <c r="B97" s="1173"/>
      <c r="C97" s="1174"/>
      <c r="D97" s="1175" t="s">
        <v>83</v>
      </c>
      <c r="E97" s="1197"/>
      <c r="F97" s="462"/>
      <c r="G97" s="1192"/>
      <c r="H97" s="463"/>
      <c r="I97" s="41"/>
      <c r="J97" s="42"/>
      <c r="K97" s="42"/>
      <c r="L97" s="129"/>
      <c r="M97" s="130"/>
      <c r="N97" s="131"/>
      <c r="O97" s="188"/>
      <c r="P97" s="464"/>
      <c r="Q97" s="464"/>
      <c r="R97" s="465"/>
    </row>
    <row r="98" spans="1:21" ht="19.5" customHeight="1">
      <c r="A98" s="1172"/>
      <c r="B98" s="1173"/>
      <c r="C98" s="1174"/>
      <c r="D98" s="1176"/>
      <c r="E98" s="1197"/>
      <c r="F98" s="462"/>
      <c r="G98" s="1192"/>
      <c r="H98" s="466"/>
      <c r="I98" s="108"/>
      <c r="J98" s="106"/>
      <c r="K98" s="106"/>
      <c r="L98" s="107"/>
      <c r="M98" s="467"/>
      <c r="N98" s="468"/>
      <c r="O98" s="293"/>
      <c r="P98" s="146"/>
      <c r="Q98" s="146"/>
      <c r="R98" s="148"/>
      <c r="U98" s="327"/>
    </row>
    <row r="99" spans="1:21" ht="15" customHeight="1">
      <c r="A99" s="26"/>
      <c r="B99" s="121"/>
      <c r="C99" s="469"/>
      <c r="D99" s="1175" t="s">
        <v>100</v>
      </c>
      <c r="E99" s="864"/>
      <c r="F99" s="462"/>
      <c r="G99" s="1192"/>
      <c r="H99" s="463"/>
      <c r="I99" s="41"/>
      <c r="J99" s="42"/>
      <c r="K99" s="42"/>
      <c r="L99" s="129"/>
      <c r="M99" s="130"/>
      <c r="N99" s="131"/>
      <c r="O99" s="46"/>
      <c r="P99" s="464"/>
      <c r="Q99" s="470"/>
      <c r="R99" s="471"/>
      <c r="U99" s="327"/>
    </row>
    <row r="100" spans="1:21" ht="14.25" customHeight="1">
      <c r="A100" s="472"/>
      <c r="B100" s="473"/>
      <c r="C100" s="469"/>
      <c r="D100" s="1176"/>
      <c r="E100" s="864"/>
      <c r="F100" s="462"/>
      <c r="G100" s="474"/>
      <c r="H100" s="151" t="s">
        <v>18</v>
      </c>
      <c r="I100" s="475">
        <f t="shared" ref="I100:N100" si="7">SUM(I90:I99)</f>
        <v>1334.7</v>
      </c>
      <c r="J100" s="476">
        <f t="shared" si="7"/>
        <v>23</v>
      </c>
      <c r="K100" s="477">
        <f t="shared" si="7"/>
        <v>0</v>
      </c>
      <c r="L100" s="478">
        <f t="shared" si="7"/>
        <v>1311.7</v>
      </c>
      <c r="M100" s="479">
        <f t="shared" si="7"/>
        <v>1030.8</v>
      </c>
      <c r="N100" s="480">
        <f t="shared" si="7"/>
        <v>2457</v>
      </c>
      <c r="O100" s="481"/>
      <c r="P100" s="482"/>
      <c r="Q100" s="291"/>
      <c r="R100" s="292"/>
    </row>
    <row r="101" spans="1:21" s="5" customFormat="1" ht="13.5" thickBot="1">
      <c r="A101" s="483" t="s">
        <v>13</v>
      </c>
      <c r="B101" s="484" t="s">
        <v>22</v>
      </c>
      <c r="C101" s="1193" t="s">
        <v>30</v>
      </c>
      <c r="D101" s="1194"/>
      <c r="E101" s="1194"/>
      <c r="F101" s="1194"/>
      <c r="G101" s="1194"/>
      <c r="H101" s="1195"/>
      <c r="I101" s="485">
        <f t="shared" ref="I101:N101" si="8">I100+I89</f>
        <v>7298.6</v>
      </c>
      <c r="J101" s="486">
        <f t="shared" si="8"/>
        <v>66.599999999999994</v>
      </c>
      <c r="K101" s="487">
        <f t="shared" si="8"/>
        <v>27.7</v>
      </c>
      <c r="L101" s="488">
        <f t="shared" si="8"/>
        <v>7232</v>
      </c>
      <c r="M101" s="489">
        <f t="shared" si="8"/>
        <v>1030.8</v>
      </c>
      <c r="N101" s="489">
        <f t="shared" si="8"/>
        <v>2457</v>
      </c>
      <c r="O101" s="1178"/>
      <c r="P101" s="1179"/>
      <c r="Q101" s="1179"/>
      <c r="R101" s="1180"/>
    </row>
    <row r="102" spans="1:21" ht="14.25" customHeight="1" thickBot="1">
      <c r="A102" s="12" t="s">
        <v>13</v>
      </c>
      <c r="B102" s="294" t="s">
        <v>24</v>
      </c>
      <c r="C102" s="1181" t="s">
        <v>170</v>
      </c>
      <c r="D102" s="1182"/>
      <c r="E102" s="1182"/>
      <c r="F102" s="1182"/>
      <c r="G102" s="1182"/>
      <c r="H102" s="1182"/>
      <c r="I102" s="1182"/>
      <c r="J102" s="1182"/>
      <c r="K102" s="1182"/>
      <c r="L102" s="1182"/>
      <c r="M102" s="1182"/>
      <c r="N102" s="1182"/>
      <c r="O102" s="1182"/>
      <c r="P102" s="1182"/>
      <c r="Q102" s="1182"/>
      <c r="R102" s="1183"/>
    </row>
    <row r="103" spans="1:21" ht="12.75" customHeight="1">
      <c r="A103" s="1206" t="s">
        <v>13</v>
      </c>
      <c r="B103" s="1208" t="s">
        <v>24</v>
      </c>
      <c r="C103" s="1210" t="s">
        <v>13</v>
      </c>
      <c r="D103" s="1211" t="s">
        <v>44</v>
      </c>
      <c r="E103" s="1185" t="s">
        <v>188</v>
      </c>
      <c r="F103" s="1188" t="s">
        <v>36</v>
      </c>
      <c r="G103" s="1184" t="s">
        <v>54</v>
      </c>
      <c r="H103" s="256" t="s">
        <v>27</v>
      </c>
      <c r="I103" s="269">
        <f>J103+L103</f>
        <v>280</v>
      </c>
      <c r="J103" s="183"/>
      <c r="K103" s="183"/>
      <c r="L103" s="270">
        <v>280</v>
      </c>
      <c r="M103" s="163">
        <v>150</v>
      </c>
      <c r="N103" s="187">
        <v>150</v>
      </c>
      <c r="O103" s="295" t="s">
        <v>84</v>
      </c>
      <c r="P103" s="296">
        <v>3</v>
      </c>
      <c r="Q103" s="297">
        <v>2</v>
      </c>
      <c r="R103" s="298">
        <v>2</v>
      </c>
    </row>
    <row r="104" spans="1:21">
      <c r="A104" s="1172"/>
      <c r="B104" s="1173"/>
      <c r="C104" s="1158"/>
      <c r="D104" s="1212"/>
      <c r="E104" s="1186"/>
      <c r="F104" s="1189"/>
      <c r="G104" s="1168"/>
      <c r="H104" s="261" t="s">
        <v>21</v>
      </c>
      <c r="I104" s="686"/>
      <c r="J104" s="170"/>
      <c r="K104" s="171"/>
      <c r="L104" s="170"/>
      <c r="M104" s="172">
        <v>2000</v>
      </c>
      <c r="N104" s="169">
        <v>2000</v>
      </c>
      <c r="O104" s="299"/>
      <c r="P104" s="300"/>
      <c r="Q104" s="301"/>
      <c r="R104" s="302"/>
    </row>
    <row r="105" spans="1:21" ht="13.5" thickBot="1">
      <c r="A105" s="1207"/>
      <c r="B105" s="1209"/>
      <c r="C105" s="1159"/>
      <c r="D105" s="1213"/>
      <c r="E105" s="1187"/>
      <c r="F105" s="1190"/>
      <c r="G105" s="1169"/>
      <c r="H105" s="303" t="s">
        <v>18</v>
      </c>
      <c r="I105" s="48">
        <f>SUM(I103:I104)</f>
        <v>280</v>
      </c>
      <c r="J105" s="304">
        <f>J104+J103</f>
        <v>0</v>
      </c>
      <c r="K105" s="49"/>
      <c r="L105" s="304">
        <f>SUM(L103:L104)</f>
        <v>280</v>
      </c>
      <c r="M105" s="52">
        <f>SUM(M103:M104)</f>
        <v>2150</v>
      </c>
      <c r="N105" s="305">
        <f>SUM(N103:N104)</f>
        <v>2150</v>
      </c>
      <c r="O105" s="306"/>
      <c r="P105" s="307"/>
      <c r="Q105" s="308"/>
      <c r="R105" s="309"/>
    </row>
    <row r="106" spans="1:21" ht="39" thickBot="1">
      <c r="A106" s="947" t="s">
        <v>13</v>
      </c>
      <c r="B106" s="948" t="s">
        <v>24</v>
      </c>
      <c r="C106" s="949" t="s">
        <v>19</v>
      </c>
      <c r="D106" s="950" t="s">
        <v>174</v>
      </c>
      <c r="E106" s="951" t="s">
        <v>189</v>
      </c>
      <c r="F106" s="952"/>
      <c r="G106" s="953" t="s">
        <v>26</v>
      </c>
      <c r="H106" s="954" t="s">
        <v>32</v>
      </c>
      <c r="I106" s="955">
        <f>J106+L106</f>
        <v>2300</v>
      </c>
      <c r="J106" s="956">
        <v>2300</v>
      </c>
      <c r="K106" s="956"/>
      <c r="L106" s="957"/>
      <c r="M106" s="958">
        <v>2280</v>
      </c>
      <c r="N106" s="959">
        <v>2290</v>
      </c>
      <c r="O106" s="960"/>
      <c r="P106" s="961"/>
      <c r="Q106" s="962"/>
      <c r="R106" s="963"/>
    </row>
    <row r="107" spans="1:21" ht="25.5">
      <c r="A107" s="315"/>
      <c r="B107" s="316"/>
      <c r="C107" s="469"/>
      <c r="D107" s="417" t="s">
        <v>85</v>
      </c>
      <c r="E107" s="865"/>
      <c r="F107" s="517" t="s">
        <v>13</v>
      </c>
      <c r="G107" s="320"/>
      <c r="H107" s="40"/>
      <c r="I107" s="124"/>
      <c r="J107" s="595"/>
      <c r="K107" s="32"/>
      <c r="L107" s="125"/>
      <c r="M107" s="126"/>
      <c r="N107" s="596"/>
      <c r="O107" s="597" t="s">
        <v>91</v>
      </c>
      <c r="P107" s="598">
        <v>34</v>
      </c>
      <c r="Q107" s="516">
        <v>30</v>
      </c>
      <c r="R107" s="599">
        <v>25</v>
      </c>
      <c r="T107" s="327"/>
    </row>
    <row r="108" spans="1:21" ht="30.75" customHeight="1">
      <c r="A108" s="315"/>
      <c r="B108" s="316"/>
      <c r="C108" s="317"/>
      <c r="D108" s="1052" t="s">
        <v>86</v>
      </c>
      <c r="E108" s="1053"/>
      <c r="F108" s="1054" t="s">
        <v>36</v>
      </c>
      <c r="G108" s="1055"/>
      <c r="H108" s="1056"/>
      <c r="I108" s="1057"/>
      <c r="J108" s="1058"/>
      <c r="K108" s="1058"/>
      <c r="L108" s="1059"/>
      <c r="M108" s="1060"/>
      <c r="N108" s="1061"/>
      <c r="O108" s="1062" t="s">
        <v>92</v>
      </c>
      <c r="P108" s="1063">
        <v>34</v>
      </c>
      <c r="Q108" s="1064">
        <v>30</v>
      </c>
      <c r="R108" s="243">
        <v>25</v>
      </c>
    </row>
    <row r="109" spans="1:21" ht="51">
      <c r="A109" s="315"/>
      <c r="B109" s="316"/>
      <c r="C109" s="317"/>
      <c r="D109" s="1052" t="s">
        <v>87</v>
      </c>
      <c r="E109" s="1065"/>
      <c r="F109" s="1066"/>
      <c r="G109" s="1067"/>
      <c r="H109" s="1056"/>
      <c r="I109" s="1057"/>
      <c r="J109" s="1058"/>
      <c r="K109" s="1058"/>
      <c r="L109" s="1059"/>
      <c r="M109" s="1060"/>
      <c r="N109" s="1061"/>
      <c r="O109" s="1062" t="s">
        <v>172</v>
      </c>
      <c r="P109" s="1063">
        <v>60</v>
      </c>
      <c r="Q109" s="1064">
        <v>70</v>
      </c>
      <c r="R109" s="243">
        <v>70</v>
      </c>
      <c r="U109" s="327"/>
    </row>
    <row r="110" spans="1:21" ht="51.75" customHeight="1">
      <c r="A110" s="315"/>
      <c r="B110" s="316"/>
      <c r="C110" s="317"/>
      <c r="D110" s="1052" t="s">
        <v>88</v>
      </c>
      <c r="E110" s="1065"/>
      <c r="F110" s="1066"/>
      <c r="G110" s="1067"/>
      <c r="H110" s="1056"/>
      <c r="I110" s="1057"/>
      <c r="J110" s="1058"/>
      <c r="K110" s="1058"/>
      <c r="L110" s="1059"/>
      <c r="M110" s="1060"/>
      <c r="N110" s="1061"/>
      <c r="O110" s="1062" t="s">
        <v>94</v>
      </c>
      <c r="P110" s="1063">
        <v>80</v>
      </c>
      <c r="Q110" s="1064">
        <v>90</v>
      </c>
      <c r="R110" s="243">
        <v>95</v>
      </c>
    </row>
    <row r="111" spans="1:21" ht="30" customHeight="1">
      <c r="A111" s="315"/>
      <c r="B111" s="316"/>
      <c r="C111" s="1198"/>
      <c r="D111" s="1052" t="s">
        <v>89</v>
      </c>
      <c r="E111" s="1065"/>
      <c r="F111" s="1066"/>
      <c r="G111" s="1067"/>
      <c r="H111" s="1056"/>
      <c r="I111" s="1057"/>
      <c r="J111" s="1058"/>
      <c r="K111" s="1058"/>
      <c r="L111" s="1059"/>
      <c r="M111" s="1060"/>
      <c r="N111" s="1061"/>
      <c r="O111" s="1062" t="s">
        <v>173</v>
      </c>
      <c r="P111" s="1063">
        <v>76</v>
      </c>
      <c r="Q111" s="1064">
        <v>78</v>
      </c>
      <c r="R111" s="243">
        <v>80</v>
      </c>
    </row>
    <row r="112" spans="1:21" ht="18.75" customHeight="1">
      <c r="A112" s="315"/>
      <c r="B112" s="316"/>
      <c r="C112" s="1198"/>
      <c r="D112" s="1200" t="s">
        <v>90</v>
      </c>
      <c r="E112" s="1065"/>
      <c r="F112" s="1202"/>
      <c r="G112" s="1204"/>
      <c r="H112" s="1068" t="s">
        <v>21</v>
      </c>
      <c r="I112" s="1057">
        <v>20</v>
      </c>
      <c r="J112" s="1069">
        <v>20</v>
      </c>
      <c r="K112" s="1069"/>
      <c r="L112" s="1070"/>
      <c r="M112" s="1071"/>
      <c r="N112" s="1072"/>
      <c r="O112" s="1125" t="s">
        <v>93</v>
      </c>
      <c r="P112" s="1162">
        <v>12</v>
      </c>
      <c r="Q112" s="1164">
        <v>12</v>
      </c>
      <c r="R112" s="1123">
        <v>12</v>
      </c>
    </row>
    <row r="113" spans="1:21" ht="19.5" customHeight="1" thickBot="1">
      <c r="A113" s="321"/>
      <c r="B113" s="121"/>
      <c r="C113" s="1199"/>
      <c r="D113" s="1201"/>
      <c r="E113" s="1073"/>
      <c r="F113" s="1203"/>
      <c r="G113" s="1205"/>
      <c r="H113" s="1074" t="s">
        <v>18</v>
      </c>
      <c r="I113" s="1075">
        <f t="shared" ref="I113:N113" si="9">SUM(I106:I112)</f>
        <v>2320</v>
      </c>
      <c r="J113" s="1075">
        <f t="shared" si="9"/>
        <v>2320</v>
      </c>
      <c r="K113" s="1075">
        <f t="shared" si="9"/>
        <v>0</v>
      </c>
      <c r="L113" s="1076">
        <f t="shared" si="9"/>
        <v>0</v>
      </c>
      <c r="M113" s="1077">
        <f t="shared" si="9"/>
        <v>2280</v>
      </c>
      <c r="N113" s="1075">
        <f t="shared" si="9"/>
        <v>2290</v>
      </c>
      <c r="O113" s="1126"/>
      <c r="P113" s="1163"/>
      <c r="Q113" s="1165"/>
      <c r="R113" s="1124"/>
    </row>
    <row r="114" spans="1:21" ht="41.25" customHeight="1">
      <c r="A114" s="310" t="s">
        <v>13</v>
      </c>
      <c r="B114" s="311" t="s">
        <v>24</v>
      </c>
      <c r="C114" s="194" t="s">
        <v>22</v>
      </c>
      <c r="D114" s="1078" t="s">
        <v>96</v>
      </c>
      <c r="E114" s="1079"/>
      <c r="F114" s="1080" t="s">
        <v>36</v>
      </c>
      <c r="G114" s="1081"/>
      <c r="H114" s="1082"/>
      <c r="I114" s="1083"/>
      <c r="J114" s="1084"/>
      <c r="K114" s="1084"/>
      <c r="L114" s="1085"/>
      <c r="M114" s="1086"/>
      <c r="N114" s="1087"/>
      <c r="O114" s="1088"/>
      <c r="P114" s="1089"/>
      <c r="Q114" s="1090"/>
      <c r="R114" s="405"/>
    </row>
    <row r="115" spans="1:21" ht="68.25" customHeight="1">
      <c r="A115" s="315"/>
      <c r="B115" s="316"/>
      <c r="C115" s="326"/>
      <c r="D115" s="651" t="s">
        <v>171</v>
      </c>
      <c r="E115" s="866"/>
      <c r="F115" s="653"/>
      <c r="G115" s="654" t="s">
        <v>125</v>
      </c>
      <c r="H115" s="655" t="s">
        <v>27</v>
      </c>
      <c r="I115" s="656"/>
      <c r="J115" s="454"/>
      <c r="K115" s="657"/>
      <c r="L115" s="276"/>
      <c r="M115" s="563">
        <v>87.1</v>
      </c>
      <c r="N115" s="662"/>
      <c r="O115" s="663" t="s">
        <v>126</v>
      </c>
      <c r="P115" s="664"/>
      <c r="Q115" s="665">
        <v>1</v>
      </c>
      <c r="R115" s="666"/>
      <c r="U115" s="327"/>
    </row>
    <row r="116" spans="1:21" ht="14.25" customHeight="1">
      <c r="A116" s="315"/>
      <c r="B116" s="316"/>
      <c r="C116" s="1158"/>
      <c r="D116" s="1160" t="s">
        <v>97</v>
      </c>
      <c r="E116" s="1166"/>
      <c r="F116" s="1170"/>
      <c r="G116" s="1168" t="s">
        <v>54</v>
      </c>
      <c r="H116" s="661" t="s">
        <v>17</v>
      </c>
      <c r="I116" s="262"/>
      <c r="J116" s="171"/>
      <c r="K116" s="171"/>
      <c r="L116" s="263"/>
      <c r="M116" s="566">
        <v>600</v>
      </c>
      <c r="N116" s="172">
        <v>800</v>
      </c>
      <c r="O116" s="663" t="s">
        <v>84</v>
      </c>
      <c r="P116" s="664">
        <v>5</v>
      </c>
      <c r="Q116" s="665">
        <v>7</v>
      </c>
      <c r="R116" s="666">
        <v>7</v>
      </c>
    </row>
    <row r="117" spans="1:21" ht="15.75" customHeight="1" thickBot="1">
      <c r="A117" s="518"/>
      <c r="B117" s="519"/>
      <c r="C117" s="1159"/>
      <c r="D117" s="1161"/>
      <c r="E117" s="1167"/>
      <c r="F117" s="1171"/>
      <c r="G117" s="1169"/>
      <c r="H117" s="493" t="s">
        <v>18</v>
      </c>
      <c r="I117" s="328">
        <f>J117+L117</f>
        <v>0</v>
      </c>
      <c r="J117" s="329"/>
      <c r="K117" s="330"/>
      <c r="L117" s="331">
        <f>SUM(L114:L116)</f>
        <v>0</v>
      </c>
      <c r="M117" s="332">
        <f>SUM(M114:M116)</f>
        <v>687.1</v>
      </c>
      <c r="N117" s="333">
        <f>SUM(N114:N116)</f>
        <v>800</v>
      </c>
      <c r="O117" s="334"/>
      <c r="P117" s="494"/>
      <c r="Q117" s="228"/>
      <c r="R117" s="495"/>
    </row>
    <row r="118" spans="1:21" s="5" customFormat="1" ht="16.5" customHeight="1" thickBot="1">
      <c r="A118" s="12" t="s">
        <v>13</v>
      </c>
      <c r="B118" s="13" t="s">
        <v>24</v>
      </c>
      <c r="C118" s="1142" t="s">
        <v>30</v>
      </c>
      <c r="D118" s="1142"/>
      <c r="E118" s="1142"/>
      <c r="F118" s="1142"/>
      <c r="G118" s="1142"/>
      <c r="H118" s="1142"/>
      <c r="I118" s="335">
        <f>J118+L118</f>
        <v>2600</v>
      </c>
      <c r="J118" s="336">
        <f>J113+J105</f>
        <v>2320</v>
      </c>
      <c r="K118" s="336">
        <f>K117+K113+K105</f>
        <v>0</v>
      </c>
      <c r="L118" s="496">
        <f>L113+L105</f>
        <v>280</v>
      </c>
      <c r="M118" s="337">
        <f>M113+M105+M117</f>
        <v>5117.1000000000004</v>
      </c>
      <c r="N118" s="338">
        <f>N113+N105+N117</f>
        <v>5240</v>
      </c>
      <c r="O118" s="1143"/>
      <c r="P118" s="1144"/>
      <c r="Q118" s="1144"/>
      <c r="R118" s="1145"/>
    </row>
    <row r="119" spans="1:21" ht="14.25" customHeight="1" thickBot="1">
      <c r="A119" s="66" t="s">
        <v>13</v>
      </c>
      <c r="B119" s="339"/>
      <c r="C119" s="1146" t="s">
        <v>45</v>
      </c>
      <c r="D119" s="1146"/>
      <c r="E119" s="1146"/>
      <c r="F119" s="1146"/>
      <c r="G119" s="1146"/>
      <c r="H119" s="1146"/>
      <c r="I119" s="340">
        <f>J119+L119</f>
        <v>96773.25</v>
      </c>
      <c r="J119" s="341">
        <f>J118+J101+J76+J30</f>
        <v>88864.85</v>
      </c>
      <c r="K119" s="341">
        <f>K118+K101+K76+K30</f>
        <v>7797.4999999999991</v>
      </c>
      <c r="L119" s="342">
        <f>L118+L101+L76+L30</f>
        <v>7908.4</v>
      </c>
      <c r="M119" s="343">
        <f>M118+M101+M76+M30</f>
        <v>109412.8</v>
      </c>
      <c r="N119" s="344">
        <f>N118+N101+N76+N30</f>
        <v>110644.50000000001</v>
      </c>
      <c r="O119" s="1147"/>
      <c r="P119" s="1148"/>
      <c r="Q119" s="1148"/>
      <c r="R119" s="1149"/>
    </row>
    <row r="120" spans="1:21" s="5" customFormat="1" ht="13.5" customHeight="1" thickBot="1">
      <c r="A120" s="345" t="s">
        <v>46</v>
      </c>
      <c r="B120" s="1150" t="s">
        <v>47</v>
      </c>
      <c r="C120" s="1151"/>
      <c r="D120" s="1151"/>
      <c r="E120" s="1151"/>
      <c r="F120" s="1151"/>
      <c r="G120" s="1151"/>
      <c r="H120" s="1151"/>
      <c r="I120" s="346">
        <f>J120+L120</f>
        <v>96773.25</v>
      </c>
      <c r="J120" s="347">
        <f>J119</f>
        <v>88864.85</v>
      </c>
      <c r="K120" s="347">
        <f>K119</f>
        <v>7797.4999999999991</v>
      </c>
      <c r="L120" s="348">
        <f>L119</f>
        <v>7908.4</v>
      </c>
      <c r="M120" s="349">
        <f>M119</f>
        <v>109412.8</v>
      </c>
      <c r="N120" s="350">
        <f>N119</f>
        <v>110644.50000000001</v>
      </c>
      <c r="O120" s="1152"/>
      <c r="P120" s="1153"/>
      <c r="Q120" s="1153"/>
      <c r="R120" s="1154"/>
    </row>
    <row r="121" spans="1:21" s="351" customFormat="1" ht="27.75" customHeight="1">
      <c r="A121" s="1094" t="s">
        <v>122</v>
      </c>
      <c r="B121" s="1094"/>
      <c r="C121" s="1094"/>
      <c r="D121" s="1094"/>
      <c r="E121" s="1094"/>
      <c r="F121" s="1094"/>
      <c r="G121" s="1094"/>
      <c r="H121" s="1094"/>
      <c r="I121" s="1094"/>
      <c r="J121" s="1094"/>
      <c r="K121" s="1094"/>
      <c r="L121" s="1094"/>
      <c r="M121" s="1094"/>
      <c r="N121" s="1094"/>
      <c r="O121" s="1094"/>
      <c r="P121" s="1094"/>
      <c r="Q121" s="1094"/>
      <c r="R121" s="1094"/>
    </row>
    <row r="122" spans="1:21" s="327" customFormat="1" ht="18" customHeight="1">
      <c r="B122" s="1109" t="s">
        <v>48</v>
      </c>
      <c r="C122" s="1109"/>
      <c r="D122" s="1109"/>
      <c r="E122" s="1109"/>
      <c r="F122" s="1109"/>
      <c r="G122" s="1109"/>
      <c r="H122" s="1109"/>
      <c r="I122" s="1109"/>
      <c r="J122" s="1109"/>
      <c r="K122" s="1109"/>
      <c r="L122" s="1109"/>
      <c r="M122" s="1109"/>
      <c r="N122" s="1109"/>
      <c r="O122" s="352"/>
      <c r="P122" s="497"/>
      <c r="Q122" s="497"/>
      <c r="R122" s="497"/>
    </row>
    <row r="123" spans="1:21" ht="7.5" customHeight="1" thickBot="1">
      <c r="A123" s="1095"/>
      <c r="B123" s="1095"/>
      <c r="C123" s="1095"/>
      <c r="D123" s="1095"/>
      <c r="E123" s="1095"/>
      <c r="F123" s="1095"/>
      <c r="G123" s="1095"/>
      <c r="H123" s="1095"/>
      <c r="I123" s="1096"/>
      <c r="J123" s="1096"/>
      <c r="K123" s="1096"/>
      <c r="L123" s="1096"/>
      <c r="M123" s="353"/>
      <c r="N123" s="353"/>
      <c r="O123" s="354"/>
      <c r="P123" s="1097"/>
      <c r="Q123" s="1097"/>
      <c r="R123" s="1097"/>
    </row>
    <row r="124" spans="1:21" s="5" customFormat="1" ht="24.75" customHeight="1" thickBot="1">
      <c r="A124" s="355"/>
      <c r="B124" s="1104" t="s">
        <v>49</v>
      </c>
      <c r="C124" s="1105"/>
      <c r="D124" s="1105"/>
      <c r="E124" s="1105"/>
      <c r="F124" s="1105"/>
      <c r="G124" s="1105"/>
      <c r="H124" s="1106"/>
      <c r="I124" s="1155" t="s">
        <v>95</v>
      </c>
      <c r="J124" s="1155"/>
      <c r="K124" s="1155"/>
      <c r="L124" s="1156"/>
      <c r="M124" s="356" t="s">
        <v>106</v>
      </c>
      <c r="N124" s="356" t="s">
        <v>107</v>
      </c>
      <c r="O124" s="357"/>
      <c r="P124" s="1157"/>
      <c r="Q124" s="1157"/>
      <c r="R124" s="1157"/>
    </row>
    <row r="125" spans="1:21" s="5" customFormat="1" ht="14.25" customHeight="1" thickBot="1">
      <c r="A125" s="355"/>
      <c r="B125" s="1101" t="s">
        <v>50</v>
      </c>
      <c r="C125" s="1102"/>
      <c r="D125" s="1102"/>
      <c r="E125" s="1102"/>
      <c r="F125" s="1102"/>
      <c r="G125" s="1102"/>
      <c r="H125" s="1103"/>
      <c r="I125" s="1107">
        <f>SUM(I126:L129)</f>
        <v>47441.599999999999</v>
      </c>
      <c r="J125" s="1107"/>
      <c r="K125" s="1107"/>
      <c r="L125" s="1108"/>
      <c r="M125" s="358">
        <f>SUM(M126:M129)</f>
        <v>60266.1</v>
      </c>
      <c r="N125" s="359">
        <f>SUM(N126:N129)</f>
        <v>60296.200000000004</v>
      </c>
      <c r="O125" s="360"/>
      <c r="P125" s="1120"/>
      <c r="Q125" s="1120"/>
      <c r="R125" s="1120"/>
    </row>
    <row r="126" spans="1:21" s="5" customFormat="1" ht="14.25" customHeight="1">
      <c r="A126" s="355"/>
      <c r="B126" s="1098" t="s">
        <v>160</v>
      </c>
      <c r="C126" s="1099"/>
      <c r="D126" s="1099"/>
      <c r="E126" s="1099"/>
      <c r="F126" s="1099"/>
      <c r="G126" s="1099"/>
      <c r="H126" s="1100"/>
      <c r="I126" s="1091">
        <f>SUMIF(H12:H118,"SB",I12:I118)</f>
        <v>10758.7</v>
      </c>
      <c r="J126" s="1091"/>
      <c r="K126" s="1091"/>
      <c r="L126" s="1092"/>
      <c r="M126" s="361">
        <f>SUMIF(H12:H116,H26,M12:M116)</f>
        <v>13048.199999999999</v>
      </c>
      <c r="N126" s="362">
        <f>SUMIF(H12:H116,"sb",N12:N116)</f>
        <v>13898.5</v>
      </c>
      <c r="O126" s="363"/>
      <c r="P126" s="1093"/>
      <c r="Q126" s="1093"/>
      <c r="R126" s="1093"/>
    </row>
    <row r="127" spans="1:21" s="5" customFormat="1" ht="14.25" customHeight="1">
      <c r="A127" s="355"/>
      <c r="B127" s="1133" t="s">
        <v>161</v>
      </c>
      <c r="C127" s="1134"/>
      <c r="D127" s="1134"/>
      <c r="E127" s="1134"/>
      <c r="F127" s="1134"/>
      <c r="G127" s="1134"/>
      <c r="H127" s="1135"/>
      <c r="I127" s="1118">
        <f>SUMIF(H12:H118,"SB(sP)",I12:I118)</f>
        <v>3876.4</v>
      </c>
      <c r="J127" s="1118"/>
      <c r="K127" s="1118"/>
      <c r="L127" s="1119"/>
      <c r="M127" s="364">
        <f>SUMIF(H12:H116,H106,M12:M116)</f>
        <v>4324.3999999999996</v>
      </c>
      <c r="N127" s="365">
        <f>SUMIF(H12:H116,H106,N12:N116)</f>
        <v>4364.3999999999996</v>
      </c>
      <c r="O127" s="363"/>
      <c r="P127" s="1093"/>
      <c r="Q127" s="1093"/>
      <c r="R127" s="1093"/>
    </row>
    <row r="128" spans="1:21" s="5" customFormat="1" ht="14.25" customHeight="1">
      <c r="A128" s="355"/>
      <c r="B128" s="1133" t="s">
        <v>162</v>
      </c>
      <c r="C128" s="1134"/>
      <c r="D128" s="1134"/>
      <c r="E128" s="1134"/>
      <c r="F128" s="1134"/>
      <c r="G128" s="1134"/>
      <c r="H128" s="1135"/>
      <c r="I128" s="1118">
        <f>SUMIF(H12:H118,"sb(vb)",I12:I118)</f>
        <v>31798.3</v>
      </c>
      <c r="J128" s="1118"/>
      <c r="K128" s="1118"/>
      <c r="L128" s="1119"/>
      <c r="M128" s="366">
        <f>SUMIF(H12:H116,H12,M12:M116)</f>
        <v>41932.699999999997</v>
      </c>
      <c r="N128" s="367">
        <f>SUMIF(H12:H116,H12,N12:N116)</f>
        <v>42033.3</v>
      </c>
      <c r="O128" s="363"/>
      <c r="P128" s="1093"/>
      <c r="Q128" s="1093"/>
      <c r="R128" s="1093"/>
    </row>
    <row r="129" spans="1:18" s="5" customFormat="1" ht="14.25" customHeight="1" thickBot="1">
      <c r="A129" s="355"/>
      <c r="B129" s="1136" t="s">
        <v>163</v>
      </c>
      <c r="C129" s="1137"/>
      <c r="D129" s="1137"/>
      <c r="E129" s="1137"/>
      <c r="F129" s="1137"/>
      <c r="G129" s="1137"/>
      <c r="H129" s="1138"/>
      <c r="I129" s="1110">
        <f>SUMIF(H12:H118,"sb(p)",I12:I118)</f>
        <v>1008.2</v>
      </c>
      <c r="J129" s="1110"/>
      <c r="K129" s="1110"/>
      <c r="L129" s="1111"/>
      <c r="M129" s="368">
        <f>SUMIF(H12:H116,H91,M12:M116)</f>
        <v>960.8</v>
      </c>
      <c r="N129" s="369">
        <f>SUMIF(H12:H116,#REF!,N12:N116)</f>
        <v>0</v>
      </c>
      <c r="O129" s="363"/>
      <c r="P129" s="1093"/>
      <c r="Q129" s="1093"/>
      <c r="R129" s="1093"/>
    </row>
    <row r="130" spans="1:18" s="5" customFormat="1" ht="14.25" customHeight="1" thickBot="1">
      <c r="A130" s="355"/>
      <c r="B130" s="1101" t="s">
        <v>51</v>
      </c>
      <c r="C130" s="1102"/>
      <c r="D130" s="1102"/>
      <c r="E130" s="1102"/>
      <c r="F130" s="1102"/>
      <c r="G130" s="1102"/>
      <c r="H130" s="1103"/>
      <c r="I130" s="1107">
        <f>SUM(I131:L133)</f>
        <v>49331.65</v>
      </c>
      <c r="J130" s="1107"/>
      <c r="K130" s="1107"/>
      <c r="L130" s="1108"/>
      <c r="M130" s="358">
        <f>SUM(M131:M132)</f>
        <v>49146.7</v>
      </c>
      <c r="N130" s="359">
        <f>N131+N132</f>
        <v>50348.299999999996</v>
      </c>
      <c r="O130" s="360"/>
      <c r="P130" s="1120"/>
      <c r="Q130" s="1120"/>
      <c r="R130" s="1120"/>
    </row>
    <row r="131" spans="1:18" s="5" customFormat="1" ht="14.25" customHeight="1">
      <c r="A131" s="355"/>
      <c r="B131" s="1139" t="s">
        <v>164</v>
      </c>
      <c r="C131" s="1140"/>
      <c r="D131" s="1140"/>
      <c r="E131" s="1140"/>
      <c r="F131" s="1140"/>
      <c r="G131" s="1140"/>
      <c r="H131" s="1141"/>
      <c r="I131" s="1091">
        <f>SUMIF(H12:H118,"es",I12:I118)</f>
        <v>6152.1</v>
      </c>
      <c r="J131" s="1091"/>
      <c r="K131" s="1091"/>
      <c r="L131" s="1092"/>
      <c r="M131" s="364">
        <f>SUMIF(H12:H116,"es",M12:M116)</f>
        <v>382.6</v>
      </c>
      <c r="N131" s="365">
        <f>SUMIF(H12:H116,"es",N12:N116)</f>
        <v>1584.1999999999998</v>
      </c>
      <c r="O131" s="370"/>
      <c r="P131" s="1093"/>
      <c r="Q131" s="1093"/>
      <c r="R131" s="1093"/>
    </row>
    <row r="132" spans="1:18" s="5" customFormat="1" ht="14.25" customHeight="1">
      <c r="A132" s="355"/>
      <c r="B132" s="1127" t="s">
        <v>165</v>
      </c>
      <c r="C132" s="1128"/>
      <c r="D132" s="1128"/>
      <c r="E132" s="1128"/>
      <c r="F132" s="1128"/>
      <c r="G132" s="1128"/>
      <c r="H132" s="1129"/>
      <c r="I132" s="1118">
        <f>SUMIF(H12:H118,"lrvb",I12:I118)</f>
        <v>42767.05</v>
      </c>
      <c r="J132" s="1118"/>
      <c r="K132" s="1118"/>
      <c r="L132" s="1119"/>
      <c r="M132" s="366">
        <f>SUMIF(H12:H116,"lrvb",M12:M116)</f>
        <v>48764.1</v>
      </c>
      <c r="N132" s="367">
        <f>SUMIF(H12:H116,H104,N12:N116)</f>
        <v>48764.1</v>
      </c>
      <c r="O132" s="371"/>
      <c r="P132" s="1093"/>
      <c r="Q132" s="1093"/>
      <c r="R132" s="1093"/>
    </row>
    <row r="133" spans="1:18" s="5" customFormat="1" ht="14.25" customHeight="1" thickBot="1">
      <c r="A133" s="355"/>
      <c r="B133" s="1112" t="s">
        <v>190</v>
      </c>
      <c r="C133" s="1113"/>
      <c r="D133" s="1113"/>
      <c r="E133" s="1113"/>
      <c r="F133" s="1113"/>
      <c r="G133" s="1113"/>
      <c r="H133" s="1114"/>
      <c r="I133" s="1115">
        <f>SUMIF(H12:H116,H36,I12:I116)</f>
        <v>412.5</v>
      </c>
      <c r="J133" s="1116"/>
      <c r="K133" s="1116"/>
      <c r="L133" s="1117"/>
      <c r="M133" s="364">
        <f>SUMIF(H12:H116,H36,M12:M116)</f>
        <v>0</v>
      </c>
      <c r="N133" s="365">
        <f>SUMIF(H12:H116,H36,N12:N116)</f>
        <v>0</v>
      </c>
      <c r="O133" s="371"/>
      <c r="P133" s="363"/>
      <c r="Q133" s="363"/>
      <c r="R133" s="363"/>
    </row>
    <row r="134" spans="1:18" s="5" customFormat="1" ht="14.25" customHeight="1" thickBot="1">
      <c r="A134" s="355"/>
      <c r="B134" s="1130" t="s">
        <v>52</v>
      </c>
      <c r="C134" s="1131"/>
      <c r="D134" s="1131"/>
      <c r="E134" s="1131"/>
      <c r="F134" s="1131"/>
      <c r="G134" s="1131"/>
      <c r="H134" s="1132"/>
      <c r="I134" s="1121">
        <f>I130+I125</f>
        <v>96773.25</v>
      </c>
      <c r="J134" s="1121"/>
      <c r="K134" s="1121"/>
      <c r="L134" s="1122"/>
      <c r="M134" s="372">
        <f>M125+M130</f>
        <v>109412.79999999999</v>
      </c>
      <c r="N134" s="373">
        <f>N125+N130</f>
        <v>110644.5</v>
      </c>
      <c r="O134" s="374"/>
      <c r="P134" s="1120"/>
      <c r="Q134" s="1120"/>
      <c r="R134" s="1120"/>
    </row>
    <row r="135" spans="1:18">
      <c r="B135" s="375"/>
      <c r="C135" s="375"/>
      <c r="D135" s="375"/>
      <c r="E135" s="867"/>
      <c r="F135" s="375"/>
      <c r="G135" s="498"/>
    </row>
    <row r="140" spans="1:18">
      <c r="E140" s="868"/>
      <c r="F140" s="4"/>
      <c r="G140" s="4"/>
      <c r="O140" s="4"/>
      <c r="R140" s="378"/>
    </row>
  </sheetData>
  <mergeCells count="237">
    <mergeCell ref="Q26:Q27"/>
    <mergeCell ref="R26:R27"/>
    <mergeCell ref="O24:O25"/>
    <mergeCell ref="P24:P25"/>
    <mergeCell ref="C30:H30"/>
    <mergeCell ref="D28:D29"/>
    <mergeCell ref="Q20:Q21"/>
    <mergeCell ref="O32:O33"/>
    <mergeCell ref="C31:R31"/>
    <mergeCell ref="O30:R30"/>
    <mergeCell ref="P26:P27"/>
    <mergeCell ref="G22:G23"/>
    <mergeCell ref="E22:E23"/>
    <mergeCell ref="F22:F23"/>
    <mergeCell ref="A1:R1"/>
    <mergeCell ref="A2:R2"/>
    <mergeCell ref="A3:R3"/>
    <mergeCell ref="A4:R4"/>
    <mergeCell ref="O6:O7"/>
    <mergeCell ref="P6:R6"/>
    <mergeCell ref="M5:M7"/>
    <mergeCell ref="N5:N7"/>
    <mergeCell ref="R47:R49"/>
    <mergeCell ref="R41:R43"/>
    <mergeCell ref="D44:D46"/>
    <mergeCell ref="O44:O46"/>
    <mergeCell ref="Q44:Q46"/>
    <mergeCell ref="R44:R46"/>
    <mergeCell ref="P41:P43"/>
    <mergeCell ref="Q41:Q43"/>
    <mergeCell ref="Q47:Q49"/>
    <mergeCell ref="P44:P46"/>
    <mergeCell ref="J6:K6"/>
    <mergeCell ref="R16:R17"/>
    <mergeCell ref="L6:L7"/>
    <mergeCell ref="O14:O15"/>
    <mergeCell ref="P14:P15"/>
    <mergeCell ref="A8:R8"/>
    <mergeCell ref="A9:R9"/>
    <mergeCell ref="B10:R10"/>
    <mergeCell ref="E16:E17"/>
    <mergeCell ref="O16:O17"/>
    <mergeCell ref="P16:P17"/>
    <mergeCell ref="Q16:Q17"/>
    <mergeCell ref="E20:E21"/>
    <mergeCell ref="R20:R21"/>
    <mergeCell ref="D18:D19"/>
    <mergeCell ref="I5:L5"/>
    <mergeCell ref="E5:E7"/>
    <mergeCell ref="D12:D14"/>
    <mergeCell ref="F5:F7"/>
    <mergeCell ref="G5:G7"/>
    <mergeCell ref="C11:R11"/>
    <mergeCell ref="Q14:Q15"/>
    <mergeCell ref="R14:R15"/>
    <mergeCell ref="O5:R5"/>
    <mergeCell ref="I6:I7"/>
    <mergeCell ref="B26:B27"/>
    <mergeCell ref="A5:A7"/>
    <mergeCell ref="B5:B7"/>
    <mergeCell ref="C5:C7"/>
    <mergeCell ref="D5:D7"/>
    <mergeCell ref="H5:H7"/>
    <mergeCell ref="Q18:Q19"/>
    <mergeCell ref="R18:R19"/>
    <mergeCell ref="A28:A29"/>
    <mergeCell ref="B28:B29"/>
    <mergeCell ref="D24:D25"/>
    <mergeCell ref="R24:R25"/>
    <mergeCell ref="O26:O27"/>
    <mergeCell ref="C26:C27"/>
    <mergeCell ref="Q24:Q25"/>
    <mergeCell ref="A26:A27"/>
    <mergeCell ref="A22:A23"/>
    <mergeCell ref="B22:B23"/>
    <mergeCell ref="C22:C23"/>
    <mergeCell ref="D22:D23"/>
    <mergeCell ref="O18:O19"/>
    <mergeCell ref="P18:P19"/>
    <mergeCell ref="P20:P21"/>
    <mergeCell ref="D47:D49"/>
    <mergeCell ref="O47:O49"/>
    <mergeCell ref="D20:D21"/>
    <mergeCell ref="O20:O21"/>
    <mergeCell ref="F58:F59"/>
    <mergeCell ref="G58:G59"/>
    <mergeCell ref="E58:E59"/>
    <mergeCell ref="D41:D43"/>
    <mergeCell ref="O41:O43"/>
    <mergeCell ref="E32:E39"/>
    <mergeCell ref="O66:O67"/>
    <mergeCell ref="O55:O57"/>
    <mergeCell ref="P47:P49"/>
    <mergeCell ref="O50:O51"/>
    <mergeCell ref="F50:F51"/>
    <mergeCell ref="P58:P59"/>
    <mergeCell ref="Q58:Q59"/>
    <mergeCell ref="D56:D57"/>
    <mergeCell ref="G50:G51"/>
    <mergeCell ref="E63:E65"/>
    <mergeCell ref="E52:E54"/>
    <mergeCell ref="E50:E51"/>
    <mergeCell ref="O63:O64"/>
    <mergeCell ref="D63:D65"/>
    <mergeCell ref="A69:A70"/>
    <mergeCell ref="B69:B70"/>
    <mergeCell ref="D69:D71"/>
    <mergeCell ref="E69:E71"/>
    <mergeCell ref="A50:A51"/>
    <mergeCell ref="B50:B51"/>
    <mergeCell ref="C50:C51"/>
    <mergeCell ref="D50:D51"/>
    <mergeCell ref="D66:D68"/>
    <mergeCell ref="A63:A64"/>
    <mergeCell ref="B63:B64"/>
    <mergeCell ref="A58:A59"/>
    <mergeCell ref="B58:B59"/>
    <mergeCell ref="C58:C59"/>
    <mergeCell ref="D58:D59"/>
    <mergeCell ref="O72:O73"/>
    <mergeCell ref="O79:O81"/>
    <mergeCell ref="R58:R59"/>
    <mergeCell ref="A60:A61"/>
    <mergeCell ref="B60:B61"/>
    <mergeCell ref="D60:D62"/>
    <mergeCell ref="O60:O61"/>
    <mergeCell ref="O58:O59"/>
    <mergeCell ref="A66:A67"/>
    <mergeCell ref="B66:B67"/>
    <mergeCell ref="D72:D73"/>
    <mergeCell ref="E72:E73"/>
    <mergeCell ref="F72:F73"/>
    <mergeCell ref="G72:G73"/>
    <mergeCell ref="F69:F71"/>
    <mergeCell ref="G69:G71"/>
    <mergeCell ref="R72:R73"/>
    <mergeCell ref="C77:R77"/>
    <mergeCell ref="D74:D75"/>
    <mergeCell ref="E74:E75"/>
    <mergeCell ref="F74:F75"/>
    <mergeCell ref="G74:G75"/>
    <mergeCell ref="O74:O75"/>
    <mergeCell ref="Q74:Q75"/>
    <mergeCell ref="P72:P73"/>
    <mergeCell ref="Q72:Q73"/>
    <mergeCell ref="R74:R75"/>
    <mergeCell ref="D91:D94"/>
    <mergeCell ref="E91:E94"/>
    <mergeCell ref="G91:G94"/>
    <mergeCell ref="E82:E83"/>
    <mergeCell ref="E84:E85"/>
    <mergeCell ref="C76:H76"/>
    <mergeCell ref="O76:R76"/>
    <mergeCell ref="C79:C81"/>
    <mergeCell ref="D79:D81"/>
    <mergeCell ref="P74:P75"/>
    <mergeCell ref="E86:E89"/>
    <mergeCell ref="D82:D83"/>
    <mergeCell ref="O82:O83"/>
    <mergeCell ref="D84:D85"/>
    <mergeCell ref="D86:D89"/>
    <mergeCell ref="O84:O85"/>
    <mergeCell ref="O86:O89"/>
    <mergeCell ref="G112:G113"/>
    <mergeCell ref="A103:A105"/>
    <mergeCell ref="B103:B105"/>
    <mergeCell ref="C103:C105"/>
    <mergeCell ref="D103:D105"/>
    <mergeCell ref="E79:E81"/>
    <mergeCell ref="C102:R102"/>
    <mergeCell ref="G103:G105"/>
    <mergeCell ref="E103:E105"/>
    <mergeCell ref="F103:F105"/>
    <mergeCell ref="G96:G99"/>
    <mergeCell ref="D99:D100"/>
    <mergeCell ref="C101:H101"/>
    <mergeCell ref="E96:E98"/>
    <mergeCell ref="A97:A98"/>
    <mergeCell ref="B97:B98"/>
    <mergeCell ref="C97:C98"/>
    <mergeCell ref="D97:D98"/>
    <mergeCell ref="O91:O92"/>
    <mergeCell ref="O101:R101"/>
    <mergeCell ref="C116:C117"/>
    <mergeCell ref="D116:D117"/>
    <mergeCell ref="P112:P113"/>
    <mergeCell ref="Q112:Q113"/>
    <mergeCell ref="E116:E117"/>
    <mergeCell ref="G116:G117"/>
    <mergeCell ref="F116:F117"/>
    <mergeCell ref="C111:C113"/>
    <mergeCell ref="D112:D113"/>
    <mergeCell ref="F112:F113"/>
    <mergeCell ref="C118:H118"/>
    <mergeCell ref="O118:R118"/>
    <mergeCell ref="C119:H119"/>
    <mergeCell ref="O119:R119"/>
    <mergeCell ref="P125:R125"/>
    <mergeCell ref="B120:H120"/>
    <mergeCell ref="O120:R120"/>
    <mergeCell ref="I124:L124"/>
    <mergeCell ref="P124:R124"/>
    <mergeCell ref="R112:R113"/>
    <mergeCell ref="O112:O113"/>
    <mergeCell ref="B132:H132"/>
    <mergeCell ref="B134:H134"/>
    <mergeCell ref="B128:H128"/>
    <mergeCell ref="B127:H127"/>
    <mergeCell ref="B129:H129"/>
    <mergeCell ref="B130:H130"/>
    <mergeCell ref="B131:H131"/>
    <mergeCell ref="I130:L130"/>
    <mergeCell ref="I134:L134"/>
    <mergeCell ref="P134:R134"/>
    <mergeCell ref="I131:L131"/>
    <mergeCell ref="P131:R131"/>
    <mergeCell ref="I132:L132"/>
    <mergeCell ref="P132:R132"/>
    <mergeCell ref="I129:L129"/>
    <mergeCell ref="P129:R129"/>
    <mergeCell ref="B133:H133"/>
    <mergeCell ref="I133:L133"/>
    <mergeCell ref="I127:L127"/>
    <mergeCell ref="P127:R127"/>
    <mergeCell ref="I128:L128"/>
    <mergeCell ref="P128:R128"/>
    <mergeCell ref="P130:R130"/>
    <mergeCell ref="I126:L126"/>
    <mergeCell ref="P126:R126"/>
    <mergeCell ref="A121:R121"/>
    <mergeCell ref="A123:L123"/>
    <mergeCell ref="P123:R123"/>
    <mergeCell ref="B126:H126"/>
    <mergeCell ref="B125:H125"/>
    <mergeCell ref="B124:H124"/>
    <mergeCell ref="I125:L125"/>
    <mergeCell ref="B122:N122"/>
  </mergeCells>
  <phoneticPr fontId="4" type="noConversion"/>
  <printOptions horizontalCentered="1"/>
  <pageMargins left="0" right="0" top="0.74803149606299213" bottom="0" header="0.31496062992125984" footer="0.31496062992125984"/>
  <pageSetup paperSize="9" scale="99" orientation="landscape" r:id="rId1"/>
  <rowBreaks count="4" manualBreakCount="4">
    <brk id="21" max="17" man="1"/>
    <brk id="54" max="17" man="1"/>
    <brk id="90" max="17" man="1"/>
    <brk id="10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"/>
  <sheetViews>
    <sheetView topLeftCell="A40" zoomScaleNormal="100" zoomScaleSheetLayoutView="80" workbookViewId="0">
      <selection sqref="A1:T1"/>
    </sheetView>
  </sheetViews>
  <sheetFormatPr defaultRowHeight="12.75"/>
  <cols>
    <col min="1" max="2" width="2.7109375" style="4" customWidth="1"/>
    <col min="3" max="3" width="2.85546875" style="4" customWidth="1"/>
    <col min="4" max="4" width="37" style="4" customWidth="1"/>
    <col min="5" max="5" width="3.7109375" style="378" customWidth="1"/>
    <col min="6" max="6" width="2.85546875" style="378" customWidth="1"/>
    <col min="7" max="7" width="2.7109375" style="376" customWidth="1"/>
    <col min="8" max="8" width="7.5703125" style="4" customWidth="1"/>
    <col min="9" max="20" width="8" style="4" customWidth="1"/>
    <col min="21" max="16384" width="9.140625" style="4"/>
  </cols>
  <sheetData>
    <row r="1" spans="1:20" ht="17.25" customHeight="1">
      <c r="A1" s="1391" t="s">
        <v>108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</row>
    <row r="2" spans="1:20" s="5" customFormat="1" ht="17.25" customHeight="1">
      <c r="A2" s="1392" t="s">
        <v>101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</row>
    <row r="3" spans="1:20" s="5" customFormat="1" ht="17.25" customHeight="1">
      <c r="A3" s="1393" t="s">
        <v>58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</row>
    <row r="4" spans="1:20" s="5" customFormat="1" ht="15.75" customHeight="1" thickBot="1">
      <c r="A4" s="1394" t="s">
        <v>0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</row>
    <row r="5" spans="1:20" s="6" customFormat="1" ht="36" customHeight="1">
      <c r="A5" s="1322" t="s">
        <v>1</v>
      </c>
      <c r="B5" s="1325" t="s">
        <v>2</v>
      </c>
      <c r="C5" s="1328" t="s">
        <v>3</v>
      </c>
      <c r="D5" s="1331" t="s">
        <v>4</v>
      </c>
      <c r="E5" s="1424" t="s">
        <v>5</v>
      </c>
      <c r="F5" s="1325" t="s">
        <v>155</v>
      </c>
      <c r="G5" s="1343" t="s">
        <v>6</v>
      </c>
      <c r="H5" s="1334" t="s">
        <v>7</v>
      </c>
      <c r="I5" s="1337" t="s">
        <v>110</v>
      </c>
      <c r="J5" s="1338"/>
      <c r="K5" s="1338"/>
      <c r="L5" s="1339"/>
      <c r="M5" s="1477" t="s">
        <v>176</v>
      </c>
      <c r="N5" s="1478"/>
      <c r="O5" s="1478"/>
      <c r="P5" s="1479"/>
      <c r="Q5" s="1477" t="s">
        <v>175</v>
      </c>
      <c r="R5" s="1478"/>
      <c r="S5" s="1478"/>
      <c r="T5" s="1479"/>
    </row>
    <row r="6" spans="1:20" s="6" customFormat="1" ht="12.75" customHeight="1">
      <c r="A6" s="1323"/>
      <c r="B6" s="1326"/>
      <c r="C6" s="1329"/>
      <c r="D6" s="1332"/>
      <c r="E6" s="1425"/>
      <c r="F6" s="1326"/>
      <c r="G6" s="1344"/>
      <c r="H6" s="1335"/>
      <c r="I6" s="1363" t="s">
        <v>8</v>
      </c>
      <c r="J6" s="1365" t="s">
        <v>9</v>
      </c>
      <c r="K6" s="1366"/>
      <c r="L6" s="1369" t="s">
        <v>10</v>
      </c>
      <c r="M6" s="1480" t="s">
        <v>8</v>
      </c>
      <c r="N6" s="1482" t="s">
        <v>9</v>
      </c>
      <c r="O6" s="1482"/>
      <c r="P6" s="1436" t="s">
        <v>10</v>
      </c>
      <c r="Q6" s="1480" t="s">
        <v>8</v>
      </c>
      <c r="R6" s="1482" t="s">
        <v>9</v>
      </c>
      <c r="S6" s="1482"/>
      <c r="T6" s="1436" t="s">
        <v>10</v>
      </c>
    </row>
    <row r="7" spans="1:20" s="6" customFormat="1" ht="85.5" customHeight="1" thickBot="1">
      <c r="A7" s="1324"/>
      <c r="B7" s="1327"/>
      <c r="C7" s="1330"/>
      <c r="D7" s="1333"/>
      <c r="E7" s="1426"/>
      <c r="F7" s="1327"/>
      <c r="G7" s="1345"/>
      <c r="H7" s="1336"/>
      <c r="I7" s="1364"/>
      <c r="J7" s="7" t="s">
        <v>8</v>
      </c>
      <c r="K7" s="7" t="s">
        <v>11</v>
      </c>
      <c r="L7" s="1370"/>
      <c r="M7" s="1481"/>
      <c r="N7" s="520" t="s">
        <v>8</v>
      </c>
      <c r="O7" s="521" t="s">
        <v>11</v>
      </c>
      <c r="P7" s="1437"/>
      <c r="Q7" s="1481"/>
      <c r="R7" s="520" t="s">
        <v>8</v>
      </c>
      <c r="S7" s="521" t="s">
        <v>11</v>
      </c>
      <c r="T7" s="1437"/>
    </row>
    <row r="8" spans="1:20" s="5" customFormat="1" ht="12.75" customHeight="1">
      <c r="A8" s="1488" t="s">
        <v>167</v>
      </c>
      <c r="B8" s="1489"/>
      <c r="C8" s="1489"/>
      <c r="D8" s="1489"/>
      <c r="E8" s="1489"/>
      <c r="F8" s="1489"/>
      <c r="G8" s="1489"/>
      <c r="H8" s="1489"/>
      <c r="I8" s="1489"/>
      <c r="J8" s="1489"/>
      <c r="K8" s="1489"/>
      <c r="L8" s="1489"/>
      <c r="M8" s="1489"/>
      <c r="N8" s="1489"/>
      <c r="O8" s="1489"/>
      <c r="P8" s="1489"/>
      <c r="Q8" s="1489"/>
      <c r="R8" s="1489"/>
      <c r="S8" s="1489"/>
      <c r="T8" s="1490"/>
    </row>
    <row r="9" spans="1:20" s="5" customFormat="1" ht="13.5" customHeight="1">
      <c r="A9" s="1378" t="s">
        <v>12</v>
      </c>
      <c r="B9" s="1416"/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6"/>
      <c r="Q9" s="1416"/>
      <c r="R9" s="1416"/>
      <c r="S9" s="1416"/>
      <c r="T9" s="1417"/>
    </row>
    <row r="10" spans="1:20" s="11" customFormat="1" ht="15" customHeight="1">
      <c r="A10" s="600" t="s">
        <v>13</v>
      </c>
      <c r="B10" s="1418" t="s">
        <v>14</v>
      </c>
      <c r="C10" s="1419"/>
      <c r="D10" s="1419"/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19"/>
      <c r="P10" s="1419"/>
      <c r="Q10" s="1419"/>
      <c r="R10" s="1419"/>
      <c r="S10" s="1419"/>
      <c r="T10" s="1420"/>
    </row>
    <row r="11" spans="1:20" s="11" customFormat="1" ht="13.5" customHeight="1" thickBot="1">
      <c r="A11" s="601" t="s">
        <v>13</v>
      </c>
      <c r="B11" s="67" t="s">
        <v>13</v>
      </c>
      <c r="C11" s="1421" t="s">
        <v>15</v>
      </c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3"/>
    </row>
    <row r="12" spans="1:20" s="11" customFormat="1" ht="28.5" customHeight="1">
      <c r="A12" s="26" t="s">
        <v>13</v>
      </c>
      <c r="B12" s="15" t="s">
        <v>13</v>
      </c>
      <c r="C12" s="28" t="s">
        <v>13</v>
      </c>
      <c r="D12" s="1254" t="s">
        <v>69</v>
      </c>
      <c r="E12" s="380"/>
      <c r="F12" s="29" t="s">
        <v>16</v>
      </c>
      <c r="G12" s="30" t="s">
        <v>26</v>
      </c>
      <c r="H12" s="40" t="s">
        <v>17</v>
      </c>
      <c r="I12" s="687">
        <f>J12+L12</f>
        <v>22494.2</v>
      </c>
      <c r="J12" s="688">
        <v>22494.2</v>
      </c>
      <c r="K12" s="688"/>
      <c r="L12" s="689"/>
      <c r="M12" s="527">
        <f>N12+P12</f>
        <v>22494.2</v>
      </c>
      <c r="N12" s="528">
        <v>22494.2</v>
      </c>
      <c r="O12" s="528"/>
      <c r="P12" s="44"/>
      <c r="Q12" s="602">
        <f>M12-I12</f>
        <v>0</v>
      </c>
      <c r="R12" s="603">
        <f>N12-J12</f>
        <v>0</v>
      </c>
      <c r="S12" s="603">
        <f>O12-K12</f>
        <v>0</v>
      </c>
      <c r="T12" s="604">
        <f>P12-L12</f>
        <v>0</v>
      </c>
    </row>
    <row r="13" spans="1:20" s="11" customFormat="1" ht="14.25" customHeight="1">
      <c r="A13" s="26"/>
      <c r="B13" s="27"/>
      <c r="C13" s="28"/>
      <c r="D13" s="1255"/>
      <c r="E13" s="380"/>
      <c r="F13" s="29"/>
      <c r="G13" s="30"/>
      <c r="H13" s="31"/>
      <c r="I13" s="690"/>
      <c r="J13" s="691"/>
      <c r="K13" s="691"/>
      <c r="L13" s="692"/>
      <c r="M13" s="525"/>
      <c r="N13" s="526"/>
      <c r="O13" s="526"/>
      <c r="P13" s="34"/>
      <c r="Q13" s="605"/>
      <c r="R13" s="580"/>
      <c r="S13" s="580"/>
      <c r="T13" s="606"/>
    </row>
    <row r="14" spans="1:20" s="11" customFormat="1" ht="13.5" thickBot="1">
      <c r="A14" s="26"/>
      <c r="B14" s="27"/>
      <c r="C14" s="28"/>
      <c r="D14" s="1256"/>
      <c r="E14" s="380"/>
      <c r="F14" s="29"/>
      <c r="G14" s="30"/>
      <c r="H14" s="719" t="s">
        <v>18</v>
      </c>
      <c r="I14" s="693">
        <f>J14+L14</f>
        <v>22494.2</v>
      </c>
      <c r="J14" s="694">
        <f>SUM(J12:J13)</f>
        <v>22494.2</v>
      </c>
      <c r="K14" s="694"/>
      <c r="L14" s="695"/>
      <c r="M14" s="693">
        <f>N14+P14</f>
        <v>22494.2</v>
      </c>
      <c r="N14" s="694">
        <f>SUM(N12:N13)</f>
        <v>22494.2</v>
      </c>
      <c r="O14" s="694"/>
      <c r="P14" s="720"/>
      <c r="Q14" s="721">
        <f t="shared" ref="Q14:Q71" si="0">M14-I14</f>
        <v>0</v>
      </c>
      <c r="R14" s="722">
        <f t="shared" ref="R14:R72" si="1">N14-J14</f>
        <v>0</v>
      </c>
      <c r="S14" s="722">
        <f t="shared" ref="S14:S72" si="2">O14-K14</f>
        <v>0</v>
      </c>
      <c r="T14" s="723">
        <f t="shared" ref="T14:T72" si="3">P14-L14</f>
        <v>0</v>
      </c>
    </row>
    <row r="15" spans="1:20" s="11" customFormat="1" ht="21" customHeight="1">
      <c r="A15" s="14" t="s">
        <v>13</v>
      </c>
      <c r="B15" s="15" t="s">
        <v>13</v>
      </c>
      <c r="C15" s="16" t="s">
        <v>19</v>
      </c>
      <c r="D15" s="1254" t="s">
        <v>72</v>
      </c>
      <c r="E15" s="379"/>
      <c r="F15" s="17" t="s">
        <v>16</v>
      </c>
      <c r="G15" s="18" t="s">
        <v>26</v>
      </c>
      <c r="H15" s="384" t="s">
        <v>17</v>
      </c>
      <c r="I15" s="696">
        <f>J15+L15</f>
        <v>2816.3</v>
      </c>
      <c r="J15" s="697">
        <v>2816.3</v>
      </c>
      <c r="K15" s="697">
        <v>914.3</v>
      </c>
      <c r="L15" s="698"/>
      <c r="M15" s="530">
        <f>N15+P15</f>
        <v>2816.3</v>
      </c>
      <c r="N15" s="531">
        <v>2816.3</v>
      </c>
      <c r="O15" s="531">
        <v>914.3</v>
      </c>
      <c r="P15" s="571"/>
      <c r="Q15" s="602">
        <f t="shared" si="0"/>
        <v>0</v>
      </c>
      <c r="R15" s="603">
        <f t="shared" si="1"/>
        <v>0</v>
      </c>
      <c r="S15" s="603">
        <f t="shared" si="2"/>
        <v>0</v>
      </c>
      <c r="T15" s="604">
        <f t="shared" si="3"/>
        <v>0</v>
      </c>
    </row>
    <row r="16" spans="1:20" s="11" customFormat="1" ht="15.75" customHeight="1" thickBot="1">
      <c r="A16" s="66"/>
      <c r="B16" s="67"/>
      <c r="C16" s="68"/>
      <c r="D16" s="1256"/>
      <c r="E16" s="386"/>
      <c r="F16" s="69"/>
      <c r="G16" s="70"/>
      <c r="H16" s="724" t="s">
        <v>18</v>
      </c>
      <c r="I16" s="699">
        <f>L16+J16</f>
        <v>2816.3</v>
      </c>
      <c r="J16" s="700">
        <f>SUM(J15:J15)</f>
        <v>2816.3</v>
      </c>
      <c r="K16" s="701">
        <f>SUM(K15:K15)</f>
        <v>914.3</v>
      </c>
      <c r="L16" s="702">
        <f>SUM(L15:L15)</f>
        <v>0</v>
      </c>
      <c r="M16" s="699">
        <f>P16+N16</f>
        <v>2816.3</v>
      </c>
      <c r="N16" s="700">
        <f>SUM(N15:N15)</f>
        <v>2816.3</v>
      </c>
      <c r="O16" s="701">
        <f>SUM(O15:O15)</f>
        <v>914.3</v>
      </c>
      <c r="P16" s="700">
        <f>SUM(P15:P15)</f>
        <v>0</v>
      </c>
      <c r="Q16" s="725">
        <f t="shared" si="0"/>
        <v>0</v>
      </c>
      <c r="R16" s="726">
        <f t="shared" si="1"/>
        <v>0</v>
      </c>
      <c r="S16" s="726">
        <f t="shared" si="2"/>
        <v>0</v>
      </c>
      <c r="T16" s="727">
        <f t="shared" si="3"/>
        <v>0</v>
      </c>
    </row>
    <row r="17" spans="1:20" s="11" customFormat="1" ht="21" customHeight="1">
      <c r="A17" s="14" t="s">
        <v>13</v>
      </c>
      <c r="B17" s="15" t="s">
        <v>13</v>
      </c>
      <c r="C17" s="16" t="s">
        <v>22</v>
      </c>
      <c r="D17" s="1254" t="s">
        <v>74</v>
      </c>
      <c r="E17" s="379"/>
      <c r="F17" s="17" t="s">
        <v>16</v>
      </c>
      <c r="G17" s="18" t="s">
        <v>26</v>
      </c>
      <c r="H17" s="62" t="s">
        <v>17</v>
      </c>
      <c r="I17" s="703">
        <v>436.2</v>
      </c>
      <c r="J17" s="704">
        <v>436.2</v>
      </c>
      <c r="K17" s="704">
        <v>333</v>
      </c>
      <c r="L17" s="705"/>
      <c r="M17" s="533">
        <v>436.2</v>
      </c>
      <c r="N17" s="534">
        <v>436.2</v>
      </c>
      <c r="O17" s="534">
        <v>333</v>
      </c>
      <c r="P17" s="574"/>
      <c r="Q17" s="613">
        <f t="shared" si="0"/>
        <v>0</v>
      </c>
      <c r="R17" s="581">
        <f t="shared" si="1"/>
        <v>0</v>
      </c>
      <c r="S17" s="581">
        <f t="shared" si="2"/>
        <v>0</v>
      </c>
      <c r="T17" s="614">
        <f t="shared" si="3"/>
        <v>0</v>
      </c>
    </row>
    <row r="18" spans="1:20" s="11" customFormat="1" ht="13.5" thickBot="1">
      <c r="A18" s="66"/>
      <c r="B18" s="67"/>
      <c r="C18" s="68"/>
      <c r="D18" s="1256"/>
      <c r="E18" s="386"/>
      <c r="F18" s="69"/>
      <c r="G18" s="70"/>
      <c r="H18" s="719" t="s">
        <v>18</v>
      </c>
      <c r="I18" s="706">
        <f t="shared" ref="I18:I23" si="4">J18+L18</f>
        <v>436.2</v>
      </c>
      <c r="J18" s="701">
        <f>+J17</f>
        <v>436.2</v>
      </c>
      <c r="K18" s="700">
        <f>+K17</f>
        <v>333</v>
      </c>
      <c r="L18" s="707">
        <f>+L17</f>
        <v>0</v>
      </c>
      <c r="M18" s="706">
        <f t="shared" ref="M18:M23" si="5">N18+P18</f>
        <v>436.2</v>
      </c>
      <c r="N18" s="701">
        <f>+N17</f>
        <v>436.2</v>
      </c>
      <c r="O18" s="700">
        <f>+O17</f>
        <v>333</v>
      </c>
      <c r="P18" s="728">
        <f>+P17</f>
        <v>0</v>
      </c>
      <c r="Q18" s="721">
        <f t="shared" si="0"/>
        <v>0</v>
      </c>
      <c r="R18" s="722">
        <f t="shared" si="1"/>
        <v>0</v>
      </c>
      <c r="S18" s="722">
        <f t="shared" si="2"/>
        <v>0</v>
      </c>
      <c r="T18" s="723">
        <f t="shared" si="3"/>
        <v>0</v>
      </c>
    </row>
    <row r="19" spans="1:20" s="11" customFormat="1" ht="21" customHeight="1">
      <c r="A19" s="14" t="s">
        <v>13</v>
      </c>
      <c r="B19" s="15" t="s">
        <v>13</v>
      </c>
      <c r="C19" s="16" t="s">
        <v>24</v>
      </c>
      <c r="D19" s="1254" t="s">
        <v>76</v>
      </c>
      <c r="E19" s="1486"/>
      <c r="F19" s="17" t="s">
        <v>16</v>
      </c>
      <c r="G19" s="18" t="s">
        <v>26</v>
      </c>
      <c r="H19" s="62" t="s">
        <v>17</v>
      </c>
      <c r="I19" s="703">
        <f t="shared" si="4"/>
        <v>3440.6</v>
      </c>
      <c r="J19" s="704">
        <v>3440.6</v>
      </c>
      <c r="K19" s="708"/>
      <c r="L19" s="705"/>
      <c r="M19" s="533">
        <f t="shared" si="5"/>
        <v>3440.6</v>
      </c>
      <c r="N19" s="534">
        <v>3440.6</v>
      </c>
      <c r="O19" s="535"/>
      <c r="P19" s="574"/>
      <c r="Q19" s="602">
        <f t="shared" si="0"/>
        <v>0</v>
      </c>
      <c r="R19" s="603">
        <f t="shared" si="1"/>
        <v>0</v>
      </c>
      <c r="S19" s="603">
        <f t="shared" si="2"/>
        <v>0</v>
      </c>
      <c r="T19" s="604">
        <f t="shared" si="3"/>
        <v>0</v>
      </c>
    </row>
    <row r="20" spans="1:20" s="11" customFormat="1" ht="13.5" thickBot="1">
      <c r="A20" s="66"/>
      <c r="B20" s="67"/>
      <c r="C20" s="68"/>
      <c r="D20" s="1256"/>
      <c r="E20" s="1487"/>
      <c r="F20" s="69"/>
      <c r="G20" s="70"/>
      <c r="H20" s="719" t="s">
        <v>18</v>
      </c>
      <c r="I20" s="706">
        <f t="shared" si="4"/>
        <v>3440.6</v>
      </c>
      <c r="J20" s="701">
        <f>+J19</f>
        <v>3440.6</v>
      </c>
      <c r="K20" s="700">
        <f>+K19</f>
        <v>0</v>
      </c>
      <c r="L20" s="707">
        <f>+L19</f>
        <v>0</v>
      </c>
      <c r="M20" s="706">
        <f t="shared" si="5"/>
        <v>3440.6</v>
      </c>
      <c r="N20" s="701">
        <f>+N19</f>
        <v>3440.6</v>
      </c>
      <c r="O20" s="700">
        <f>+O19</f>
        <v>0</v>
      </c>
      <c r="P20" s="728">
        <f>+P19</f>
        <v>0</v>
      </c>
      <c r="Q20" s="725">
        <f t="shared" si="0"/>
        <v>0</v>
      </c>
      <c r="R20" s="726">
        <f t="shared" si="1"/>
        <v>0</v>
      </c>
      <c r="S20" s="726">
        <f t="shared" si="2"/>
        <v>0</v>
      </c>
      <c r="T20" s="727">
        <f t="shared" si="3"/>
        <v>0</v>
      </c>
    </row>
    <row r="21" spans="1:20" s="11" customFormat="1" ht="26.25" customHeight="1">
      <c r="A21" s="1252" t="s">
        <v>13</v>
      </c>
      <c r="B21" s="1253" t="s">
        <v>13</v>
      </c>
      <c r="C21" s="1267" t="s">
        <v>28</v>
      </c>
      <c r="D21" s="1254" t="s">
        <v>20</v>
      </c>
      <c r="E21" s="1449"/>
      <c r="F21" s="1188" t="s">
        <v>16</v>
      </c>
      <c r="G21" s="1412" t="s">
        <v>26</v>
      </c>
      <c r="H21" s="19" t="s">
        <v>21</v>
      </c>
      <c r="I21" s="709">
        <f t="shared" si="4"/>
        <v>30396.45</v>
      </c>
      <c r="J21" s="710">
        <v>30396.45</v>
      </c>
      <c r="K21" s="711"/>
      <c r="L21" s="712"/>
      <c r="M21" s="536">
        <f t="shared" si="5"/>
        <v>30396.45</v>
      </c>
      <c r="N21" s="537">
        <v>30396.45</v>
      </c>
      <c r="O21" s="538"/>
      <c r="P21" s="575"/>
      <c r="Q21" s="613">
        <f t="shared" si="0"/>
        <v>0</v>
      </c>
      <c r="R21" s="581">
        <f t="shared" si="1"/>
        <v>0</v>
      </c>
      <c r="S21" s="581">
        <f t="shared" si="2"/>
        <v>0</v>
      </c>
      <c r="T21" s="614">
        <f t="shared" si="3"/>
        <v>0</v>
      </c>
    </row>
    <row r="22" spans="1:20" s="11" customFormat="1" ht="13.5" thickBot="1">
      <c r="A22" s="1308"/>
      <c r="B22" s="1309"/>
      <c r="C22" s="1268"/>
      <c r="D22" s="1256"/>
      <c r="E22" s="1450"/>
      <c r="F22" s="1190"/>
      <c r="G22" s="1413"/>
      <c r="H22" s="719" t="s">
        <v>18</v>
      </c>
      <c r="I22" s="706">
        <f t="shared" si="4"/>
        <v>30396.45</v>
      </c>
      <c r="J22" s="701">
        <f>+J21</f>
        <v>30396.45</v>
      </c>
      <c r="K22" s="700">
        <f>+K21</f>
        <v>0</v>
      </c>
      <c r="L22" s="707">
        <f>+L21</f>
        <v>0</v>
      </c>
      <c r="M22" s="706">
        <f t="shared" si="5"/>
        <v>30396.45</v>
      </c>
      <c r="N22" s="701">
        <f>+N21</f>
        <v>30396.45</v>
      </c>
      <c r="O22" s="700">
        <f>+O21</f>
        <v>0</v>
      </c>
      <c r="P22" s="728">
        <f>+P21</f>
        <v>0</v>
      </c>
      <c r="Q22" s="721">
        <f t="shared" si="0"/>
        <v>0</v>
      </c>
      <c r="R22" s="722">
        <f t="shared" si="1"/>
        <v>0</v>
      </c>
      <c r="S22" s="722">
        <f t="shared" si="2"/>
        <v>0</v>
      </c>
      <c r="T22" s="723">
        <f t="shared" si="3"/>
        <v>0</v>
      </c>
    </row>
    <row r="23" spans="1:20" s="11" customFormat="1" ht="15.75" customHeight="1">
      <c r="A23" s="26" t="s">
        <v>13</v>
      </c>
      <c r="B23" s="27" t="s">
        <v>13</v>
      </c>
      <c r="C23" s="28" t="s">
        <v>36</v>
      </c>
      <c r="D23" s="1254" t="s">
        <v>23</v>
      </c>
      <c r="E23" s="393"/>
      <c r="F23" s="29" t="s">
        <v>16</v>
      </c>
      <c r="G23" s="82" t="s">
        <v>26</v>
      </c>
      <c r="H23" s="83" t="s">
        <v>21</v>
      </c>
      <c r="I23" s="713">
        <f t="shared" si="4"/>
        <v>10511.7</v>
      </c>
      <c r="J23" s="704">
        <v>10511.7</v>
      </c>
      <c r="K23" s="714"/>
      <c r="L23" s="705"/>
      <c r="M23" s="539">
        <f t="shared" si="5"/>
        <v>10511.7</v>
      </c>
      <c r="N23" s="534">
        <v>10511.7</v>
      </c>
      <c r="O23" s="540"/>
      <c r="P23" s="574"/>
      <c r="Q23" s="602">
        <f t="shared" si="0"/>
        <v>0</v>
      </c>
      <c r="R23" s="603">
        <f t="shared" si="1"/>
        <v>0</v>
      </c>
      <c r="S23" s="603">
        <f t="shared" si="2"/>
        <v>0</v>
      </c>
      <c r="T23" s="604">
        <f t="shared" si="3"/>
        <v>0</v>
      </c>
    </row>
    <row r="24" spans="1:20" s="11" customFormat="1" ht="13.5" thickBot="1">
      <c r="A24" s="26"/>
      <c r="B24" s="27"/>
      <c r="C24" s="28"/>
      <c r="D24" s="1256"/>
      <c r="E24" s="380"/>
      <c r="F24" s="29"/>
      <c r="G24" s="30"/>
      <c r="H24" s="719" t="s">
        <v>18</v>
      </c>
      <c r="I24" s="706">
        <f t="shared" ref="I24:P24" si="6">+I23</f>
        <v>10511.7</v>
      </c>
      <c r="J24" s="701">
        <f t="shared" si="6"/>
        <v>10511.7</v>
      </c>
      <c r="K24" s="700">
        <f t="shared" si="6"/>
        <v>0</v>
      </c>
      <c r="L24" s="707">
        <f t="shared" si="6"/>
        <v>0</v>
      </c>
      <c r="M24" s="706">
        <f t="shared" si="6"/>
        <v>10511.7</v>
      </c>
      <c r="N24" s="701">
        <f t="shared" si="6"/>
        <v>10511.7</v>
      </c>
      <c r="O24" s="700">
        <f t="shared" si="6"/>
        <v>0</v>
      </c>
      <c r="P24" s="728">
        <f t="shared" si="6"/>
        <v>0</v>
      </c>
      <c r="Q24" s="725">
        <f t="shared" si="0"/>
        <v>0</v>
      </c>
      <c r="R24" s="726">
        <f t="shared" si="1"/>
        <v>0</v>
      </c>
      <c r="S24" s="726">
        <f t="shared" si="2"/>
        <v>0</v>
      </c>
      <c r="T24" s="727">
        <f t="shared" si="3"/>
        <v>0</v>
      </c>
    </row>
    <row r="25" spans="1:20" s="5" customFormat="1" ht="19.5" customHeight="1">
      <c r="A25" s="1252" t="s">
        <v>13</v>
      </c>
      <c r="B25" s="1253" t="s">
        <v>13</v>
      </c>
      <c r="C25" s="1210" t="s">
        <v>38</v>
      </c>
      <c r="D25" s="1254" t="s">
        <v>25</v>
      </c>
      <c r="E25" s="394"/>
      <c r="F25" s="88">
        <v>10</v>
      </c>
      <c r="G25" s="89" t="s">
        <v>26</v>
      </c>
      <c r="H25" s="90" t="s">
        <v>27</v>
      </c>
      <c r="I25" s="713">
        <f>J25+L25</f>
        <v>393.5</v>
      </c>
      <c r="J25" s="704">
        <f>408.5-15</f>
        <v>393.5</v>
      </c>
      <c r="K25" s="715"/>
      <c r="L25" s="716"/>
      <c r="M25" s="539">
        <f>N25+P25</f>
        <v>393.5</v>
      </c>
      <c r="N25" s="534">
        <f>408.5-15</f>
        <v>393.5</v>
      </c>
      <c r="O25" s="404"/>
      <c r="P25" s="576"/>
      <c r="Q25" s="613">
        <f t="shared" si="0"/>
        <v>0</v>
      </c>
      <c r="R25" s="581">
        <f t="shared" si="1"/>
        <v>0</v>
      </c>
      <c r="S25" s="581">
        <f t="shared" si="2"/>
        <v>0</v>
      </c>
      <c r="T25" s="614">
        <f t="shared" si="3"/>
        <v>0</v>
      </c>
    </row>
    <row r="26" spans="1:20" s="11" customFormat="1" ht="13.5" thickBot="1">
      <c r="A26" s="1172"/>
      <c r="B26" s="1173"/>
      <c r="C26" s="1158"/>
      <c r="D26" s="1256"/>
      <c r="E26" s="380"/>
      <c r="F26" s="29"/>
      <c r="G26" s="30"/>
      <c r="H26" s="719" t="s">
        <v>18</v>
      </c>
      <c r="I26" s="706">
        <f t="shared" ref="I26:P26" si="7">+I25</f>
        <v>393.5</v>
      </c>
      <c r="J26" s="701">
        <f t="shared" si="7"/>
        <v>393.5</v>
      </c>
      <c r="K26" s="700">
        <f t="shared" si="7"/>
        <v>0</v>
      </c>
      <c r="L26" s="707">
        <f t="shared" si="7"/>
        <v>0</v>
      </c>
      <c r="M26" s="706">
        <f t="shared" si="7"/>
        <v>393.5</v>
      </c>
      <c r="N26" s="701">
        <f t="shared" si="7"/>
        <v>393.5</v>
      </c>
      <c r="O26" s="700">
        <f t="shared" si="7"/>
        <v>0</v>
      </c>
      <c r="P26" s="728">
        <f t="shared" si="7"/>
        <v>0</v>
      </c>
      <c r="Q26" s="721">
        <f t="shared" si="0"/>
        <v>0</v>
      </c>
      <c r="R26" s="722">
        <f t="shared" si="1"/>
        <v>0</v>
      </c>
      <c r="S26" s="722">
        <f t="shared" si="2"/>
        <v>0</v>
      </c>
      <c r="T26" s="723">
        <f t="shared" si="3"/>
        <v>0</v>
      </c>
    </row>
    <row r="27" spans="1:20" s="6" customFormat="1" ht="29.25" customHeight="1">
      <c r="A27" s="1252" t="s">
        <v>13</v>
      </c>
      <c r="B27" s="1253" t="s">
        <v>13</v>
      </c>
      <c r="C27" s="95" t="s">
        <v>78</v>
      </c>
      <c r="D27" s="1254" t="s">
        <v>29</v>
      </c>
      <c r="E27" s="395"/>
      <c r="F27" s="96" t="s">
        <v>16</v>
      </c>
      <c r="G27" s="97">
        <v>3</v>
      </c>
      <c r="H27" s="98" t="s">
        <v>27</v>
      </c>
      <c r="I27" s="713">
        <f>J27+L27</f>
        <v>735.3</v>
      </c>
      <c r="J27" s="704">
        <v>735.3</v>
      </c>
      <c r="K27" s="715"/>
      <c r="L27" s="716"/>
      <c r="M27" s="539">
        <f>N27+P27</f>
        <v>735.3</v>
      </c>
      <c r="N27" s="534">
        <v>735.3</v>
      </c>
      <c r="O27" s="404"/>
      <c r="P27" s="576"/>
      <c r="Q27" s="602">
        <f t="shared" si="0"/>
        <v>0</v>
      </c>
      <c r="R27" s="603">
        <f t="shared" si="1"/>
        <v>0</v>
      </c>
      <c r="S27" s="603">
        <f t="shared" si="2"/>
        <v>0</v>
      </c>
      <c r="T27" s="604">
        <f t="shared" si="3"/>
        <v>0</v>
      </c>
    </row>
    <row r="28" spans="1:20" s="6" customFormat="1" ht="13.5" thickBot="1">
      <c r="A28" s="1308"/>
      <c r="B28" s="1309"/>
      <c r="C28" s="99"/>
      <c r="D28" s="1256"/>
      <c r="E28" s="400"/>
      <c r="F28" s="100"/>
      <c r="G28" s="101"/>
      <c r="H28" s="729" t="s">
        <v>18</v>
      </c>
      <c r="I28" s="717">
        <f t="shared" ref="I28:P28" si="8">+I27</f>
        <v>735.3</v>
      </c>
      <c r="J28" s="701">
        <f t="shared" si="8"/>
        <v>735.3</v>
      </c>
      <c r="K28" s="718">
        <f t="shared" si="8"/>
        <v>0</v>
      </c>
      <c r="L28" s="707">
        <f t="shared" si="8"/>
        <v>0</v>
      </c>
      <c r="M28" s="717">
        <f t="shared" si="8"/>
        <v>735.3</v>
      </c>
      <c r="N28" s="701">
        <f t="shared" si="8"/>
        <v>735.3</v>
      </c>
      <c r="O28" s="718">
        <f t="shared" si="8"/>
        <v>0</v>
      </c>
      <c r="P28" s="728">
        <f t="shared" si="8"/>
        <v>0</v>
      </c>
      <c r="Q28" s="725">
        <f t="shared" si="0"/>
        <v>0</v>
      </c>
      <c r="R28" s="726">
        <f t="shared" si="1"/>
        <v>0</v>
      </c>
      <c r="S28" s="726">
        <f t="shared" si="2"/>
        <v>0</v>
      </c>
      <c r="T28" s="727">
        <f t="shared" si="3"/>
        <v>0</v>
      </c>
    </row>
    <row r="29" spans="1:20" s="5" customFormat="1" ht="13.5" thickBot="1">
      <c r="A29" s="12" t="s">
        <v>13</v>
      </c>
      <c r="B29" s="13" t="s">
        <v>13</v>
      </c>
      <c r="C29" s="1403" t="s">
        <v>30</v>
      </c>
      <c r="D29" s="1404"/>
      <c r="E29" s="1404"/>
      <c r="F29" s="1404"/>
      <c r="G29" s="1404"/>
      <c r="H29" s="1405"/>
      <c r="I29" s="110">
        <f>J29+L29</f>
        <v>71224.25</v>
      </c>
      <c r="J29" s="111">
        <f>J28+J26+J24+J22+J20+J18+J16+J14</f>
        <v>71224.25</v>
      </c>
      <c r="K29" s="112">
        <f>K28+K26+K24+K22+K20+K18+K16+K14</f>
        <v>1247.3</v>
      </c>
      <c r="L29" s="111"/>
      <c r="M29" s="110">
        <f>N29+P29</f>
        <v>71224.25</v>
      </c>
      <c r="N29" s="111">
        <f>N28+N26+N24+N22+N20+N18+N16+N14</f>
        <v>71224.25</v>
      </c>
      <c r="O29" s="112">
        <f>O28+O26+O24+O22+O20+O18+O16+O14</f>
        <v>1247.3</v>
      </c>
      <c r="P29" s="111"/>
      <c r="Q29" s="610">
        <f t="shared" si="0"/>
        <v>0</v>
      </c>
      <c r="R29" s="611">
        <f t="shared" si="1"/>
        <v>0</v>
      </c>
      <c r="S29" s="611">
        <f t="shared" si="2"/>
        <v>0</v>
      </c>
      <c r="T29" s="612">
        <f t="shared" si="3"/>
        <v>0</v>
      </c>
    </row>
    <row r="30" spans="1:20" s="5" customFormat="1" ht="15.75" customHeight="1" thickBot="1">
      <c r="A30" s="114" t="s">
        <v>13</v>
      </c>
      <c r="B30" s="115" t="s">
        <v>19</v>
      </c>
      <c r="C30" s="1483" t="s">
        <v>31</v>
      </c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5"/>
    </row>
    <row r="31" spans="1:20" s="6" customFormat="1" ht="29.25" customHeight="1" thickBot="1">
      <c r="A31" s="12" t="s">
        <v>13</v>
      </c>
      <c r="B31" s="13" t="s">
        <v>19</v>
      </c>
      <c r="C31" s="876" t="s">
        <v>13</v>
      </c>
      <c r="D31" s="877" t="s">
        <v>57</v>
      </c>
      <c r="E31" s="878"/>
      <c r="F31" s="879" t="s">
        <v>16</v>
      </c>
      <c r="G31" s="880">
        <v>3</v>
      </c>
      <c r="H31" s="881" t="s">
        <v>27</v>
      </c>
      <c r="I31" s="882">
        <f>J31+L31</f>
        <v>6979.6</v>
      </c>
      <c r="J31" s="882">
        <v>6979.6</v>
      </c>
      <c r="K31" s="882">
        <v>4567.2</v>
      </c>
      <c r="L31" s="883"/>
      <c r="M31" s="964">
        <f>N31+P31</f>
        <v>6962.2</v>
      </c>
      <c r="N31" s="965">
        <v>6962.2</v>
      </c>
      <c r="O31" s="965">
        <v>4553.6000000000004</v>
      </c>
      <c r="P31" s="884"/>
      <c r="Q31" s="885">
        <f t="shared" si="0"/>
        <v>-17.400000000000546</v>
      </c>
      <c r="R31" s="886">
        <f t="shared" si="1"/>
        <v>-17.400000000000546</v>
      </c>
      <c r="S31" s="966">
        <f>O31-K31</f>
        <v>-13.599999999999454</v>
      </c>
      <c r="T31" s="887">
        <f t="shared" si="3"/>
        <v>0</v>
      </c>
    </row>
    <row r="32" spans="1:20" s="6" customFormat="1">
      <c r="A32" s="26"/>
      <c r="B32" s="121"/>
      <c r="C32" s="135"/>
      <c r="D32" s="417" t="s">
        <v>137</v>
      </c>
      <c r="E32" s="856"/>
      <c r="F32" s="122"/>
      <c r="G32" s="406"/>
      <c r="H32" s="407" t="s">
        <v>32</v>
      </c>
      <c r="I32" s="730">
        <f>J32+L32</f>
        <v>1576.4</v>
      </c>
      <c r="J32" s="730">
        <v>1573.4</v>
      </c>
      <c r="K32" s="730">
        <v>585.4</v>
      </c>
      <c r="L32" s="731">
        <v>3</v>
      </c>
      <c r="M32" s="615">
        <f>N32+P32</f>
        <v>1576.4</v>
      </c>
      <c r="N32" s="541">
        <v>1573.4</v>
      </c>
      <c r="O32" s="541">
        <v>585.4</v>
      </c>
      <c r="P32" s="616">
        <v>3</v>
      </c>
      <c r="Q32" s="613">
        <f t="shared" si="0"/>
        <v>0</v>
      </c>
      <c r="R32" s="581">
        <f t="shared" si="1"/>
        <v>0</v>
      </c>
      <c r="S32" s="581">
        <f t="shared" si="2"/>
        <v>0</v>
      </c>
      <c r="T32" s="614">
        <f t="shared" si="3"/>
        <v>0</v>
      </c>
    </row>
    <row r="33" spans="1:21" s="6" customFormat="1" ht="18.75" customHeight="1">
      <c r="A33" s="26"/>
      <c r="B33" s="121"/>
      <c r="C33" s="135"/>
      <c r="D33" s="417" t="s">
        <v>138</v>
      </c>
      <c r="E33" s="856"/>
      <c r="F33" s="122"/>
      <c r="G33" s="101"/>
      <c r="H33" s="31" t="s">
        <v>21</v>
      </c>
      <c r="I33" s="732">
        <f>J33+L33</f>
        <v>376.7</v>
      </c>
      <c r="J33" s="733">
        <v>376.7</v>
      </c>
      <c r="K33" s="733"/>
      <c r="L33" s="734"/>
      <c r="M33" s="969">
        <f>N33+P33</f>
        <v>474.6</v>
      </c>
      <c r="N33" s="970">
        <v>474.6</v>
      </c>
      <c r="O33" s="542"/>
      <c r="P33" s="617"/>
      <c r="Q33" s="851">
        <f t="shared" si="0"/>
        <v>97.900000000000034</v>
      </c>
      <c r="R33" s="852">
        <f t="shared" si="1"/>
        <v>97.900000000000034</v>
      </c>
      <c r="S33" s="580">
        <f t="shared" si="2"/>
        <v>0</v>
      </c>
      <c r="T33" s="606">
        <f t="shared" si="3"/>
        <v>0</v>
      </c>
    </row>
    <row r="34" spans="1:21" s="6" customFormat="1" ht="19.5" customHeight="1">
      <c r="A34" s="26"/>
      <c r="B34" s="121"/>
      <c r="C34" s="135"/>
      <c r="D34" s="413" t="s">
        <v>139</v>
      </c>
      <c r="E34" s="856"/>
      <c r="F34" s="122"/>
      <c r="G34" s="101"/>
      <c r="H34" s="123" t="s">
        <v>17</v>
      </c>
      <c r="I34" s="735">
        <f>J34+L34</f>
        <v>2611</v>
      </c>
      <c r="J34" s="736">
        <v>2611</v>
      </c>
      <c r="K34" s="736">
        <v>1383.5</v>
      </c>
      <c r="L34" s="737"/>
      <c r="M34" s="618">
        <f>N34+P34</f>
        <v>2611</v>
      </c>
      <c r="N34" s="543">
        <v>2611</v>
      </c>
      <c r="O34" s="543">
        <v>1383.5</v>
      </c>
      <c r="P34" s="619"/>
      <c r="Q34" s="631">
        <f t="shared" si="0"/>
        <v>0</v>
      </c>
      <c r="R34" s="582">
        <f t="shared" si="1"/>
        <v>0</v>
      </c>
      <c r="S34" s="582">
        <f t="shared" si="2"/>
        <v>0</v>
      </c>
      <c r="T34" s="632">
        <f t="shared" si="3"/>
        <v>0</v>
      </c>
      <c r="U34" s="284"/>
    </row>
    <row r="35" spans="1:21" s="6" customFormat="1" ht="28.5" customHeight="1">
      <c r="A35" s="26"/>
      <c r="B35" s="121"/>
      <c r="C35" s="135"/>
      <c r="D35" s="417" t="s">
        <v>140</v>
      </c>
      <c r="E35" s="856"/>
      <c r="F35" s="122"/>
      <c r="G35" s="101"/>
      <c r="H35" s="968" t="s">
        <v>42</v>
      </c>
      <c r="I35" s="732"/>
      <c r="J35" s="733"/>
      <c r="K35" s="733"/>
      <c r="L35" s="734"/>
      <c r="M35" s="969">
        <f>N35+P35</f>
        <v>412.5</v>
      </c>
      <c r="N35" s="970">
        <v>412.5</v>
      </c>
      <c r="O35" s="542"/>
      <c r="P35" s="617"/>
      <c r="Q35" s="851">
        <f t="shared" si="0"/>
        <v>412.5</v>
      </c>
      <c r="R35" s="852">
        <f t="shared" si="1"/>
        <v>412.5</v>
      </c>
      <c r="S35" s="580"/>
      <c r="T35" s="606"/>
    </row>
    <row r="36" spans="1:21" s="6" customFormat="1" ht="16.5" customHeight="1">
      <c r="A36" s="26"/>
      <c r="B36" s="121"/>
      <c r="C36" s="135"/>
      <c r="D36" s="417" t="s">
        <v>141</v>
      </c>
      <c r="E36" s="856"/>
      <c r="F36" s="122"/>
      <c r="G36" s="101"/>
      <c r="H36" s="40"/>
      <c r="I36" s="738"/>
      <c r="J36" s="741"/>
      <c r="K36" s="739"/>
      <c r="L36" s="740"/>
      <c r="M36" s="554"/>
      <c r="N36" s="650"/>
      <c r="O36" s="545"/>
      <c r="P36" s="620"/>
      <c r="Q36" s="633"/>
      <c r="R36" s="583"/>
      <c r="S36" s="583"/>
      <c r="T36" s="634"/>
    </row>
    <row r="37" spans="1:21" s="6" customFormat="1" ht="18.75" customHeight="1">
      <c r="A37" s="26"/>
      <c r="B37" s="121"/>
      <c r="C37" s="135"/>
      <c r="D37" s="417" t="s">
        <v>142</v>
      </c>
      <c r="E37" s="149"/>
      <c r="F37" s="138"/>
      <c r="G37" s="101"/>
      <c r="H37" s="283"/>
      <c r="I37" s="742"/>
      <c r="J37" s="743"/>
      <c r="K37" s="744"/>
      <c r="L37" s="745"/>
      <c r="M37" s="546"/>
      <c r="N37" s="547"/>
      <c r="O37" s="355"/>
      <c r="P37" s="621"/>
      <c r="Q37" s="633"/>
      <c r="R37" s="583"/>
      <c r="S37" s="583"/>
      <c r="T37" s="634"/>
    </row>
    <row r="38" spans="1:21" s="6" customFormat="1" ht="19.5" customHeight="1">
      <c r="A38" s="26"/>
      <c r="B38" s="121"/>
      <c r="C38" s="326"/>
      <c r="D38" s="417" t="s">
        <v>143</v>
      </c>
      <c r="E38" s="420"/>
      <c r="F38" s="29"/>
      <c r="G38" s="139"/>
      <c r="H38" s="40"/>
      <c r="I38" s="738"/>
      <c r="J38" s="739"/>
      <c r="K38" s="739"/>
      <c r="L38" s="740"/>
      <c r="M38" s="554"/>
      <c r="N38" s="545"/>
      <c r="O38" s="545"/>
      <c r="P38" s="620"/>
      <c r="Q38" s="633"/>
      <c r="R38" s="583"/>
      <c r="S38" s="583"/>
      <c r="T38" s="634"/>
    </row>
    <row r="39" spans="1:21" s="141" customFormat="1" ht="18" customHeight="1">
      <c r="A39" s="26"/>
      <c r="B39" s="121"/>
      <c r="C39" s="421"/>
      <c r="D39" s="417" t="s">
        <v>144</v>
      </c>
      <c r="E39" s="422"/>
      <c r="F39" s="140"/>
      <c r="G39" s="101"/>
      <c r="H39" s="40"/>
      <c r="I39" s="738"/>
      <c r="J39" s="739"/>
      <c r="K39" s="739"/>
      <c r="L39" s="740"/>
      <c r="M39" s="554"/>
      <c r="N39" s="545"/>
      <c r="O39" s="545"/>
      <c r="P39" s="620"/>
      <c r="Q39" s="633"/>
      <c r="R39" s="583"/>
      <c r="S39" s="583"/>
      <c r="T39" s="634"/>
    </row>
    <row r="40" spans="1:21" s="6" customFormat="1">
      <c r="A40" s="26"/>
      <c r="B40" s="121"/>
      <c r="C40" s="135"/>
      <c r="D40" s="1160" t="s">
        <v>145</v>
      </c>
      <c r="E40" s="1447"/>
      <c r="F40" s="122"/>
      <c r="G40" s="101"/>
      <c r="H40" s="40"/>
      <c r="I40" s="738"/>
      <c r="J40" s="739"/>
      <c r="K40" s="739"/>
      <c r="L40" s="740"/>
      <c r="M40" s="554"/>
      <c r="N40" s="545"/>
      <c r="O40" s="545"/>
      <c r="P40" s="620"/>
      <c r="Q40" s="633"/>
      <c r="R40" s="583"/>
      <c r="S40" s="583"/>
      <c r="T40" s="634"/>
    </row>
    <row r="41" spans="1:21" s="6" customFormat="1" ht="15" customHeight="1">
      <c r="A41" s="26"/>
      <c r="B41" s="27"/>
      <c r="C41" s="135"/>
      <c r="D41" s="1160"/>
      <c r="E41" s="1447"/>
      <c r="F41" s="122"/>
      <c r="G41" s="101"/>
      <c r="H41" s="40"/>
      <c r="I41" s="738"/>
      <c r="J41" s="738"/>
      <c r="K41" s="738"/>
      <c r="L41" s="746"/>
      <c r="M41" s="554"/>
      <c r="N41" s="544"/>
      <c r="O41" s="544"/>
      <c r="P41" s="555"/>
      <c r="Q41" s="633"/>
      <c r="R41" s="583"/>
      <c r="S41" s="583"/>
      <c r="T41" s="634"/>
    </row>
    <row r="42" spans="1:21" s="6" customFormat="1">
      <c r="A42" s="26"/>
      <c r="B42" s="121"/>
      <c r="C42" s="135"/>
      <c r="D42" s="1160" t="s">
        <v>146</v>
      </c>
      <c r="E42" s="1447"/>
      <c r="F42" s="122"/>
      <c r="G42" s="101"/>
      <c r="H42" s="40"/>
      <c r="I42" s="738"/>
      <c r="J42" s="739"/>
      <c r="K42" s="739"/>
      <c r="L42" s="740"/>
      <c r="M42" s="554"/>
      <c r="N42" s="545"/>
      <c r="O42" s="545"/>
      <c r="P42" s="620"/>
      <c r="Q42" s="633"/>
      <c r="R42" s="583"/>
      <c r="S42" s="583"/>
      <c r="T42" s="634"/>
    </row>
    <row r="43" spans="1:21" s="6" customFormat="1" ht="18" customHeight="1">
      <c r="A43" s="26"/>
      <c r="B43" s="27"/>
      <c r="C43" s="135"/>
      <c r="D43" s="1160"/>
      <c r="E43" s="1447"/>
      <c r="F43" s="122"/>
      <c r="G43" s="101"/>
      <c r="H43" s="40"/>
      <c r="I43" s="738"/>
      <c r="J43" s="738"/>
      <c r="K43" s="738"/>
      <c r="L43" s="746"/>
      <c r="M43" s="554"/>
      <c r="N43" s="544"/>
      <c r="O43" s="544"/>
      <c r="P43" s="555"/>
      <c r="Q43" s="633"/>
      <c r="R43" s="583"/>
      <c r="S43" s="583"/>
      <c r="T43" s="634"/>
    </row>
    <row r="44" spans="1:21" s="6" customFormat="1" ht="15" customHeight="1">
      <c r="A44" s="26"/>
      <c r="B44" s="121"/>
      <c r="C44" s="135"/>
      <c r="D44" s="1160" t="s">
        <v>82</v>
      </c>
      <c r="E44" s="1447"/>
      <c r="F44" s="122"/>
      <c r="G44" s="101"/>
      <c r="H44" s="40"/>
      <c r="I44" s="738"/>
      <c r="J44" s="739"/>
      <c r="K44" s="739"/>
      <c r="L44" s="740"/>
      <c r="M44" s="554"/>
      <c r="N44" s="545"/>
      <c r="O44" s="545"/>
      <c r="P44" s="620"/>
      <c r="Q44" s="633"/>
      <c r="R44" s="583"/>
      <c r="S44" s="583"/>
      <c r="T44" s="634"/>
    </row>
    <row r="45" spans="1:21" s="6" customFormat="1" ht="15" customHeight="1" thickBot="1">
      <c r="A45" s="26"/>
      <c r="B45" s="121"/>
      <c r="C45" s="326"/>
      <c r="D45" s="1227"/>
      <c r="E45" s="1448"/>
      <c r="F45" s="122"/>
      <c r="G45" s="150"/>
      <c r="H45" s="719" t="s">
        <v>18</v>
      </c>
      <c r="I45" s="747">
        <f t="shared" ref="I45:P45" si="9">SUM(I31:I44)</f>
        <v>11543.7</v>
      </c>
      <c r="J45" s="747">
        <f t="shared" si="9"/>
        <v>11540.7</v>
      </c>
      <c r="K45" s="747">
        <f t="shared" si="9"/>
        <v>6536.0999999999995</v>
      </c>
      <c r="L45" s="748">
        <f t="shared" si="9"/>
        <v>3</v>
      </c>
      <c r="M45" s="786">
        <f>SUM(M31:M44)</f>
        <v>12036.7</v>
      </c>
      <c r="N45" s="747">
        <f>SUM(N31:N44)</f>
        <v>12033.7</v>
      </c>
      <c r="O45" s="747">
        <f t="shared" si="9"/>
        <v>6522.5</v>
      </c>
      <c r="P45" s="787">
        <f t="shared" si="9"/>
        <v>3</v>
      </c>
      <c r="Q45" s="725">
        <f t="shared" si="0"/>
        <v>493</v>
      </c>
      <c r="R45" s="726">
        <f t="shared" si="1"/>
        <v>493</v>
      </c>
      <c r="S45" s="726">
        <f t="shared" si="2"/>
        <v>-13.599999999999454</v>
      </c>
      <c r="T45" s="727">
        <f t="shared" si="3"/>
        <v>0</v>
      </c>
    </row>
    <row r="46" spans="1:21" s="5" customFormat="1" ht="28.5" customHeight="1">
      <c r="A46" s="1273" t="s">
        <v>13</v>
      </c>
      <c r="B46" s="1275" t="s">
        <v>19</v>
      </c>
      <c r="C46" s="1277" t="s">
        <v>19</v>
      </c>
      <c r="D46" s="1238" t="s">
        <v>55</v>
      </c>
      <c r="E46" s="1453"/>
      <c r="F46" s="1297">
        <v>10</v>
      </c>
      <c r="G46" s="1283" t="s">
        <v>26</v>
      </c>
      <c r="H46" s="152" t="s">
        <v>27</v>
      </c>
      <c r="I46" s="749">
        <f>J46+L46</f>
        <v>852</v>
      </c>
      <c r="J46" s="750">
        <v>852</v>
      </c>
      <c r="K46" s="750"/>
      <c r="L46" s="751"/>
      <c r="M46" s="522">
        <f>N46+P46</f>
        <v>852</v>
      </c>
      <c r="N46" s="523">
        <v>852</v>
      </c>
      <c r="O46" s="523"/>
      <c r="P46" s="524"/>
      <c r="Q46" s="633">
        <f t="shared" si="0"/>
        <v>0</v>
      </c>
      <c r="R46" s="583">
        <f t="shared" si="1"/>
        <v>0</v>
      </c>
      <c r="S46" s="583">
        <f t="shared" si="2"/>
        <v>0</v>
      </c>
      <c r="T46" s="634">
        <f t="shared" si="3"/>
        <v>0</v>
      </c>
    </row>
    <row r="47" spans="1:21" s="6" customFormat="1" ht="13.5" thickBot="1">
      <c r="A47" s="1274"/>
      <c r="B47" s="1276"/>
      <c r="C47" s="1278"/>
      <c r="D47" s="1239"/>
      <c r="E47" s="1454"/>
      <c r="F47" s="1298"/>
      <c r="G47" s="1284"/>
      <c r="H47" s="719" t="s">
        <v>18</v>
      </c>
      <c r="I47" s="706">
        <f>J47+L47</f>
        <v>852</v>
      </c>
      <c r="J47" s="701">
        <f>J46</f>
        <v>852</v>
      </c>
      <c r="K47" s="700"/>
      <c r="L47" s="728"/>
      <c r="M47" s="706">
        <f>N47+P47</f>
        <v>852</v>
      </c>
      <c r="N47" s="701">
        <f>N46</f>
        <v>852</v>
      </c>
      <c r="O47" s="700"/>
      <c r="P47" s="707"/>
      <c r="Q47" s="725">
        <f t="shared" si="0"/>
        <v>0</v>
      </c>
      <c r="R47" s="726">
        <f t="shared" si="1"/>
        <v>0</v>
      </c>
      <c r="S47" s="726">
        <f t="shared" si="2"/>
        <v>0</v>
      </c>
      <c r="T47" s="727">
        <f t="shared" si="3"/>
        <v>0</v>
      </c>
    </row>
    <row r="48" spans="1:21" s="5" customFormat="1" ht="55.5" customHeight="1">
      <c r="A48" s="681" t="s">
        <v>13</v>
      </c>
      <c r="B48" s="683" t="s">
        <v>19</v>
      </c>
      <c r="C48" s="16" t="s">
        <v>22</v>
      </c>
      <c r="D48" s="429" t="s">
        <v>56</v>
      </c>
      <c r="E48" s="589"/>
      <c r="F48" s="667">
        <v>10</v>
      </c>
      <c r="G48" s="159" t="s">
        <v>26</v>
      </c>
      <c r="H48" s="152" t="s">
        <v>27</v>
      </c>
      <c r="I48" s="752">
        <f>J48+L48</f>
        <v>709.6</v>
      </c>
      <c r="J48" s="753">
        <v>709.6</v>
      </c>
      <c r="K48" s="754"/>
      <c r="L48" s="755"/>
      <c r="M48" s="622">
        <f>N48+P48</f>
        <v>727</v>
      </c>
      <c r="N48" s="586">
        <v>727</v>
      </c>
      <c r="O48" s="587"/>
      <c r="P48" s="623"/>
      <c r="Q48" s="888">
        <f t="shared" si="0"/>
        <v>17.399999999999977</v>
      </c>
      <c r="R48" s="889">
        <f t="shared" si="1"/>
        <v>17.399999999999977</v>
      </c>
      <c r="S48" s="635">
        <f t="shared" si="2"/>
        <v>0</v>
      </c>
      <c r="T48" s="636">
        <f t="shared" si="3"/>
        <v>0</v>
      </c>
    </row>
    <row r="49" spans="1:20" s="5" customFormat="1" ht="42" customHeight="1">
      <c r="A49" s="165"/>
      <c r="B49" s="166"/>
      <c r="C49" s="28"/>
      <c r="D49" s="94" t="s">
        <v>147</v>
      </c>
      <c r="E49" s="590"/>
      <c r="F49" s="167"/>
      <c r="G49" s="168"/>
      <c r="H49" s="430"/>
      <c r="I49" s="756"/>
      <c r="J49" s="757"/>
      <c r="K49" s="758"/>
      <c r="L49" s="759"/>
      <c r="M49" s="624"/>
      <c r="N49" s="549"/>
      <c r="O49" s="549"/>
      <c r="P49" s="182"/>
      <c r="Q49" s="633"/>
      <c r="R49" s="583"/>
      <c r="S49" s="583"/>
      <c r="T49" s="634"/>
    </row>
    <row r="50" spans="1:20" s="5" customFormat="1" ht="42" customHeight="1">
      <c r="A50" s="165"/>
      <c r="B50" s="166"/>
      <c r="C50" s="28"/>
      <c r="D50" s="94" t="s">
        <v>148</v>
      </c>
      <c r="E50" s="590"/>
      <c r="F50" s="167"/>
      <c r="G50" s="168"/>
      <c r="H50" s="430"/>
      <c r="I50" s="756"/>
      <c r="J50" s="757"/>
      <c r="K50" s="758"/>
      <c r="L50" s="759"/>
      <c r="M50" s="624"/>
      <c r="N50" s="549"/>
      <c r="O50" s="549"/>
      <c r="P50" s="182"/>
      <c r="Q50" s="633"/>
      <c r="R50" s="583"/>
      <c r="S50" s="583"/>
      <c r="T50" s="634"/>
    </row>
    <row r="51" spans="1:20" s="5" customFormat="1" ht="42" customHeight="1" thickBot="1">
      <c r="A51" s="682"/>
      <c r="B51" s="684"/>
      <c r="C51" s="68"/>
      <c r="D51" s="890" t="s">
        <v>178</v>
      </c>
      <c r="E51" s="189"/>
      <c r="F51" s="668"/>
      <c r="G51" s="669"/>
      <c r="H51" s="891"/>
      <c r="I51" s="892"/>
      <c r="J51" s="893"/>
      <c r="K51" s="894"/>
      <c r="L51" s="895"/>
      <c r="M51" s="896"/>
      <c r="N51" s="897"/>
      <c r="O51" s="897"/>
      <c r="P51" s="898"/>
      <c r="Q51" s="899"/>
      <c r="R51" s="900"/>
      <c r="S51" s="900"/>
      <c r="T51" s="901"/>
    </row>
    <row r="52" spans="1:20" s="5" customFormat="1" ht="39.75" customHeight="1">
      <c r="A52" s="177"/>
      <c r="B52" s="178"/>
      <c r="C52" s="179"/>
      <c r="D52" s="1451" t="s">
        <v>177</v>
      </c>
      <c r="E52" s="590"/>
      <c r="F52" s="180"/>
      <c r="G52" s="434"/>
      <c r="H52" s="430"/>
      <c r="I52" s="756"/>
      <c r="J52" s="757"/>
      <c r="K52" s="758"/>
      <c r="L52" s="759"/>
      <c r="M52" s="624"/>
      <c r="N52" s="549"/>
      <c r="O52" s="549"/>
      <c r="P52" s="182"/>
      <c r="Q52" s="613"/>
      <c r="R52" s="581"/>
      <c r="S52" s="581"/>
      <c r="T52" s="614"/>
    </row>
    <row r="53" spans="1:20" s="6" customFormat="1" ht="15.75" customHeight="1" thickBot="1">
      <c r="A53" s="173"/>
      <c r="B53" s="174"/>
      <c r="C53" s="175"/>
      <c r="D53" s="1452"/>
      <c r="E53" s="189"/>
      <c r="F53" s="176"/>
      <c r="G53" s="435"/>
      <c r="H53" s="719" t="s">
        <v>18</v>
      </c>
      <c r="I53" s="760">
        <f>J53+L53</f>
        <v>709.6</v>
      </c>
      <c r="J53" s="761">
        <f>SUM(J48:J52)</f>
        <v>709.6</v>
      </c>
      <c r="K53" s="700">
        <f>SUM(K49:K52)</f>
        <v>0</v>
      </c>
      <c r="L53" s="728">
        <f>SUM(L49:L52)</f>
        <v>0</v>
      </c>
      <c r="M53" s="706">
        <f>N53+P53</f>
        <v>727</v>
      </c>
      <c r="N53" s="701">
        <f>SUM(N48:N52)</f>
        <v>727</v>
      </c>
      <c r="O53" s="700">
        <f>SUM(O49:O52)</f>
        <v>0</v>
      </c>
      <c r="P53" s="707">
        <f>SUM(P49:P52)</f>
        <v>0</v>
      </c>
      <c r="Q53" s="721">
        <f t="shared" si="0"/>
        <v>17.399999999999977</v>
      </c>
      <c r="R53" s="722">
        <f t="shared" si="1"/>
        <v>17.399999999999977</v>
      </c>
      <c r="S53" s="722">
        <f t="shared" si="2"/>
        <v>0</v>
      </c>
      <c r="T53" s="723">
        <f t="shared" si="3"/>
        <v>0</v>
      </c>
    </row>
    <row r="54" spans="1:20" s="5" customFormat="1" ht="18.75" customHeight="1">
      <c r="A54" s="1263" t="s">
        <v>13</v>
      </c>
      <c r="B54" s="1265" t="s">
        <v>19</v>
      </c>
      <c r="C54" s="1267" t="s">
        <v>24</v>
      </c>
      <c r="D54" s="1254" t="s">
        <v>33</v>
      </c>
      <c r="E54" s="1453"/>
      <c r="F54" s="1304">
        <v>10</v>
      </c>
      <c r="G54" s="1306" t="s">
        <v>26</v>
      </c>
      <c r="H54" s="152" t="s">
        <v>27</v>
      </c>
      <c r="I54" s="762">
        <f>J54+K54+L54</f>
        <v>80</v>
      </c>
      <c r="J54" s="750">
        <v>80</v>
      </c>
      <c r="K54" s="750"/>
      <c r="L54" s="751"/>
      <c r="M54" s="522">
        <f>N54+O54+P54</f>
        <v>80</v>
      </c>
      <c r="N54" s="523">
        <v>80</v>
      </c>
      <c r="O54" s="523"/>
      <c r="P54" s="524"/>
      <c r="Q54" s="602">
        <f t="shared" si="0"/>
        <v>0</v>
      </c>
      <c r="R54" s="603">
        <f t="shared" si="1"/>
        <v>0</v>
      </c>
      <c r="S54" s="603">
        <f t="shared" si="2"/>
        <v>0</v>
      </c>
      <c r="T54" s="604">
        <f t="shared" si="3"/>
        <v>0</v>
      </c>
    </row>
    <row r="55" spans="1:20" s="5" customFormat="1" ht="13.5" thickBot="1">
      <c r="A55" s="1264"/>
      <c r="B55" s="1266"/>
      <c r="C55" s="1268"/>
      <c r="D55" s="1256"/>
      <c r="E55" s="1454"/>
      <c r="F55" s="1305"/>
      <c r="G55" s="1307"/>
      <c r="H55" s="729" t="s">
        <v>18</v>
      </c>
      <c r="I55" s="725">
        <f>J55+L55</f>
        <v>80</v>
      </c>
      <c r="J55" s="726">
        <f>SUM(J54)</f>
        <v>80</v>
      </c>
      <c r="K55" s="726"/>
      <c r="L55" s="763"/>
      <c r="M55" s="725">
        <f t="shared" ref="M55:M62" si="10">N55+P55</f>
        <v>80</v>
      </c>
      <c r="N55" s="726">
        <f>SUM(N54)</f>
        <v>80</v>
      </c>
      <c r="O55" s="726"/>
      <c r="P55" s="727"/>
      <c r="Q55" s="725">
        <f t="shared" si="0"/>
        <v>0</v>
      </c>
      <c r="R55" s="726">
        <f t="shared" si="1"/>
        <v>0</v>
      </c>
      <c r="S55" s="726">
        <f t="shared" si="2"/>
        <v>0</v>
      </c>
      <c r="T55" s="727">
        <f t="shared" si="3"/>
        <v>0</v>
      </c>
    </row>
    <row r="56" spans="1:20" s="5" customFormat="1" ht="12.75" customHeight="1">
      <c r="A56" s="1252" t="s">
        <v>13</v>
      </c>
      <c r="B56" s="1253" t="s">
        <v>19</v>
      </c>
      <c r="C56" s="194" t="s">
        <v>28</v>
      </c>
      <c r="D56" s="1254" t="s">
        <v>34</v>
      </c>
      <c r="E56" s="195"/>
      <c r="F56" s="88">
        <v>10</v>
      </c>
      <c r="G56" s="196" t="s">
        <v>35</v>
      </c>
      <c r="H56" s="197" t="s">
        <v>27</v>
      </c>
      <c r="I56" s="764">
        <f>J56+L56</f>
        <v>150</v>
      </c>
      <c r="J56" s="765">
        <v>120</v>
      </c>
      <c r="K56" s="765"/>
      <c r="L56" s="766">
        <v>30</v>
      </c>
      <c r="M56" s="550">
        <f t="shared" si="10"/>
        <v>150</v>
      </c>
      <c r="N56" s="551">
        <v>120</v>
      </c>
      <c r="O56" s="551"/>
      <c r="P56" s="625">
        <v>30</v>
      </c>
      <c r="Q56" s="613">
        <f t="shared" si="0"/>
        <v>0</v>
      </c>
      <c r="R56" s="581">
        <f t="shared" si="1"/>
        <v>0</v>
      </c>
      <c r="S56" s="581">
        <f t="shared" si="2"/>
        <v>0</v>
      </c>
      <c r="T56" s="614">
        <f t="shared" si="3"/>
        <v>0</v>
      </c>
    </row>
    <row r="57" spans="1:20" s="5" customFormat="1">
      <c r="A57" s="1172"/>
      <c r="B57" s="1173"/>
      <c r="C57" s="133"/>
      <c r="D57" s="1255"/>
      <c r="E57" s="201"/>
      <c r="F57" s="202"/>
      <c r="G57" s="203"/>
      <c r="H57" s="204" t="s">
        <v>21</v>
      </c>
      <c r="I57" s="767"/>
      <c r="J57" s="768"/>
      <c r="K57" s="688"/>
      <c r="L57" s="769"/>
      <c r="M57" s="971">
        <f t="shared" si="10"/>
        <v>161.30000000000001</v>
      </c>
      <c r="N57" s="972">
        <v>101.3</v>
      </c>
      <c r="O57" s="972"/>
      <c r="P57" s="973">
        <v>60</v>
      </c>
      <c r="Q57" s="851">
        <f>M57-I57</f>
        <v>161.30000000000001</v>
      </c>
      <c r="R57" s="852">
        <f>N57-J57</f>
        <v>101.3</v>
      </c>
      <c r="S57" s="852">
        <f>O57-K57</f>
        <v>0</v>
      </c>
      <c r="T57" s="853">
        <f>P57-L57</f>
        <v>60</v>
      </c>
    </row>
    <row r="58" spans="1:20" s="5" customFormat="1" ht="13.5" thickBot="1">
      <c r="A58" s="26"/>
      <c r="B58" s="121"/>
      <c r="C58" s="133"/>
      <c r="D58" s="1256"/>
      <c r="E58" s="201"/>
      <c r="F58" s="202"/>
      <c r="G58" s="203"/>
      <c r="H58" s="729" t="s">
        <v>18</v>
      </c>
      <c r="I58" s="725">
        <f>J58+L58</f>
        <v>150</v>
      </c>
      <c r="J58" s="726">
        <f>SUM(J56:J57)</f>
        <v>120</v>
      </c>
      <c r="K58" s="726"/>
      <c r="L58" s="763">
        <f>SUM(L56:L57)</f>
        <v>30</v>
      </c>
      <c r="M58" s="725">
        <f t="shared" si="10"/>
        <v>311.3</v>
      </c>
      <c r="N58" s="726">
        <f>SUM(N56:N57)</f>
        <v>221.3</v>
      </c>
      <c r="O58" s="726"/>
      <c r="P58" s="727">
        <f>SUM(P56:P57)</f>
        <v>90</v>
      </c>
      <c r="Q58" s="721">
        <f t="shared" si="0"/>
        <v>161.30000000000001</v>
      </c>
      <c r="R58" s="722">
        <f t="shared" si="1"/>
        <v>101.30000000000001</v>
      </c>
      <c r="S58" s="722">
        <f t="shared" si="2"/>
        <v>0</v>
      </c>
      <c r="T58" s="723">
        <f t="shared" si="3"/>
        <v>60</v>
      </c>
    </row>
    <row r="59" spans="1:20" s="5" customFormat="1" ht="12.75" customHeight="1">
      <c r="A59" s="1252" t="s">
        <v>13</v>
      </c>
      <c r="B59" s="1253" t="s">
        <v>19</v>
      </c>
      <c r="C59" s="194" t="s">
        <v>36</v>
      </c>
      <c r="D59" s="1238" t="s">
        <v>37</v>
      </c>
      <c r="E59" s="195"/>
      <c r="F59" s="88">
        <v>10</v>
      </c>
      <c r="G59" s="159" t="s">
        <v>26</v>
      </c>
      <c r="H59" s="181" t="s">
        <v>27</v>
      </c>
      <c r="I59" s="770">
        <f>J59+L59</f>
        <v>55.1</v>
      </c>
      <c r="J59" s="771">
        <v>55.1</v>
      </c>
      <c r="K59" s="771"/>
      <c r="L59" s="772"/>
      <c r="M59" s="552">
        <f t="shared" si="10"/>
        <v>55.1</v>
      </c>
      <c r="N59" s="553">
        <v>55.1</v>
      </c>
      <c r="O59" s="553"/>
      <c r="P59" s="626"/>
      <c r="Q59" s="602">
        <f t="shared" si="0"/>
        <v>0</v>
      </c>
      <c r="R59" s="635">
        <f t="shared" si="1"/>
        <v>0</v>
      </c>
      <c r="S59" s="635">
        <f t="shared" si="2"/>
        <v>0</v>
      </c>
      <c r="T59" s="636">
        <f t="shared" si="3"/>
        <v>0</v>
      </c>
    </row>
    <row r="60" spans="1:20" s="5" customFormat="1">
      <c r="A60" s="1172"/>
      <c r="B60" s="1173"/>
      <c r="C60" s="133"/>
      <c r="D60" s="1269"/>
      <c r="E60" s="216"/>
      <c r="F60" s="217"/>
      <c r="G60" s="218"/>
      <c r="H60" s="40" t="s">
        <v>21</v>
      </c>
      <c r="I60" s="773"/>
      <c r="J60" s="774"/>
      <c r="K60" s="774"/>
      <c r="L60" s="775"/>
      <c r="M60" s="974">
        <f t="shared" si="10"/>
        <v>578.5</v>
      </c>
      <c r="N60" s="975">
        <v>578.5</v>
      </c>
      <c r="O60" s="975"/>
      <c r="P60" s="976"/>
      <c r="Q60" s="851">
        <f t="shared" si="0"/>
        <v>578.5</v>
      </c>
      <c r="R60" s="977">
        <f t="shared" si="1"/>
        <v>578.5</v>
      </c>
      <c r="S60" s="977">
        <f t="shared" si="2"/>
        <v>0</v>
      </c>
      <c r="T60" s="978">
        <f t="shared" si="3"/>
        <v>0</v>
      </c>
    </row>
    <row r="61" spans="1:20" s="5" customFormat="1" ht="13.5" thickBot="1">
      <c r="A61" s="26"/>
      <c r="B61" s="121"/>
      <c r="C61" s="133"/>
      <c r="D61" s="1239"/>
      <c r="E61" s="216"/>
      <c r="F61" s="217"/>
      <c r="G61" s="218"/>
      <c r="H61" s="788" t="s">
        <v>18</v>
      </c>
      <c r="I61" s="725">
        <f>J61+L61</f>
        <v>55.1</v>
      </c>
      <c r="J61" s="726">
        <f>SUM(J59:J60)</f>
        <v>55.1</v>
      </c>
      <c r="K61" s="726"/>
      <c r="L61" s="763"/>
      <c r="M61" s="725">
        <f t="shared" si="10"/>
        <v>633.6</v>
      </c>
      <c r="N61" s="726">
        <f>SUM(N59:N60)</f>
        <v>633.6</v>
      </c>
      <c r="O61" s="726"/>
      <c r="P61" s="727"/>
      <c r="Q61" s="725">
        <f t="shared" si="0"/>
        <v>578.5</v>
      </c>
      <c r="R61" s="726">
        <f t="shared" si="1"/>
        <v>578.5</v>
      </c>
      <c r="S61" s="726">
        <f t="shared" si="2"/>
        <v>0</v>
      </c>
      <c r="T61" s="727">
        <f t="shared" si="3"/>
        <v>0</v>
      </c>
    </row>
    <row r="62" spans="1:20" s="5" customFormat="1" ht="12.75" customHeight="1">
      <c r="A62" s="1252" t="s">
        <v>13</v>
      </c>
      <c r="B62" s="1253" t="s">
        <v>19</v>
      </c>
      <c r="C62" s="194" t="s">
        <v>38</v>
      </c>
      <c r="D62" s="1260" t="s">
        <v>156</v>
      </c>
      <c r="E62" s="438"/>
      <c r="F62" s="88">
        <v>10</v>
      </c>
      <c r="G62" s="230" t="s">
        <v>79</v>
      </c>
      <c r="H62" s="152" t="s">
        <v>21</v>
      </c>
      <c r="I62" s="776">
        <f>J62+L62</f>
        <v>500</v>
      </c>
      <c r="J62" s="777">
        <v>500</v>
      </c>
      <c r="K62" s="777"/>
      <c r="L62" s="751"/>
      <c r="M62" s="522">
        <f t="shared" si="10"/>
        <v>500</v>
      </c>
      <c r="N62" s="523">
        <v>500</v>
      </c>
      <c r="O62" s="523"/>
      <c r="P62" s="524"/>
      <c r="Q62" s="633">
        <f t="shared" si="0"/>
        <v>0</v>
      </c>
      <c r="R62" s="583">
        <f t="shared" si="1"/>
        <v>0</v>
      </c>
      <c r="S62" s="583">
        <f t="shared" si="2"/>
        <v>0</v>
      </c>
      <c r="T62" s="634">
        <f t="shared" si="3"/>
        <v>0</v>
      </c>
    </row>
    <row r="63" spans="1:20" s="5" customFormat="1">
      <c r="A63" s="1172"/>
      <c r="B63" s="1173"/>
      <c r="C63" s="133"/>
      <c r="D63" s="1261"/>
      <c r="E63" s="439"/>
      <c r="F63" s="217"/>
      <c r="G63" s="231">
        <v>3</v>
      </c>
      <c r="H63" s="40"/>
      <c r="I63" s="687"/>
      <c r="J63" s="688"/>
      <c r="K63" s="688"/>
      <c r="L63" s="778"/>
      <c r="M63" s="527"/>
      <c r="N63" s="528"/>
      <c r="O63" s="528"/>
      <c r="P63" s="529"/>
      <c r="Q63" s="613"/>
      <c r="R63" s="581"/>
      <c r="S63" s="581"/>
      <c r="T63" s="614"/>
    </row>
    <row r="64" spans="1:20" s="5" customFormat="1" ht="13.5" thickBot="1">
      <c r="A64" s="66"/>
      <c r="B64" s="222"/>
      <c r="C64" s="223"/>
      <c r="D64" s="1262"/>
      <c r="E64" s="440"/>
      <c r="F64" s="224"/>
      <c r="G64" s="441">
        <v>6</v>
      </c>
      <c r="H64" s="788" t="s">
        <v>18</v>
      </c>
      <c r="I64" s="779">
        <f>J64+L64</f>
        <v>500</v>
      </c>
      <c r="J64" s="726">
        <f>SUM(J62:J63)</f>
        <v>500</v>
      </c>
      <c r="K64" s="780"/>
      <c r="L64" s="763"/>
      <c r="M64" s="779">
        <f>N64+P64</f>
        <v>500</v>
      </c>
      <c r="N64" s="726">
        <f>SUM(N62:N63)</f>
        <v>500</v>
      </c>
      <c r="O64" s="780"/>
      <c r="P64" s="727"/>
      <c r="Q64" s="721">
        <f t="shared" si="0"/>
        <v>0</v>
      </c>
      <c r="R64" s="722">
        <f t="shared" si="1"/>
        <v>0</v>
      </c>
      <c r="S64" s="722">
        <f t="shared" si="2"/>
        <v>0</v>
      </c>
      <c r="T64" s="723">
        <f t="shared" si="3"/>
        <v>0</v>
      </c>
    </row>
    <row r="65" spans="1:22" s="5" customFormat="1" ht="15.75" customHeight="1">
      <c r="A65" s="1252" t="s">
        <v>13</v>
      </c>
      <c r="B65" s="1253" t="s">
        <v>19</v>
      </c>
      <c r="C65" s="194" t="s">
        <v>78</v>
      </c>
      <c r="D65" s="1238" t="s">
        <v>103</v>
      </c>
      <c r="E65" s="1449"/>
      <c r="F65" s="1188" t="s">
        <v>16</v>
      </c>
      <c r="G65" s="1242" t="s">
        <v>26</v>
      </c>
      <c r="H65" s="19" t="s">
        <v>41</v>
      </c>
      <c r="I65" s="696">
        <f>J65+L65</f>
        <v>494.79999999999995</v>
      </c>
      <c r="J65" s="697">
        <v>191.4</v>
      </c>
      <c r="K65" s="697"/>
      <c r="L65" s="781">
        <v>303.39999999999998</v>
      </c>
      <c r="M65" s="530">
        <f>N65+P65</f>
        <v>494.79999999999995</v>
      </c>
      <c r="N65" s="531">
        <v>191.4</v>
      </c>
      <c r="O65" s="531"/>
      <c r="P65" s="532">
        <v>303.39999999999998</v>
      </c>
      <c r="Q65" s="602">
        <f t="shared" si="0"/>
        <v>0</v>
      </c>
      <c r="R65" s="603">
        <f t="shared" si="1"/>
        <v>0</v>
      </c>
      <c r="S65" s="603">
        <f t="shared" si="2"/>
        <v>0</v>
      </c>
      <c r="T65" s="604">
        <f t="shared" si="3"/>
        <v>0</v>
      </c>
    </row>
    <row r="66" spans="1:22" s="5" customFormat="1" ht="15.75" customHeight="1">
      <c r="A66" s="1172"/>
      <c r="B66" s="1173"/>
      <c r="C66" s="133"/>
      <c r="D66" s="1269"/>
      <c r="E66" s="1461"/>
      <c r="F66" s="1189"/>
      <c r="G66" s="1248"/>
      <c r="H66" s="123" t="s">
        <v>17</v>
      </c>
      <c r="I66" s="782"/>
      <c r="J66" s="738"/>
      <c r="K66" s="738"/>
      <c r="L66" s="746"/>
      <c r="M66" s="554"/>
      <c r="N66" s="544"/>
      <c r="O66" s="544"/>
      <c r="P66" s="555"/>
      <c r="Q66" s="605"/>
      <c r="R66" s="580"/>
      <c r="S66" s="580"/>
      <c r="T66" s="606"/>
    </row>
    <row r="67" spans="1:22" s="5" customFormat="1" ht="13.5" thickBot="1">
      <c r="A67" s="26"/>
      <c r="B67" s="121"/>
      <c r="C67" s="223"/>
      <c r="D67" s="1239"/>
      <c r="E67" s="1450"/>
      <c r="F67" s="1190"/>
      <c r="G67" s="1243"/>
      <c r="H67" s="719" t="s">
        <v>18</v>
      </c>
      <c r="I67" s="783">
        <f>L67+J67</f>
        <v>494.79999999999995</v>
      </c>
      <c r="J67" s="784">
        <f>SUM(J65:J66)</f>
        <v>191.4</v>
      </c>
      <c r="K67" s="784"/>
      <c r="L67" s="785">
        <f>SUM(L65:L66)</f>
        <v>303.39999999999998</v>
      </c>
      <c r="M67" s="783">
        <f>P67+N67</f>
        <v>494.79999999999995</v>
      </c>
      <c r="N67" s="784">
        <f>SUM(N65:N66)</f>
        <v>191.4</v>
      </c>
      <c r="O67" s="784"/>
      <c r="P67" s="789">
        <f>SUM(P65:P66)</f>
        <v>303.39999999999998</v>
      </c>
      <c r="Q67" s="725">
        <f t="shared" si="0"/>
        <v>0</v>
      </c>
      <c r="R67" s="726">
        <f t="shared" si="1"/>
        <v>0</v>
      </c>
      <c r="S67" s="726">
        <f t="shared" si="2"/>
        <v>0</v>
      </c>
      <c r="T67" s="727">
        <f t="shared" si="3"/>
        <v>0</v>
      </c>
    </row>
    <row r="68" spans="1:22" s="5" customFormat="1" ht="12.75" customHeight="1">
      <c r="A68" s="14" t="s">
        <v>13</v>
      </c>
      <c r="B68" s="115" t="s">
        <v>19</v>
      </c>
      <c r="C68" s="194" t="s">
        <v>102</v>
      </c>
      <c r="D68" s="1238" t="s">
        <v>104</v>
      </c>
      <c r="E68" s="1449"/>
      <c r="F68" s="1188" t="s">
        <v>16</v>
      </c>
      <c r="G68" s="1242" t="s">
        <v>26</v>
      </c>
      <c r="H68" s="19" t="s">
        <v>27</v>
      </c>
      <c r="I68" s="696">
        <f>J68+L68</f>
        <v>15</v>
      </c>
      <c r="J68" s="697">
        <v>15</v>
      </c>
      <c r="K68" s="697"/>
      <c r="L68" s="781"/>
      <c r="M68" s="530">
        <f>N68+P68</f>
        <v>15</v>
      </c>
      <c r="N68" s="531">
        <v>15</v>
      </c>
      <c r="O68" s="531"/>
      <c r="P68" s="532"/>
      <c r="Q68" s="613">
        <f t="shared" si="0"/>
        <v>0</v>
      </c>
      <c r="R68" s="581">
        <f t="shared" si="1"/>
        <v>0</v>
      </c>
      <c r="S68" s="581">
        <f t="shared" si="2"/>
        <v>0</v>
      </c>
      <c r="T68" s="614">
        <f t="shared" si="3"/>
        <v>0</v>
      </c>
    </row>
    <row r="69" spans="1:22" s="5" customFormat="1" ht="13.5" thickBot="1">
      <c r="A69" s="26"/>
      <c r="B69" s="121"/>
      <c r="C69" s="223"/>
      <c r="D69" s="1239"/>
      <c r="E69" s="1450"/>
      <c r="F69" s="1190"/>
      <c r="G69" s="1243"/>
      <c r="H69" s="719" t="s">
        <v>18</v>
      </c>
      <c r="I69" s="783">
        <f>L69+J69</f>
        <v>15</v>
      </c>
      <c r="J69" s="784">
        <f>SUM(J68:J68)</f>
        <v>15</v>
      </c>
      <c r="K69" s="784"/>
      <c r="L69" s="785">
        <f>SUM(L68:L68)</f>
        <v>0</v>
      </c>
      <c r="M69" s="783">
        <f>P69+N69</f>
        <v>15</v>
      </c>
      <c r="N69" s="784">
        <f>SUM(N68:N68)</f>
        <v>15</v>
      </c>
      <c r="O69" s="784"/>
      <c r="P69" s="789">
        <f>SUM(P68:P68)</f>
        <v>0</v>
      </c>
      <c r="Q69" s="721">
        <f t="shared" si="0"/>
        <v>0</v>
      </c>
      <c r="R69" s="722">
        <f t="shared" si="1"/>
        <v>0</v>
      </c>
      <c r="S69" s="722">
        <f t="shared" si="2"/>
        <v>0</v>
      </c>
      <c r="T69" s="723">
        <f t="shared" si="3"/>
        <v>0</v>
      </c>
      <c r="V69" s="6"/>
    </row>
    <row r="70" spans="1:22" s="5" customFormat="1" ht="27.75" customHeight="1">
      <c r="A70" s="14" t="s">
        <v>13</v>
      </c>
      <c r="B70" s="115" t="s">
        <v>19</v>
      </c>
      <c r="C70" s="194" t="s">
        <v>16</v>
      </c>
      <c r="D70" s="1238" t="s">
        <v>120</v>
      </c>
      <c r="E70" s="1449"/>
      <c r="F70" s="1188" t="s">
        <v>16</v>
      </c>
      <c r="G70" s="1242" t="s">
        <v>26</v>
      </c>
      <c r="H70" s="19" t="s">
        <v>27</v>
      </c>
      <c r="I70" s="696"/>
      <c r="J70" s="697"/>
      <c r="K70" s="697"/>
      <c r="L70" s="781"/>
      <c r="M70" s="530"/>
      <c r="N70" s="531"/>
      <c r="O70" s="531"/>
      <c r="P70" s="532"/>
      <c r="Q70" s="602">
        <f t="shared" si="0"/>
        <v>0</v>
      </c>
      <c r="R70" s="603">
        <f t="shared" si="1"/>
        <v>0</v>
      </c>
      <c r="S70" s="603">
        <f t="shared" si="2"/>
        <v>0</v>
      </c>
      <c r="T70" s="604">
        <f t="shared" si="3"/>
        <v>0</v>
      </c>
    </row>
    <row r="71" spans="1:22" s="5" customFormat="1" ht="13.5" thickBot="1">
      <c r="A71" s="26"/>
      <c r="B71" s="121"/>
      <c r="C71" s="223"/>
      <c r="D71" s="1239"/>
      <c r="E71" s="1450"/>
      <c r="F71" s="1190"/>
      <c r="G71" s="1243"/>
      <c r="H71" s="719" t="s">
        <v>18</v>
      </c>
      <c r="I71" s="783">
        <f>L71+J71</f>
        <v>0</v>
      </c>
      <c r="J71" s="784">
        <f>SUM(J70:J70)</f>
        <v>0</v>
      </c>
      <c r="K71" s="784"/>
      <c r="L71" s="785">
        <f>SUM(L70:L70)</f>
        <v>0</v>
      </c>
      <c r="M71" s="783">
        <f>P71+N71</f>
        <v>0</v>
      </c>
      <c r="N71" s="784">
        <f>SUM(N70:N70)</f>
        <v>0</v>
      </c>
      <c r="O71" s="784"/>
      <c r="P71" s="789">
        <f>SUM(P70:P70)</f>
        <v>0</v>
      </c>
      <c r="Q71" s="725">
        <f t="shared" si="0"/>
        <v>0</v>
      </c>
      <c r="R71" s="726">
        <f t="shared" si="1"/>
        <v>0</v>
      </c>
      <c r="S71" s="726">
        <f t="shared" si="2"/>
        <v>0</v>
      </c>
      <c r="T71" s="727">
        <f t="shared" si="3"/>
        <v>0</v>
      </c>
    </row>
    <row r="72" spans="1:22" s="5" customFormat="1" ht="13.5" thickBot="1">
      <c r="A72" s="12" t="s">
        <v>13</v>
      </c>
      <c r="B72" s="13" t="s">
        <v>19</v>
      </c>
      <c r="C72" s="1455" t="s">
        <v>30</v>
      </c>
      <c r="D72" s="1455"/>
      <c r="E72" s="1455"/>
      <c r="F72" s="1455"/>
      <c r="G72" s="1455"/>
      <c r="H72" s="1456"/>
      <c r="I72" s="637">
        <f t="shared" ref="I72:P72" si="11">I71+I69+I67+I64+I61+I58+I55+I53+I47+I45</f>
        <v>14400.2</v>
      </c>
      <c r="J72" s="638">
        <f t="shared" si="11"/>
        <v>14063.800000000001</v>
      </c>
      <c r="K72" s="638">
        <f t="shared" si="11"/>
        <v>6536.0999999999995</v>
      </c>
      <c r="L72" s="639">
        <f t="shared" si="11"/>
        <v>336.4</v>
      </c>
      <c r="M72" s="637">
        <f t="shared" si="11"/>
        <v>15650.400000000001</v>
      </c>
      <c r="N72" s="638">
        <f>N71+N69+N67+N64+N61+N58+N55+N53+N47+N45</f>
        <v>15254</v>
      </c>
      <c r="O72" s="638">
        <f t="shared" si="11"/>
        <v>6522.5</v>
      </c>
      <c r="P72" s="640">
        <f t="shared" si="11"/>
        <v>396.4</v>
      </c>
      <c r="Q72" s="641">
        <f>M72-I72</f>
        <v>1250.2000000000007</v>
      </c>
      <c r="R72" s="642">
        <f t="shared" si="1"/>
        <v>1190.1999999999989</v>
      </c>
      <c r="S72" s="642">
        <f t="shared" si="2"/>
        <v>-13.599999999999454</v>
      </c>
      <c r="T72" s="643">
        <f t="shared" si="3"/>
        <v>60</v>
      </c>
    </row>
    <row r="73" spans="1:22" s="5" customFormat="1" ht="15.75" customHeight="1" thickBot="1">
      <c r="A73" s="254" t="s">
        <v>13</v>
      </c>
      <c r="B73" s="294" t="s">
        <v>22</v>
      </c>
      <c r="C73" s="1460" t="s">
        <v>39</v>
      </c>
      <c r="D73" s="1236"/>
      <c r="E73" s="1236"/>
      <c r="F73" s="1236"/>
      <c r="G73" s="1236"/>
      <c r="H73" s="1236"/>
      <c r="I73" s="1236"/>
      <c r="J73" s="1236"/>
      <c r="K73" s="1236"/>
      <c r="L73" s="1236"/>
      <c r="M73" s="1236"/>
      <c r="N73" s="1236"/>
      <c r="O73" s="1236"/>
      <c r="P73" s="1236"/>
      <c r="Q73" s="1236"/>
      <c r="R73" s="1236"/>
      <c r="S73" s="1236"/>
      <c r="T73" s="1237"/>
    </row>
    <row r="74" spans="1:22" s="6" customFormat="1" ht="41.25" customHeight="1">
      <c r="A74" s="14" t="s">
        <v>13</v>
      </c>
      <c r="B74" s="115" t="s">
        <v>22</v>
      </c>
      <c r="C74" s="255" t="s">
        <v>13</v>
      </c>
      <c r="D74" s="116" t="s">
        <v>40</v>
      </c>
      <c r="E74" s="843"/>
      <c r="F74" s="908" t="s">
        <v>16</v>
      </c>
      <c r="G74" s="444">
        <v>5</v>
      </c>
      <c r="H74" s="256" t="s">
        <v>53</v>
      </c>
      <c r="I74" s="823">
        <f>J74+L74</f>
        <v>1008.2</v>
      </c>
      <c r="J74" s="754"/>
      <c r="K74" s="754"/>
      <c r="L74" s="804">
        <v>1008.2</v>
      </c>
      <c r="M74" s="556">
        <f>N74+P74</f>
        <v>1008.2</v>
      </c>
      <c r="N74" s="548"/>
      <c r="O74" s="548"/>
      <c r="P74" s="573">
        <v>1008.2</v>
      </c>
      <c r="Q74" s="602">
        <f t="shared" ref="Q74:Q115" si="12">M74-I74</f>
        <v>0</v>
      </c>
      <c r="R74" s="603">
        <f t="shared" ref="R74:R115" si="13">N74-J74</f>
        <v>0</v>
      </c>
      <c r="S74" s="603">
        <f t="shared" ref="S74:S115" si="14">O74-K74</f>
        <v>0</v>
      </c>
      <c r="T74" s="604">
        <f t="shared" ref="T74:T115" si="15">P74-L74</f>
        <v>0</v>
      </c>
    </row>
    <row r="75" spans="1:22" s="6" customFormat="1" ht="14.25" customHeight="1">
      <c r="A75" s="26"/>
      <c r="B75" s="121"/>
      <c r="C75" s="1234"/>
      <c r="D75" s="1222" t="s">
        <v>157</v>
      </c>
      <c r="E75" s="1457" t="s">
        <v>123</v>
      </c>
      <c r="F75" s="835"/>
      <c r="G75" s="445"/>
      <c r="H75" s="261" t="s">
        <v>27</v>
      </c>
      <c r="I75" s="792">
        <f>J75+L75</f>
        <v>3.6</v>
      </c>
      <c r="J75" s="793">
        <v>3.6</v>
      </c>
      <c r="K75" s="793">
        <v>2.4</v>
      </c>
      <c r="L75" s="794"/>
      <c r="M75" s="557">
        <f>N75+P75</f>
        <v>3.6</v>
      </c>
      <c r="N75" s="558">
        <v>3.6</v>
      </c>
      <c r="O75" s="558">
        <v>2.4</v>
      </c>
      <c r="P75" s="559"/>
      <c r="Q75" s="605">
        <f t="shared" si="12"/>
        <v>0</v>
      </c>
      <c r="R75" s="580">
        <f t="shared" si="13"/>
        <v>0</v>
      </c>
      <c r="S75" s="580">
        <f t="shared" si="14"/>
        <v>0</v>
      </c>
      <c r="T75" s="606">
        <f t="shared" si="15"/>
        <v>0</v>
      </c>
    </row>
    <row r="76" spans="1:22" s="6" customFormat="1" ht="14.25" customHeight="1">
      <c r="A76" s="26"/>
      <c r="B76" s="121"/>
      <c r="C76" s="1234"/>
      <c r="D76" s="1160"/>
      <c r="E76" s="1458"/>
      <c r="F76" s="835"/>
      <c r="G76" s="445"/>
      <c r="H76" s="261" t="s">
        <v>41</v>
      </c>
      <c r="I76" s="792">
        <f>J76+L76</f>
        <v>4952.1000000000004</v>
      </c>
      <c r="J76" s="794">
        <v>40</v>
      </c>
      <c r="K76" s="794">
        <v>25.3</v>
      </c>
      <c r="L76" s="794">
        <v>4912.1000000000004</v>
      </c>
      <c r="M76" s="557">
        <f>N76+P76</f>
        <v>4952.1000000000004</v>
      </c>
      <c r="N76" s="560">
        <v>40</v>
      </c>
      <c r="O76" s="560">
        <v>25.3</v>
      </c>
      <c r="P76" s="559">
        <v>4912.1000000000004</v>
      </c>
      <c r="Q76" s="605">
        <f t="shared" si="12"/>
        <v>0</v>
      </c>
      <c r="R76" s="580">
        <f t="shared" si="13"/>
        <v>0</v>
      </c>
      <c r="S76" s="580">
        <f t="shared" si="14"/>
        <v>0</v>
      </c>
      <c r="T76" s="606">
        <f t="shared" si="15"/>
        <v>0</v>
      </c>
    </row>
    <row r="77" spans="1:22" s="6" customFormat="1" ht="14.25" customHeight="1">
      <c r="A77" s="26"/>
      <c r="B77" s="121"/>
      <c r="C77" s="1234"/>
      <c r="D77" s="1160"/>
      <c r="E77" s="1459"/>
      <c r="F77" s="836"/>
      <c r="G77" s="447"/>
      <c r="H77" s="448"/>
      <c r="I77" s="795"/>
      <c r="J77" s="796"/>
      <c r="K77" s="796"/>
      <c r="L77" s="796"/>
      <c r="M77" s="561"/>
      <c r="N77" s="562"/>
      <c r="O77" s="562"/>
      <c r="P77" s="627"/>
      <c r="Q77" s="605"/>
      <c r="R77" s="580"/>
      <c r="S77" s="580"/>
      <c r="T77" s="606"/>
    </row>
    <row r="78" spans="1:22" s="6" customFormat="1" ht="15" customHeight="1">
      <c r="A78" s="26"/>
      <c r="B78" s="121"/>
      <c r="C78" s="273"/>
      <c r="D78" s="1222" t="s">
        <v>158</v>
      </c>
      <c r="E78" s="1462" t="s">
        <v>123</v>
      </c>
      <c r="F78" s="837"/>
      <c r="G78" s="451"/>
      <c r="H78" s="274"/>
      <c r="I78" s="797"/>
      <c r="J78" s="798"/>
      <c r="K78" s="798"/>
      <c r="L78" s="798"/>
      <c r="M78" s="563"/>
      <c r="N78" s="564"/>
      <c r="O78" s="564"/>
      <c r="P78" s="565"/>
      <c r="Q78" s="605"/>
      <c r="R78" s="580"/>
      <c r="S78" s="580"/>
      <c r="T78" s="606"/>
    </row>
    <row r="79" spans="1:22" s="6" customFormat="1">
      <c r="A79" s="26"/>
      <c r="B79" s="121"/>
      <c r="C79" s="273"/>
      <c r="D79" s="1160"/>
      <c r="E79" s="1463"/>
      <c r="F79" s="838"/>
      <c r="G79" s="452"/>
      <c r="H79" s="261"/>
      <c r="I79" s="799"/>
      <c r="J79" s="794"/>
      <c r="K79" s="794"/>
      <c r="L79" s="794"/>
      <c r="M79" s="566"/>
      <c r="N79" s="560"/>
      <c r="O79" s="560"/>
      <c r="P79" s="559"/>
      <c r="Q79" s="605"/>
      <c r="R79" s="580"/>
      <c r="S79" s="580"/>
      <c r="T79" s="606"/>
    </row>
    <row r="80" spans="1:22" s="6" customFormat="1" ht="14.25" customHeight="1">
      <c r="A80" s="26"/>
      <c r="B80" s="121"/>
      <c r="C80" s="273"/>
      <c r="D80" s="1222" t="s">
        <v>159</v>
      </c>
      <c r="E80" s="1462" t="s">
        <v>123</v>
      </c>
      <c r="F80" s="837"/>
      <c r="G80" s="451"/>
      <c r="H80" s="274"/>
      <c r="I80" s="799"/>
      <c r="J80" s="794"/>
      <c r="K80" s="794"/>
      <c r="L80" s="794"/>
      <c r="M80" s="566"/>
      <c r="N80" s="560"/>
      <c r="O80" s="560"/>
      <c r="P80" s="559"/>
      <c r="Q80" s="605"/>
      <c r="R80" s="580"/>
      <c r="S80" s="580"/>
      <c r="T80" s="606"/>
    </row>
    <row r="81" spans="1:20" s="6" customFormat="1" ht="13.5" thickBot="1">
      <c r="A81" s="66"/>
      <c r="B81" s="222"/>
      <c r="C81" s="505"/>
      <c r="D81" s="1161"/>
      <c r="E81" s="1464"/>
      <c r="F81" s="839"/>
      <c r="G81" s="506"/>
      <c r="H81" s="909"/>
      <c r="I81" s="910"/>
      <c r="J81" s="911"/>
      <c r="K81" s="911"/>
      <c r="L81" s="911"/>
      <c r="M81" s="912"/>
      <c r="N81" s="913"/>
      <c r="O81" s="913"/>
      <c r="P81" s="914"/>
      <c r="Q81" s="915"/>
      <c r="R81" s="916"/>
      <c r="S81" s="916"/>
      <c r="T81" s="917"/>
    </row>
    <row r="82" spans="1:20" s="6" customFormat="1" ht="14.25" customHeight="1">
      <c r="A82" s="26"/>
      <c r="B82" s="121"/>
      <c r="C82" s="273"/>
      <c r="D82" s="1224" t="s">
        <v>124</v>
      </c>
      <c r="E82" s="1463" t="s">
        <v>123</v>
      </c>
      <c r="F82" s="838"/>
      <c r="G82" s="452"/>
      <c r="H82" s="591"/>
      <c r="I82" s="902"/>
      <c r="J82" s="903"/>
      <c r="K82" s="903"/>
      <c r="L82" s="904"/>
      <c r="M82" s="905"/>
      <c r="N82" s="906"/>
      <c r="O82" s="906"/>
      <c r="P82" s="907"/>
      <c r="Q82" s="613"/>
      <c r="R82" s="581"/>
      <c r="S82" s="581"/>
      <c r="T82" s="614"/>
    </row>
    <row r="83" spans="1:20" s="6" customFormat="1" ht="14.25" customHeight="1">
      <c r="A83" s="26"/>
      <c r="B83" s="121"/>
      <c r="C83" s="273"/>
      <c r="D83" s="1224"/>
      <c r="E83" s="1463"/>
      <c r="F83" s="838"/>
      <c r="G83" s="452"/>
      <c r="H83" s="268"/>
      <c r="I83" s="792"/>
      <c r="J83" s="758"/>
      <c r="K83" s="758"/>
      <c r="L83" s="791"/>
      <c r="M83" s="557"/>
      <c r="N83" s="549"/>
      <c r="O83" s="549"/>
      <c r="P83" s="628"/>
      <c r="Q83" s="605"/>
      <c r="R83" s="580"/>
      <c r="S83" s="580"/>
      <c r="T83" s="606"/>
    </row>
    <row r="84" spans="1:20" s="6" customFormat="1" ht="14.25" customHeight="1">
      <c r="A84" s="26"/>
      <c r="B84" s="121"/>
      <c r="C84" s="273"/>
      <c r="D84" s="1224"/>
      <c r="E84" s="1463"/>
      <c r="F84" s="838"/>
      <c r="G84" s="452"/>
      <c r="H84" s="261"/>
      <c r="I84" s="792"/>
      <c r="J84" s="793"/>
      <c r="K84" s="793"/>
      <c r="L84" s="794"/>
      <c r="M84" s="557"/>
      <c r="N84" s="558"/>
      <c r="O84" s="558"/>
      <c r="P84" s="559"/>
      <c r="Q84" s="605"/>
      <c r="R84" s="580"/>
      <c r="S84" s="580"/>
      <c r="T84" s="606"/>
    </row>
    <row r="85" spans="1:20" s="6" customFormat="1" ht="14.25" customHeight="1" thickBot="1">
      <c r="A85" s="66"/>
      <c r="B85" s="222"/>
      <c r="C85" s="505"/>
      <c r="D85" s="1225"/>
      <c r="E85" s="1464"/>
      <c r="F85" s="839"/>
      <c r="G85" s="506"/>
      <c r="H85" s="815" t="s">
        <v>18</v>
      </c>
      <c r="I85" s="800">
        <f t="shared" ref="I85:P85" si="16">SUM(I74:I84)</f>
        <v>5963.9000000000005</v>
      </c>
      <c r="J85" s="801">
        <f t="shared" si="16"/>
        <v>43.6</v>
      </c>
      <c r="K85" s="801">
        <f t="shared" si="16"/>
        <v>27.7</v>
      </c>
      <c r="L85" s="802">
        <f t="shared" si="16"/>
        <v>5920.3</v>
      </c>
      <c r="M85" s="800">
        <f t="shared" si="16"/>
        <v>5963.9000000000005</v>
      </c>
      <c r="N85" s="801">
        <f t="shared" si="16"/>
        <v>43.6</v>
      </c>
      <c r="O85" s="801">
        <f t="shared" si="16"/>
        <v>27.7</v>
      </c>
      <c r="P85" s="816">
        <f t="shared" si="16"/>
        <v>5920.3</v>
      </c>
      <c r="Q85" s="721">
        <f t="shared" si="12"/>
        <v>0</v>
      </c>
      <c r="R85" s="722">
        <f t="shared" si="13"/>
        <v>0</v>
      </c>
      <c r="S85" s="722">
        <f t="shared" si="14"/>
        <v>0</v>
      </c>
      <c r="T85" s="723">
        <f t="shared" si="15"/>
        <v>0</v>
      </c>
    </row>
    <row r="86" spans="1:20" s="6" customFormat="1" ht="42.75" customHeight="1">
      <c r="A86" s="14" t="s">
        <v>13</v>
      </c>
      <c r="B86" s="115" t="s">
        <v>22</v>
      </c>
      <c r="C86" s="255" t="s">
        <v>19</v>
      </c>
      <c r="D86" s="116" t="s">
        <v>43</v>
      </c>
      <c r="E86" s="844" t="s">
        <v>62</v>
      </c>
      <c r="F86" s="840" t="s">
        <v>16</v>
      </c>
      <c r="G86" s="97">
        <v>5</v>
      </c>
      <c r="H86" s="256" t="s">
        <v>27</v>
      </c>
      <c r="I86" s="803">
        <f>J86+L86</f>
        <v>482</v>
      </c>
      <c r="J86" s="754"/>
      <c r="K86" s="754"/>
      <c r="L86" s="804">
        <v>482</v>
      </c>
      <c r="M86" s="556">
        <f>N86+P86</f>
        <v>482</v>
      </c>
      <c r="N86" s="548"/>
      <c r="O86" s="548"/>
      <c r="P86" s="573">
        <v>482</v>
      </c>
      <c r="Q86" s="602">
        <f t="shared" si="12"/>
        <v>0</v>
      </c>
      <c r="R86" s="603">
        <f t="shared" si="13"/>
        <v>0</v>
      </c>
      <c r="S86" s="603">
        <f t="shared" si="14"/>
        <v>0</v>
      </c>
      <c r="T86" s="604">
        <f t="shared" si="15"/>
        <v>0</v>
      </c>
    </row>
    <row r="87" spans="1:20" s="6" customFormat="1" ht="12.75" customHeight="1">
      <c r="A87" s="26"/>
      <c r="B87" s="121"/>
      <c r="C87" s="273"/>
      <c r="D87" s="1222" t="s">
        <v>168</v>
      </c>
      <c r="E87" s="1458"/>
      <c r="F87" s="838"/>
      <c r="G87" s="1229"/>
      <c r="H87" s="261" t="s">
        <v>53</v>
      </c>
      <c r="I87" s="805">
        <f>J87+L87</f>
        <v>0</v>
      </c>
      <c r="J87" s="793"/>
      <c r="K87" s="793"/>
      <c r="L87" s="794"/>
      <c r="M87" s="557">
        <f>N87+P87</f>
        <v>0</v>
      </c>
      <c r="N87" s="558"/>
      <c r="O87" s="558"/>
      <c r="P87" s="559"/>
      <c r="Q87" s="605">
        <f t="shared" si="12"/>
        <v>0</v>
      </c>
      <c r="R87" s="580">
        <f t="shared" si="13"/>
        <v>0</v>
      </c>
      <c r="S87" s="580">
        <f t="shared" si="14"/>
        <v>0</v>
      </c>
      <c r="T87" s="606">
        <f t="shared" si="15"/>
        <v>0</v>
      </c>
    </row>
    <row r="88" spans="1:20" s="6" customFormat="1">
      <c r="A88" s="26"/>
      <c r="B88" s="121"/>
      <c r="C88" s="273"/>
      <c r="D88" s="1160"/>
      <c r="E88" s="1458"/>
      <c r="F88" s="838"/>
      <c r="G88" s="1229"/>
      <c r="H88" s="274" t="s">
        <v>41</v>
      </c>
      <c r="I88" s="806">
        <f>J88+L88</f>
        <v>705.2</v>
      </c>
      <c r="J88" s="798"/>
      <c r="K88" s="798"/>
      <c r="L88" s="798">
        <v>705.2</v>
      </c>
      <c r="M88" s="629">
        <f>N88+P88</f>
        <v>705.2</v>
      </c>
      <c r="N88" s="564"/>
      <c r="O88" s="564"/>
      <c r="P88" s="565">
        <v>705.2</v>
      </c>
      <c r="Q88" s="605">
        <f t="shared" si="12"/>
        <v>0</v>
      </c>
      <c r="R88" s="580">
        <f t="shared" si="13"/>
        <v>0</v>
      </c>
      <c r="S88" s="580">
        <f t="shared" si="14"/>
        <v>0</v>
      </c>
      <c r="T88" s="606">
        <f t="shared" si="15"/>
        <v>0</v>
      </c>
    </row>
    <row r="89" spans="1:20" s="6" customFormat="1">
      <c r="A89" s="26"/>
      <c r="B89" s="121"/>
      <c r="C89" s="273"/>
      <c r="D89" s="1160"/>
      <c r="E89" s="1458"/>
      <c r="F89" s="838"/>
      <c r="G89" s="1229"/>
      <c r="H89" s="274" t="s">
        <v>21</v>
      </c>
      <c r="I89" s="806">
        <f>J89+L89</f>
        <v>124.5</v>
      </c>
      <c r="J89" s="798"/>
      <c r="K89" s="798"/>
      <c r="L89" s="798">
        <v>124.5</v>
      </c>
      <c r="M89" s="629">
        <f>N89+P89</f>
        <v>124.5</v>
      </c>
      <c r="N89" s="564"/>
      <c r="O89" s="564"/>
      <c r="P89" s="565">
        <v>124.5</v>
      </c>
      <c r="Q89" s="605">
        <f t="shared" si="12"/>
        <v>0</v>
      </c>
      <c r="R89" s="580">
        <f t="shared" si="13"/>
        <v>0</v>
      </c>
      <c r="S89" s="580">
        <f t="shared" si="14"/>
        <v>0</v>
      </c>
      <c r="T89" s="606">
        <f t="shared" si="15"/>
        <v>0</v>
      </c>
    </row>
    <row r="90" spans="1:20" s="6" customFormat="1" ht="15.75" customHeight="1">
      <c r="A90" s="26"/>
      <c r="B90" s="121"/>
      <c r="C90" s="273"/>
      <c r="D90" s="1227"/>
      <c r="E90" s="1458"/>
      <c r="F90" s="838"/>
      <c r="G90" s="1229"/>
      <c r="H90" s="448"/>
      <c r="I90" s="807"/>
      <c r="J90" s="796"/>
      <c r="K90" s="796"/>
      <c r="L90" s="796"/>
      <c r="M90" s="561"/>
      <c r="N90" s="562"/>
      <c r="O90" s="562"/>
      <c r="P90" s="627"/>
      <c r="Q90" s="605"/>
      <c r="R90" s="580"/>
      <c r="S90" s="580"/>
      <c r="T90" s="606"/>
    </row>
    <row r="91" spans="1:20" s="6" customFormat="1" ht="31.5" customHeight="1">
      <c r="A91" s="26"/>
      <c r="B91" s="121"/>
      <c r="C91" s="273"/>
      <c r="D91" s="515" t="s">
        <v>166</v>
      </c>
      <c r="E91" s="845"/>
      <c r="F91" s="838"/>
      <c r="G91" s="101"/>
      <c r="H91" s="448"/>
      <c r="I91" s="807"/>
      <c r="J91" s="796"/>
      <c r="K91" s="796"/>
      <c r="L91" s="796"/>
      <c r="M91" s="561"/>
      <c r="N91" s="562"/>
      <c r="O91" s="562"/>
      <c r="P91" s="627"/>
      <c r="Q91" s="605"/>
      <c r="R91" s="580"/>
      <c r="S91" s="580"/>
      <c r="T91" s="606"/>
    </row>
    <row r="92" spans="1:20" ht="40.5" customHeight="1">
      <c r="A92" s="26"/>
      <c r="B92" s="121"/>
      <c r="C92" s="317"/>
      <c r="D92" s="459" t="s">
        <v>169</v>
      </c>
      <c r="E92" s="1465"/>
      <c r="F92" s="841" t="s">
        <v>16</v>
      </c>
      <c r="G92" s="1191" t="s">
        <v>35</v>
      </c>
      <c r="H92" s="31" t="s">
        <v>27</v>
      </c>
      <c r="I92" s="808">
        <f>J92+L92</f>
        <v>23</v>
      </c>
      <c r="J92" s="733">
        <v>23</v>
      </c>
      <c r="K92" s="733"/>
      <c r="L92" s="734"/>
      <c r="M92" s="567">
        <f>N92+P92</f>
        <v>23</v>
      </c>
      <c r="N92" s="542">
        <v>23</v>
      </c>
      <c r="O92" s="542"/>
      <c r="P92" s="617"/>
      <c r="Q92" s="605">
        <f t="shared" si="12"/>
        <v>0</v>
      </c>
      <c r="R92" s="580">
        <f t="shared" si="13"/>
        <v>0</v>
      </c>
      <c r="S92" s="580">
        <f t="shared" si="14"/>
        <v>0</v>
      </c>
      <c r="T92" s="606">
        <f t="shared" si="15"/>
        <v>0</v>
      </c>
    </row>
    <row r="93" spans="1:20" ht="21" customHeight="1">
      <c r="A93" s="1172"/>
      <c r="B93" s="1173"/>
      <c r="C93" s="1174"/>
      <c r="D93" s="1175" t="s">
        <v>83</v>
      </c>
      <c r="E93" s="1466"/>
      <c r="F93" s="842"/>
      <c r="G93" s="1192"/>
      <c r="H93" s="463"/>
      <c r="I93" s="808"/>
      <c r="J93" s="733"/>
      <c r="K93" s="733"/>
      <c r="L93" s="734"/>
      <c r="M93" s="567"/>
      <c r="N93" s="542"/>
      <c r="O93" s="542"/>
      <c r="P93" s="617"/>
      <c r="Q93" s="605"/>
      <c r="R93" s="580"/>
      <c r="S93" s="580"/>
      <c r="T93" s="606"/>
    </row>
    <row r="94" spans="1:20" ht="21" customHeight="1">
      <c r="A94" s="1172"/>
      <c r="B94" s="1173"/>
      <c r="C94" s="1174"/>
      <c r="D94" s="1176"/>
      <c r="E94" s="1466"/>
      <c r="F94" s="842"/>
      <c r="G94" s="1192"/>
      <c r="H94" s="466"/>
      <c r="I94" s="809"/>
      <c r="J94" s="810"/>
      <c r="K94" s="810"/>
      <c r="L94" s="718"/>
      <c r="M94" s="568"/>
      <c r="N94" s="569"/>
      <c r="O94" s="569"/>
      <c r="P94" s="468"/>
      <c r="Q94" s="605"/>
      <c r="R94" s="580"/>
      <c r="S94" s="580"/>
      <c r="T94" s="606"/>
    </row>
    <row r="95" spans="1:20" ht="15" customHeight="1">
      <c r="A95" s="26"/>
      <c r="B95" s="121"/>
      <c r="C95" s="469"/>
      <c r="D95" s="1175" t="s">
        <v>100</v>
      </c>
      <c r="E95" s="846"/>
      <c r="F95" s="842"/>
      <c r="G95" s="1192"/>
      <c r="H95" s="463"/>
      <c r="I95" s="808"/>
      <c r="J95" s="733"/>
      <c r="K95" s="733"/>
      <c r="L95" s="734"/>
      <c r="M95" s="567"/>
      <c r="N95" s="542"/>
      <c r="O95" s="542"/>
      <c r="P95" s="617"/>
      <c r="Q95" s="605"/>
      <c r="R95" s="580"/>
      <c r="S95" s="580"/>
      <c r="T95" s="606"/>
    </row>
    <row r="96" spans="1:20" ht="15" customHeight="1">
      <c r="A96" s="472"/>
      <c r="B96" s="473"/>
      <c r="C96" s="469"/>
      <c r="D96" s="1255"/>
      <c r="E96" s="846"/>
      <c r="F96" s="842"/>
      <c r="G96" s="474"/>
      <c r="H96" s="817" t="s">
        <v>18</v>
      </c>
      <c r="I96" s="811">
        <f t="shared" ref="I96:P96" si="17">SUM(I86:I95)</f>
        <v>1334.7</v>
      </c>
      <c r="J96" s="812">
        <f t="shared" si="17"/>
        <v>23</v>
      </c>
      <c r="K96" s="813">
        <f t="shared" si="17"/>
        <v>0</v>
      </c>
      <c r="L96" s="814">
        <f t="shared" si="17"/>
        <v>1311.7</v>
      </c>
      <c r="M96" s="811">
        <f t="shared" si="17"/>
        <v>1334.7</v>
      </c>
      <c r="N96" s="812">
        <f t="shared" si="17"/>
        <v>23</v>
      </c>
      <c r="O96" s="813">
        <f t="shared" si="17"/>
        <v>0</v>
      </c>
      <c r="P96" s="818">
        <f t="shared" si="17"/>
        <v>1311.7</v>
      </c>
      <c r="Q96" s="721">
        <f t="shared" si="12"/>
        <v>0</v>
      </c>
      <c r="R96" s="722">
        <f t="shared" si="13"/>
        <v>0</v>
      </c>
      <c r="S96" s="722">
        <f t="shared" si="14"/>
        <v>0</v>
      </c>
      <c r="T96" s="723">
        <f t="shared" si="15"/>
        <v>0</v>
      </c>
    </row>
    <row r="97" spans="1:21" s="5" customFormat="1" ht="13.5" thickBot="1">
      <c r="A97" s="483" t="s">
        <v>13</v>
      </c>
      <c r="B97" s="484" t="s">
        <v>22</v>
      </c>
      <c r="C97" s="1193" t="s">
        <v>30</v>
      </c>
      <c r="D97" s="1194"/>
      <c r="E97" s="1194"/>
      <c r="F97" s="1194"/>
      <c r="G97" s="1194"/>
      <c r="H97" s="1195"/>
      <c r="I97" s="485">
        <f t="shared" ref="I97:P97" si="18">I96+I85</f>
        <v>7298.6</v>
      </c>
      <c r="J97" s="486">
        <f t="shared" si="18"/>
        <v>66.599999999999994</v>
      </c>
      <c r="K97" s="487">
        <f t="shared" si="18"/>
        <v>27.7</v>
      </c>
      <c r="L97" s="847">
        <f t="shared" si="18"/>
        <v>7232</v>
      </c>
      <c r="M97" s="485">
        <f t="shared" si="18"/>
        <v>7298.6</v>
      </c>
      <c r="N97" s="486">
        <f t="shared" si="18"/>
        <v>66.599999999999994</v>
      </c>
      <c r="O97" s="487">
        <f t="shared" si="18"/>
        <v>27.7</v>
      </c>
      <c r="P97" s="488">
        <f t="shared" si="18"/>
        <v>7232</v>
      </c>
      <c r="Q97" s="607">
        <f t="shared" si="12"/>
        <v>0</v>
      </c>
      <c r="R97" s="608">
        <f t="shared" si="13"/>
        <v>0</v>
      </c>
      <c r="S97" s="608">
        <f t="shared" si="14"/>
        <v>0</v>
      </c>
      <c r="T97" s="609">
        <f t="shared" si="15"/>
        <v>0</v>
      </c>
    </row>
    <row r="98" spans="1:21" ht="15.75" customHeight="1" thickBot="1">
      <c r="A98" s="12" t="s">
        <v>13</v>
      </c>
      <c r="B98" s="294" t="s">
        <v>24</v>
      </c>
      <c r="C98" s="1181" t="s">
        <v>170</v>
      </c>
      <c r="D98" s="1182"/>
      <c r="E98" s="1182"/>
      <c r="F98" s="1182"/>
      <c r="G98" s="1182"/>
      <c r="H98" s="1182"/>
      <c r="I98" s="1182"/>
      <c r="J98" s="1182"/>
      <c r="K98" s="1182"/>
      <c r="L98" s="1182"/>
      <c r="M98" s="1182"/>
      <c r="N98" s="1182"/>
      <c r="O98" s="1182"/>
      <c r="P98" s="1182"/>
      <c r="Q98" s="1182"/>
      <c r="R98" s="1182"/>
      <c r="S98" s="1182"/>
      <c r="T98" s="1183"/>
    </row>
    <row r="99" spans="1:21" ht="18.75" customHeight="1">
      <c r="A99" s="1206" t="s">
        <v>13</v>
      </c>
      <c r="B99" s="1208" t="s">
        <v>24</v>
      </c>
      <c r="C99" s="1158" t="s">
        <v>13</v>
      </c>
      <c r="D99" s="1212" t="s">
        <v>44</v>
      </c>
      <c r="E99" s="1467"/>
      <c r="F99" s="1189" t="s">
        <v>36</v>
      </c>
      <c r="G99" s="1168" t="s">
        <v>54</v>
      </c>
      <c r="H99" s="268" t="s">
        <v>27</v>
      </c>
      <c r="I99" s="790">
        <f>J99+L99</f>
        <v>280</v>
      </c>
      <c r="J99" s="758"/>
      <c r="K99" s="758"/>
      <c r="L99" s="791">
        <v>280</v>
      </c>
      <c r="M99" s="570">
        <f>N99+P99</f>
        <v>280</v>
      </c>
      <c r="N99" s="549"/>
      <c r="O99" s="549"/>
      <c r="P99" s="628">
        <v>280</v>
      </c>
      <c r="Q99" s="613">
        <f t="shared" si="12"/>
        <v>0</v>
      </c>
      <c r="R99" s="581">
        <f t="shared" si="13"/>
        <v>0</v>
      </c>
      <c r="S99" s="581">
        <f t="shared" si="14"/>
        <v>0</v>
      </c>
      <c r="T99" s="614">
        <f t="shared" si="15"/>
        <v>0</v>
      </c>
    </row>
    <row r="100" spans="1:21" ht="13.5" thickBot="1">
      <c r="A100" s="1207"/>
      <c r="B100" s="1209"/>
      <c r="C100" s="1159"/>
      <c r="D100" s="1213"/>
      <c r="E100" s="1468"/>
      <c r="F100" s="1190"/>
      <c r="G100" s="1169"/>
      <c r="H100" s="830" t="s">
        <v>18</v>
      </c>
      <c r="I100" s="693">
        <f>SUM(I99:I99)</f>
        <v>280</v>
      </c>
      <c r="J100" s="819"/>
      <c r="K100" s="694"/>
      <c r="L100" s="819">
        <f>SUM(L99:L99)</f>
        <v>280</v>
      </c>
      <c r="M100" s="693">
        <f>SUM(M99:M99)</f>
        <v>280</v>
      </c>
      <c r="N100" s="819"/>
      <c r="O100" s="694"/>
      <c r="P100" s="831">
        <f>SUM(P99:P99)</f>
        <v>280</v>
      </c>
      <c r="Q100" s="721">
        <f t="shared" si="12"/>
        <v>0</v>
      </c>
      <c r="R100" s="722">
        <f t="shared" si="13"/>
        <v>0</v>
      </c>
      <c r="S100" s="722">
        <f t="shared" si="14"/>
        <v>0</v>
      </c>
      <c r="T100" s="723">
        <f t="shared" si="15"/>
        <v>0</v>
      </c>
    </row>
    <row r="101" spans="1:21" ht="39.75" customHeight="1">
      <c r="A101" s="310" t="s">
        <v>13</v>
      </c>
      <c r="B101" s="311" t="s">
        <v>24</v>
      </c>
      <c r="C101" s="312" t="s">
        <v>19</v>
      </c>
      <c r="D101" s="490" t="s">
        <v>174</v>
      </c>
      <c r="E101" s="313"/>
      <c r="F101" s="314"/>
      <c r="G101" s="679" t="s">
        <v>26</v>
      </c>
      <c r="H101" s="62" t="s">
        <v>32</v>
      </c>
      <c r="I101" s="820">
        <f>J101+L101</f>
        <v>2300</v>
      </c>
      <c r="J101" s="697">
        <v>2300</v>
      </c>
      <c r="K101" s="697"/>
      <c r="L101" s="781"/>
      <c r="M101" s="530">
        <f>N101+P101</f>
        <v>2300</v>
      </c>
      <c r="N101" s="531">
        <v>2300</v>
      </c>
      <c r="O101" s="531"/>
      <c r="P101" s="532"/>
      <c r="Q101" s="980">
        <f t="shared" si="12"/>
        <v>0</v>
      </c>
      <c r="R101" s="635">
        <f t="shared" si="13"/>
        <v>0</v>
      </c>
      <c r="S101" s="635">
        <f t="shared" si="14"/>
        <v>0</v>
      </c>
      <c r="T101" s="636">
        <f t="shared" si="15"/>
        <v>0</v>
      </c>
    </row>
    <row r="102" spans="1:21" ht="28.5" customHeight="1">
      <c r="A102" s="315"/>
      <c r="B102" s="316"/>
      <c r="C102" s="317"/>
      <c r="D102" s="491" t="s">
        <v>85</v>
      </c>
      <c r="E102" s="318"/>
      <c r="F102" s="319" t="s">
        <v>13</v>
      </c>
      <c r="G102" s="320"/>
      <c r="H102" s="31"/>
      <c r="I102" s="732"/>
      <c r="J102" s="821"/>
      <c r="K102" s="733"/>
      <c r="L102" s="734"/>
      <c r="M102" s="567"/>
      <c r="N102" s="572"/>
      <c r="O102" s="542"/>
      <c r="P102" s="617"/>
      <c r="Q102" s="605"/>
      <c r="R102" s="580"/>
      <c r="S102" s="580"/>
      <c r="T102" s="606"/>
    </row>
    <row r="103" spans="1:21" ht="29.25" customHeight="1">
      <c r="A103" s="315"/>
      <c r="B103" s="316"/>
      <c r="C103" s="469"/>
      <c r="D103" s="979" t="s">
        <v>86</v>
      </c>
      <c r="E103" s="318"/>
      <c r="F103" s="492" t="s">
        <v>36</v>
      </c>
      <c r="G103" s="320"/>
      <c r="H103" s="123"/>
      <c r="I103" s="735"/>
      <c r="J103" s="981"/>
      <c r="K103" s="981"/>
      <c r="L103" s="982"/>
      <c r="M103" s="618"/>
      <c r="N103" s="983"/>
      <c r="O103" s="983"/>
      <c r="P103" s="984"/>
      <c r="Q103" s="633"/>
      <c r="R103" s="583"/>
      <c r="S103" s="583"/>
      <c r="T103" s="634"/>
    </row>
    <row r="104" spans="1:21" ht="42.75" customHeight="1">
      <c r="A104" s="315"/>
      <c r="B104" s="316"/>
      <c r="C104" s="469"/>
      <c r="D104" s="491" t="s">
        <v>87</v>
      </c>
      <c r="E104" s="985"/>
      <c r="F104" s="319"/>
      <c r="G104" s="986"/>
      <c r="H104" s="31"/>
      <c r="I104" s="732"/>
      <c r="J104" s="821"/>
      <c r="K104" s="821"/>
      <c r="L104" s="822"/>
      <c r="M104" s="567"/>
      <c r="N104" s="572"/>
      <c r="O104" s="572"/>
      <c r="P104" s="630"/>
      <c r="Q104" s="605"/>
      <c r="R104" s="580"/>
      <c r="S104" s="580"/>
      <c r="T104" s="606"/>
    </row>
    <row r="105" spans="1:21" ht="31.5" customHeight="1">
      <c r="A105" s="315"/>
      <c r="B105" s="316"/>
      <c r="C105" s="317"/>
      <c r="D105" s="515" t="s">
        <v>88</v>
      </c>
      <c r="E105" s="318"/>
      <c r="F105" s="517"/>
      <c r="G105" s="320"/>
      <c r="H105" s="128"/>
      <c r="I105" s="918"/>
      <c r="J105" s="919"/>
      <c r="K105" s="919"/>
      <c r="L105" s="920"/>
      <c r="M105" s="921"/>
      <c r="N105" s="922"/>
      <c r="O105" s="922"/>
      <c r="P105" s="923"/>
      <c r="Q105" s="633"/>
      <c r="R105" s="583"/>
      <c r="S105" s="583"/>
      <c r="T105" s="634"/>
    </row>
    <row r="106" spans="1:21" ht="27" customHeight="1">
      <c r="A106" s="315"/>
      <c r="B106" s="316"/>
      <c r="C106" s="1198"/>
      <c r="D106" s="491" t="s">
        <v>89</v>
      </c>
      <c r="E106" s="318"/>
      <c r="F106" s="517"/>
      <c r="G106" s="320"/>
      <c r="H106" s="31"/>
      <c r="I106" s="732"/>
      <c r="J106" s="821"/>
      <c r="K106" s="821"/>
      <c r="L106" s="822"/>
      <c r="M106" s="567"/>
      <c r="N106" s="572"/>
      <c r="O106" s="572"/>
      <c r="P106" s="630"/>
      <c r="Q106" s="605"/>
      <c r="R106" s="580"/>
      <c r="S106" s="580"/>
      <c r="T106" s="606"/>
    </row>
    <row r="107" spans="1:21" ht="12.75" customHeight="1">
      <c r="A107" s="315"/>
      <c r="B107" s="316"/>
      <c r="C107" s="1198"/>
      <c r="D107" s="1222" t="s">
        <v>90</v>
      </c>
      <c r="E107" s="318"/>
      <c r="F107" s="1470"/>
      <c r="G107" s="1472"/>
      <c r="H107" s="967" t="s">
        <v>21</v>
      </c>
      <c r="I107" s="732"/>
      <c r="J107" s="736"/>
      <c r="K107" s="736"/>
      <c r="L107" s="737"/>
      <c r="M107" s="567">
        <f>N107+P107</f>
        <v>20</v>
      </c>
      <c r="N107" s="543">
        <v>20</v>
      </c>
      <c r="O107" s="543"/>
      <c r="P107" s="619"/>
      <c r="Q107" s="987">
        <f>M107-I107</f>
        <v>20</v>
      </c>
      <c r="R107" s="988">
        <f>N107-J107</f>
        <v>20</v>
      </c>
      <c r="S107" s="581"/>
      <c r="T107" s="614"/>
    </row>
    <row r="108" spans="1:21" ht="15.75" customHeight="1" thickBot="1">
      <c r="A108" s="321"/>
      <c r="B108" s="121"/>
      <c r="C108" s="1199"/>
      <c r="D108" s="1161"/>
      <c r="E108" s="322"/>
      <c r="F108" s="1471"/>
      <c r="G108" s="1284"/>
      <c r="H108" s="719" t="s">
        <v>18</v>
      </c>
      <c r="I108" s="702">
        <f t="shared" ref="I108:P108" si="19">SUM(I101:I107)</f>
        <v>2300</v>
      </c>
      <c r="J108" s="702">
        <f t="shared" si="19"/>
        <v>2300</v>
      </c>
      <c r="K108" s="702">
        <f t="shared" si="19"/>
        <v>0</v>
      </c>
      <c r="L108" s="700">
        <f t="shared" si="19"/>
        <v>0</v>
      </c>
      <c r="M108" s="699">
        <f t="shared" si="19"/>
        <v>2320</v>
      </c>
      <c r="N108" s="702">
        <f t="shared" si="19"/>
        <v>2320</v>
      </c>
      <c r="O108" s="702">
        <f t="shared" si="19"/>
        <v>0</v>
      </c>
      <c r="P108" s="832">
        <f t="shared" si="19"/>
        <v>0</v>
      </c>
      <c r="Q108" s="725">
        <f t="shared" si="12"/>
        <v>20</v>
      </c>
      <c r="R108" s="726">
        <f t="shared" si="13"/>
        <v>20</v>
      </c>
      <c r="S108" s="726">
        <f t="shared" si="14"/>
        <v>0</v>
      </c>
      <c r="T108" s="727">
        <f t="shared" si="15"/>
        <v>0</v>
      </c>
    </row>
    <row r="109" spans="1:21" ht="42" customHeight="1">
      <c r="A109" s="310" t="s">
        <v>13</v>
      </c>
      <c r="B109" s="311" t="s">
        <v>24</v>
      </c>
      <c r="C109" s="194" t="s">
        <v>22</v>
      </c>
      <c r="D109" s="116" t="s">
        <v>96</v>
      </c>
      <c r="E109" s="323"/>
      <c r="F109" s="324" t="s">
        <v>36</v>
      </c>
      <c r="G109" s="230"/>
      <c r="H109" s="325"/>
      <c r="I109" s="823"/>
      <c r="J109" s="754"/>
      <c r="K109" s="754"/>
      <c r="L109" s="804"/>
      <c r="M109" s="556"/>
      <c r="N109" s="548"/>
      <c r="O109" s="548"/>
      <c r="P109" s="573"/>
      <c r="Q109" s="644"/>
      <c r="R109" s="645"/>
      <c r="S109" s="645"/>
      <c r="T109" s="646"/>
      <c r="U109" s="660"/>
    </row>
    <row r="110" spans="1:21" ht="69.75" customHeight="1">
      <c r="A110" s="315"/>
      <c r="B110" s="316"/>
      <c r="C110" s="326"/>
      <c r="D110" s="651" t="s">
        <v>171</v>
      </c>
      <c r="E110" s="652"/>
      <c r="F110" s="653"/>
      <c r="G110" s="654" t="s">
        <v>125</v>
      </c>
      <c r="H110" s="655" t="s">
        <v>27</v>
      </c>
      <c r="I110" s="824"/>
      <c r="J110" s="806"/>
      <c r="K110" s="825"/>
      <c r="L110" s="798"/>
      <c r="M110" s="629"/>
      <c r="N110" s="658"/>
      <c r="O110" s="659"/>
      <c r="P110" s="565"/>
      <c r="Q110" s="644">
        <f t="shared" si="12"/>
        <v>0</v>
      </c>
      <c r="R110" s="645">
        <f t="shared" si="13"/>
        <v>0</v>
      </c>
      <c r="S110" s="645">
        <f t="shared" si="14"/>
        <v>0</v>
      </c>
      <c r="T110" s="646">
        <f t="shared" si="15"/>
        <v>0</v>
      </c>
    </row>
    <row r="111" spans="1:21" ht="15.75" customHeight="1">
      <c r="A111" s="315"/>
      <c r="B111" s="316"/>
      <c r="C111" s="1158"/>
      <c r="D111" s="1160" t="s">
        <v>97</v>
      </c>
      <c r="E111" s="1431"/>
      <c r="F111" s="1170"/>
      <c r="G111" s="1491" t="s">
        <v>54</v>
      </c>
      <c r="H111" s="661" t="s">
        <v>17</v>
      </c>
      <c r="I111" s="792"/>
      <c r="J111" s="793"/>
      <c r="K111" s="793"/>
      <c r="L111" s="794"/>
      <c r="M111" s="557"/>
      <c r="N111" s="558"/>
      <c r="O111" s="558"/>
      <c r="P111" s="559"/>
      <c r="Q111" s="644">
        <f t="shared" si="12"/>
        <v>0</v>
      </c>
      <c r="R111" s="645">
        <f t="shared" si="13"/>
        <v>0</v>
      </c>
      <c r="S111" s="645">
        <f t="shared" si="14"/>
        <v>0</v>
      </c>
      <c r="T111" s="646">
        <f t="shared" si="15"/>
        <v>0</v>
      </c>
    </row>
    <row r="112" spans="1:21" ht="13.5" thickBot="1">
      <c r="A112" s="518"/>
      <c r="B112" s="519"/>
      <c r="C112" s="1159"/>
      <c r="D112" s="1161"/>
      <c r="E112" s="1476"/>
      <c r="F112" s="1171"/>
      <c r="G112" s="1492"/>
      <c r="H112" s="833" t="s">
        <v>18</v>
      </c>
      <c r="I112" s="826">
        <f>J112+L112</f>
        <v>0</v>
      </c>
      <c r="J112" s="827"/>
      <c r="K112" s="828"/>
      <c r="L112" s="829">
        <f>SUM(L109:L111)</f>
        <v>0</v>
      </c>
      <c r="M112" s="826">
        <f>N112+P112</f>
        <v>0</v>
      </c>
      <c r="N112" s="827"/>
      <c r="O112" s="828"/>
      <c r="P112" s="834">
        <f>SUM(P109:P111)</f>
        <v>0</v>
      </c>
      <c r="Q112" s="725">
        <f t="shared" si="12"/>
        <v>0</v>
      </c>
      <c r="R112" s="726">
        <f t="shared" si="13"/>
        <v>0</v>
      </c>
      <c r="S112" s="726">
        <f t="shared" si="14"/>
        <v>0</v>
      </c>
      <c r="T112" s="727">
        <f t="shared" si="15"/>
        <v>0</v>
      </c>
    </row>
    <row r="113" spans="1:20" s="5" customFormat="1" ht="13.5" thickBot="1">
      <c r="A113" s="12" t="s">
        <v>13</v>
      </c>
      <c r="B113" s="13" t="s">
        <v>24</v>
      </c>
      <c r="C113" s="1142" t="s">
        <v>30</v>
      </c>
      <c r="D113" s="1142"/>
      <c r="E113" s="1142"/>
      <c r="F113" s="1142"/>
      <c r="G113" s="1142"/>
      <c r="H113" s="1142"/>
      <c r="I113" s="335">
        <f>J113+L113</f>
        <v>2580</v>
      </c>
      <c r="J113" s="336">
        <f>J108+J100</f>
        <v>2300</v>
      </c>
      <c r="K113" s="336">
        <f>K112+K108+K100</f>
        <v>0</v>
      </c>
      <c r="L113" s="577">
        <f>L108+L100</f>
        <v>280</v>
      </c>
      <c r="M113" s="335">
        <f>N113+P113</f>
        <v>2600</v>
      </c>
      <c r="N113" s="336">
        <f>N108+N100</f>
        <v>2320</v>
      </c>
      <c r="O113" s="336">
        <f>O112+O108+O100</f>
        <v>0</v>
      </c>
      <c r="P113" s="496">
        <f>P108+P100</f>
        <v>280</v>
      </c>
      <c r="Q113" s="607">
        <f t="shared" si="12"/>
        <v>20</v>
      </c>
      <c r="R113" s="608">
        <f t="shared" si="13"/>
        <v>20</v>
      </c>
      <c r="S113" s="608">
        <f t="shared" si="14"/>
        <v>0</v>
      </c>
      <c r="T113" s="609">
        <f t="shared" si="15"/>
        <v>0</v>
      </c>
    </row>
    <row r="114" spans="1:20" ht="13.5" thickBot="1">
      <c r="A114" s="66" t="s">
        <v>13</v>
      </c>
      <c r="B114" s="339"/>
      <c r="C114" s="1146" t="s">
        <v>45</v>
      </c>
      <c r="D114" s="1146"/>
      <c r="E114" s="1146"/>
      <c r="F114" s="1146"/>
      <c r="G114" s="1146"/>
      <c r="H114" s="1146"/>
      <c r="I114" s="340">
        <f>J114+L114</f>
        <v>95503.049999999988</v>
      </c>
      <c r="J114" s="341">
        <f>J113+J97+J72+J29</f>
        <v>87654.65</v>
      </c>
      <c r="K114" s="341">
        <f>K113+K97+K72+K29</f>
        <v>7811.0999999999995</v>
      </c>
      <c r="L114" s="578">
        <f>L113+L97+L72+L29</f>
        <v>7848.4</v>
      </c>
      <c r="M114" s="340">
        <f>N114+P114</f>
        <v>96773.25</v>
      </c>
      <c r="N114" s="341">
        <f>N113+N97+N72+N29</f>
        <v>88864.85</v>
      </c>
      <c r="O114" s="341">
        <f>O113+O97+O72+O29</f>
        <v>7797.5</v>
      </c>
      <c r="P114" s="342">
        <f>P113+P97+P72+P29</f>
        <v>7908.4</v>
      </c>
      <c r="Q114" s="848">
        <f t="shared" si="12"/>
        <v>1270.2000000000116</v>
      </c>
      <c r="R114" s="849">
        <f t="shared" si="13"/>
        <v>1210.2000000000116</v>
      </c>
      <c r="S114" s="849">
        <f t="shared" si="14"/>
        <v>-13.599999999999454</v>
      </c>
      <c r="T114" s="850">
        <f t="shared" si="15"/>
        <v>60</v>
      </c>
    </row>
    <row r="115" spans="1:20" s="5" customFormat="1" ht="13.5" thickBot="1">
      <c r="A115" s="345" t="s">
        <v>46</v>
      </c>
      <c r="B115" s="1150" t="s">
        <v>47</v>
      </c>
      <c r="C115" s="1151"/>
      <c r="D115" s="1151"/>
      <c r="E115" s="1151"/>
      <c r="F115" s="1151"/>
      <c r="G115" s="1151"/>
      <c r="H115" s="1151"/>
      <c r="I115" s="346">
        <f>J115+L115</f>
        <v>95503.049999999988</v>
      </c>
      <c r="J115" s="347">
        <f>J114</f>
        <v>87654.65</v>
      </c>
      <c r="K115" s="347">
        <f>K114</f>
        <v>7811.0999999999995</v>
      </c>
      <c r="L115" s="579">
        <f>L114</f>
        <v>7848.4</v>
      </c>
      <c r="M115" s="346">
        <f>N115+P115</f>
        <v>96773.25</v>
      </c>
      <c r="N115" s="347">
        <f>N114</f>
        <v>88864.85</v>
      </c>
      <c r="O115" s="347">
        <f>O114</f>
        <v>7797.5</v>
      </c>
      <c r="P115" s="348">
        <f>P114</f>
        <v>7908.4</v>
      </c>
      <c r="Q115" s="647">
        <f t="shared" si="12"/>
        <v>1270.2000000000116</v>
      </c>
      <c r="R115" s="648">
        <f t="shared" si="13"/>
        <v>1210.2000000000116</v>
      </c>
      <c r="S115" s="648">
        <f t="shared" si="14"/>
        <v>-13.599999999999454</v>
      </c>
      <c r="T115" s="649">
        <f t="shared" si="15"/>
        <v>60</v>
      </c>
    </row>
    <row r="116" spans="1:20" s="351" customFormat="1" ht="25.5" customHeight="1">
      <c r="A116" s="1469" t="s">
        <v>122</v>
      </c>
      <c r="B116" s="1469"/>
      <c r="C116" s="1469"/>
      <c r="D116" s="1469"/>
      <c r="E116" s="1469"/>
      <c r="F116" s="1469"/>
      <c r="G116" s="1469"/>
      <c r="H116" s="1469"/>
      <c r="I116" s="1469"/>
      <c r="J116" s="1469"/>
      <c r="K116" s="1469"/>
      <c r="L116" s="1469"/>
      <c r="M116" s="1469"/>
      <c r="N116" s="1469"/>
      <c r="O116" s="1469"/>
      <c r="P116" s="1469"/>
      <c r="Q116" s="1469"/>
      <c r="R116" s="1469"/>
      <c r="S116" s="1469"/>
      <c r="T116" s="1469"/>
    </row>
    <row r="117" spans="1:20" s="327" customFormat="1" ht="15" thickBot="1">
      <c r="B117" s="352"/>
      <c r="C117" s="352"/>
      <c r="D117" s="1109" t="s">
        <v>48</v>
      </c>
      <c r="E117" s="1109"/>
      <c r="F117" s="1109"/>
      <c r="G117" s="1109"/>
      <c r="H117" s="1109"/>
      <c r="I117" s="1109"/>
      <c r="J117" s="1109"/>
      <c r="K117" s="1109"/>
      <c r="L117" s="1109"/>
      <c r="M117" s="1109"/>
      <c r="N117" s="1109"/>
      <c r="O117" s="1109"/>
      <c r="P117" s="1109"/>
      <c r="Q117" s="1109"/>
      <c r="R117" s="1109"/>
      <c r="S117" s="1109"/>
      <c r="T117" s="1109"/>
    </row>
    <row r="118" spans="1:20" s="5" customFormat="1" ht="31.5" customHeight="1" thickBot="1">
      <c r="A118" s="355"/>
      <c r="B118" s="1104" t="s">
        <v>49</v>
      </c>
      <c r="C118" s="1105"/>
      <c r="D118" s="1105"/>
      <c r="E118" s="1105"/>
      <c r="F118" s="1105"/>
      <c r="G118" s="1105"/>
      <c r="H118" s="1106"/>
      <c r="I118" s="1155" t="s">
        <v>95</v>
      </c>
      <c r="J118" s="1155"/>
      <c r="K118" s="1155"/>
      <c r="L118" s="1156"/>
      <c r="M118" s="1493" t="s">
        <v>180</v>
      </c>
      <c r="N118" s="1478"/>
      <c r="O118" s="1478"/>
      <c r="P118" s="1479"/>
      <c r="Q118" s="1473" t="s">
        <v>175</v>
      </c>
      <c r="R118" s="1474"/>
      <c r="S118" s="1474"/>
      <c r="T118" s="1475"/>
    </row>
    <row r="119" spans="1:20" s="5" customFormat="1" ht="13.5" thickBot="1">
      <c r="A119" s="355"/>
      <c r="B119" s="1101" t="s">
        <v>50</v>
      </c>
      <c r="C119" s="1102"/>
      <c r="D119" s="1102"/>
      <c r="E119" s="1102"/>
      <c r="F119" s="1102"/>
      <c r="G119" s="1102"/>
      <c r="H119" s="1103"/>
      <c r="I119" s="1107">
        <f>SUM(I120:L123)</f>
        <v>47441.599999999999</v>
      </c>
      <c r="J119" s="1107"/>
      <c r="K119" s="1107"/>
      <c r="L119" s="1108"/>
      <c r="M119" s="1107">
        <f>SUM(M120:P123)</f>
        <v>47441.599999999999</v>
      </c>
      <c r="N119" s="1107"/>
      <c r="O119" s="1107"/>
      <c r="P119" s="1108"/>
      <c r="Q119" s="1444">
        <f t="shared" ref="Q119:Q126" si="20">M119-I119</f>
        <v>0</v>
      </c>
      <c r="R119" s="1445"/>
      <c r="S119" s="1445"/>
      <c r="T119" s="1446"/>
    </row>
    <row r="120" spans="1:20" s="5" customFormat="1">
      <c r="A120" s="355"/>
      <c r="B120" s="1098" t="s">
        <v>160</v>
      </c>
      <c r="C120" s="1099"/>
      <c r="D120" s="1099"/>
      <c r="E120" s="1099"/>
      <c r="F120" s="1099"/>
      <c r="G120" s="1099"/>
      <c r="H120" s="1100"/>
      <c r="I120" s="1091">
        <f>SUMIF(H12:H113,"SB",I12:I113)</f>
        <v>10758.700000000003</v>
      </c>
      <c r="J120" s="1091"/>
      <c r="K120" s="1091"/>
      <c r="L120" s="1092"/>
      <c r="M120" s="1091">
        <f>SUMIF(H12:H111,"sb",M12:M111)</f>
        <v>10758.7</v>
      </c>
      <c r="N120" s="1091"/>
      <c r="O120" s="1091"/>
      <c r="P120" s="1092"/>
      <c r="Q120" s="1430">
        <f>M120-I120</f>
        <v>0</v>
      </c>
      <c r="R120" s="1431"/>
      <c r="S120" s="1431"/>
      <c r="T120" s="1432"/>
    </row>
    <row r="121" spans="1:20" s="5" customFormat="1">
      <c r="A121" s="355"/>
      <c r="B121" s="1133" t="s">
        <v>161</v>
      </c>
      <c r="C121" s="1134"/>
      <c r="D121" s="1134"/>
      <c r="E121" s="1134"/>
      <c r="F121" s="1134"/>
      <c r="G121" s="1134"/>
      <c r="H121" s="1135"/>
      <c r="I121" s="1118">
        <f>SUMIF(H12:H113,"SB(sP)",I12:I113)</f>
        <v>3876.4</v>
      </c>
      <c r="J121" s="1118"/>
      <c r="K121" s="1118"/>
      <c r="L121" s="1119"/>
      <c r="M121" s="1118">
        <f>SUMIF(H12:H111,H101,M12:M111)</f>
        <v>3876.4</v>
      </c>
      <c r="N121" s="1118"/>
      <c r="O121" s="1118"/>
      <c r="P121" s="1119"/>
      <c r="Q121" s="1427">
        <f t="shared" si="20"/>
        <v>0</v>
      </c>
      <c r="R121" s="1428"/>
      <c r="S121" s="1428"/>
      <c r="T121" s="1429"/>
    </row>
    <row r="122" spans="1:20" s="5" customFormat="1">
      <c r="A122" s="355"/>
      <c r="B122" s="1133" t="s">
        <v>162</v>
      </c>
      <c r="C122" s="1134"/>
      <c r="D122" s="1134"/>
      <c r="E122" s="1134"/>
      <c r="F122" s="1134"/>
      <c r="G122" s="1134"/>
      <c r="H122" s="1135"/>
      <c r="I122" s="1118">
        <f>SUMIF(H12:H113,"sb(vb)",I12:I113)</f>
        <v>31798.3</v>
      </c>
      <c r="J122" s="1118"/>
      <c r="K122" s="1118"/>
      <c r="L122" s="1119"/>
      <c r="M122" s="1118">
        <f>SUMIF(H12:H111,H12,M12:M111)</f>
        <v>31798.3</v>
      </c>
      <c r="N122" s="1118"/>
      <c r="O122" s="1118"/>
      <c r="P122" s="1119"/>
      <c r="Q122" s="1430">
        <f t="shared" si="20"/>
        <v>0</v>
      </c>
      <c r="R122" s="1431"/>
      <c r="S122" s="1431"/>
      <c r="T122" s="1432"/>
    </row>
    <row r="123" spans="1:20" s="5" customFormat="1" ht="13.5" thickBot="1">
      <c r="A123" s="355"/>
      <c r="B123" s="1136" t="s">
        <v>163</v>
      </c>
      <c r="C123" s="1137"/>
      <c r="D123" s="1137"/>
      <c r="E123" s="1137"/>
      <c r="F123" s="1137"/>
      <c r="G123" s="1137"/>
      <c r="H123" s="1138"/>
      <c r="I123" s="1110">
        <f>SUMIF(H12:H113,"sb(p)",I12:I113)</f>
        <v>1008.2</v>
      </c>
      <c r="J123" s="1110"/>
      <c r="K123" s="1110"/>
      <c r="L123" s="1111"/>
      <c r="M123" s="1110">
        <f>SUMIF(H12:H111,H87,M12:M111)</f>
        <v>1008.2</v>
      </c>
      <c r="N123" s="1110"/>
      <c r="O123" s="1110"/>
      <c r="P123" s="1111"/>
      <c r="Q123" s="1441">
        <f t="shared" si="20"/>
        <v>0</v>
      </c>
      <c r="R123" s="1442"/>
      <c r="S123" s="1442"/>
      <c r="T123" s="1443"/>
    </row>
    <row r="124" spans="1:20" s="5" customFormat="1" ht="13.5" thickBot="1">
      <c r="A124" s="355"/>
      <c r="B124" s="1101" t="s">
        <v>51</v>
      </c>
      <c r="C124" s="1102"/>
      <c r="D124" s="1102"/>
      <c r="E124" s="1102"/>
      <c r="F124" s="1102"/>
      <c r="G124" s="1102"/>
      <c r="H124" s="1103"/>
      <c r="I124" s="1107">
        <f>SUM(I125:L126)</f>
        <v>48061.45</v>
      </c>
      <c r="J124" s="1107"/>
      <c r="K124" s="1107"/>
      <c r="L124" s="1108"/>
      <c r="M124" s="1107">
        <f>SUM(M125:P127)</f>
        <v>49331.65</v>
      </c>
      <c r="N124" s="1107"/>
      <c r="O124" s="1107"/>
      <c r="P124" s="1108"/>
      <c r="Q124" s="1444">
        <f>M124-I124</f>
        <v>1270.2000000000044</v>
      </c>
      <c r="R124" s="1445"/>
      <c r="S124" s="1445"/>
      <c r="T124" s="1446"/>
    </row>
    <row r="125" spans="1:20" s="5" customFormat="1">
      <c r="A125" s="355"/>
      <c r="B125" s="1139" t="s">
        <v>164</v>
      </c>
      <c r="C125" s="1140"/>
      <c r="D125" s="1140"/>
      <c r="E125" s="1140"/>
      <c r="F125" s="1140"/>
      <c r="G125" s="1140"/>
      <c r="H125" s="1141"/>
      <c r="I125" s="1091">
        <f>SUMIF(H12:H113,"es",I12:I113)</f>
        <v>6152.1</v>
      </c>
      <c r="J125" s="1091"/>
      <c r="K125" s="1091"/>
      <c r="L125" s="1092"/>
      <c r="M125" s="1091">
        <f>SUMIF(H12:H111,"es",M12:M111)</f>
        <v>6152.1</v>
      </c>
      <c r="N125" s="1091"/>
      <c r="O125" s="1091"/>
      <c r="P125" s="1092"/>
      <c r="Q125" s="1433">
        <f t="shared" si="20"/>
        <v>0</v>
      </c>
      <c r="R125" s="1434"/>
      <c r="S125" s="1434"/>
      <c r="T125" s="1435"/>
    </row>
    <row r="126" spans="1:20" s="5" customFormat="1">
      <c r="A126" s="355"/>
      <c r="B126" s="1127" t="s">
        <v>165</v>
      </c>
      <c r="C126" s="1128"/>
      <c r="D126" s="1128"/>
      <c r="E126" s="1128"/>
      <c r="F126" s="1128"/>
      <c r="G126" s="1128"/>
      <c r="H126" s="1129"/>
      <c r="I126" s="1118">
        <f>SUMIF(H12:H113,"lrvb",I12:I113)</f>
        <v>41909.35</v>
      </c>
      <c r="J126" s="1118"/>
      <c r="K126" s="1118"/>
      <c r="L126" s="1119"/>
      <c r="M126" s="1118">
        <f>SUMIF(H12:H111,"lrvb",M12:M111)</f>
        <v>42767.05</v>
      </c>
      <c r="N126" s="1118"/>
      <c r="O126" s="1118"/>
      <c r="P126" s="1119"/>
      <c r="Q126" s="1433">
        <f t="shared" si="20"/>
        <v>857.70000000000437</v>
      </c>
      <c r="R126" s="1434"/>
      <c r="S126" s="1434"/>
      <c r="T126" s="1435"/>
    </row>
    <row r="127" spans="1:20" s="5" customFormat="1" ht="13.5" thickBot="1">
      <c r="A127" s="355"/>
      <c r="B127" s="1112" t="s">
        <v>190</v>
      </c>
      <c r="C127" s="1113"/>
      <c r="D127" s="1113"/>
      <c r="E127" s="1113"/>
      <c r="F127" s="1113"/>
      <c r="G127" s="1113"/>
      <c r="H127" s="1114"/>
      <c r="I127" s="1115">
        <f>SUMIF(H12:H111,H35,H12:H111)</f>
        <v>0</v>
      </c>
      <c r="J127" s="1116"/>
      <c r="K127" s="1116"/>
      <c r="L127" s="1117"/>
      <c r="M127" s="1115">
        <f>SUMIF(H12:H111,H35,M12:M111)</f>
        <v>412.5</v>
      </c>
      <c r="N127" s="1116"/>
      <c r="O127" s="1116"/>
      <c r="P127" s="1117"/>
      <c r="Q127" s="1433">
        <f>M127-I127</f>
        <v>412.5</v>
      </c>
      <c r="R127" s="1434"/>
      <c r="S127" s="1434"/>
      <c r="T127" s="1435"/>
    </row>
    <row r="128" spans="1:20" s="5" customFormat="1" ht="13.5" thickBot="1">
      <c r="A128" s="355"/>
      <c r="B128" s="1130" t="s">
        <v>52</v>
      </c>
      <c r="C128" s="1131"/>
      <c r="D128" s="1131"/>
      <c r="E128" s="1131"/>
      <c r="F128" s="1131"/>
      <c r="G128" s="1131"/>
      <c r="H128" s="1132"/>
      <c r="I128" s="1121">
        <f>I124+I119</f>
        <v>95503.049999999988</v>
      </c>
      <c r="J128" s="1121"/>
      <c r="K128" s="1121"/>
      <c r="L128" s="1122"/>
      <c r="M128" s="1121">
        <f>M124+M119</f>
        <v>96773.25</v>
      </c>
      <c r="N128" s="1121"/>
      <c r="O128" s="1121"/>
      <c r="P128" s="1122"/>
      <c r="Q128" s="1438">
        <f>M128-I128</f>
        <v>1270.2000000000116</v>
      </c>
      <c r="R128" s="1439"/>
      <c r="S128" s="1439"/>
      <c r="T128" s="1440"/>
    </row>
    <row r="129" spans="2:7">
      <c r="B129" s="375"/>
      <c r="C129" s="375"/>
      <c r="D129" s="375"/>
      <c r="E129" s="375"/>
      <c r="F129" s="375"/>
      <c r="G129" s="498"/>
    </row>
    <row r="134" spans="2:7">
      <c r="E134" s="4"/>
      <c r="F134" s="4"/>
      <c r="G134" s="4"/>
    </row>
  </sheetData>
  <mergeCells count="180">
    <mergeCell ref="R6:S6"/>
    <mergeCell ref="T6:T7"/>
    <mergeCell ref="B123:H123"/>
    <mergeCell ref="I123:L123"/>
    <mergeCell ref="B124:H124"/>
    <mergeCell ref="I124:L124"/>
    <mergeCell ref="D17:D18"/>
    <mergeCell ref="M124:P124"/>
    <mergeCell ref="A8:T8"/>
    <mergeCell ref="M121:P121"/>
    <mergeCell ref="M122:P122"/>
    <mergeCell ref="M123:P123"/>
    <mergeCell ref="M120:P120"/>
    <mergeCell ref="G111:G112"/>
    <mergeCell ref="D117:T117"/>
    <mergeCell ref="M118:P118"/>
    <mergeCell ref="M119:P119"/>
    <mergeCell ref="C30:T30"/>
    <mergeCell ref="F21:F22"/>
    <mergeCell ref="D25:D26"/>
    <mergeCell ref="D19:D20"/>
    <mergeCell ref="E19:E20"/>
    <mergeCell ref="B119:H119"/>
    <mergeCell ref="B128:H128"/>
    <mergeCell ref="I128:L128"/>
    <mergeCell ref="M128:P128"/>
    <mergeCell ref="B125:H125"/>
    <mergeCell ref="I125:L125"/>
    <mergeCell ref="B126:H126"/>
    <mergeCell ref="I126:L126"/>
    <mergeCell ref="B127:H127"/>
    <mergeCell ref="I127:L127"/>
    <mergeCell ref="M127:P127"/>
    <mergeCell ref="B120:H120"/>
    <mergeCell ref="I120:L120"/>
    <mergeCell ref="B121:H121"/>
    <mergeCell ref="I121:L121"/>
    <mergeCell ref="B122:H122"/>
    <mergeCell ref="I122:L122"/>
    <mergeCell ref="M125:P125"/>
    <mergeCell ref="M126:P126"/>
    <mergeCell ref="I119:L119"/>
    <mergeCell ref="B118:H118"/>
    <mergeCell ref="Q118:T118"/>
    <mergeCell ref="C111:C112"/>
    <mergeCell ref="D111:D112"/>
    <mergeCell ref="E111:E112"/>
    <mergeCell ref="F111:F112"/>
    <mergeCell ref="I118:L118"/>
    <mergeCell ref="C113:H113"/>
    <mergeCell ref="C114:H114"/>
    <mergeCell ref="B115:H115"/>
    <mergeCell ref="A116:T116"/>
    <mergeCell ref="C106:C108"/>
    <mergeCell ref="D107:D108"/>
    <mergeCell ref="F107:F108"/>
    <mergeCell ref="G107:G108"/>
    <mergeCell ref="F99:F100"/>
    <mergeCell ref="D95:D96"/>
    <mergeCell ref="C97:H97"/>
    <mergeCell ref="A99:A100"/>
    <mergeCell ref="B99:B100"/>
    <mergeCell ref="C99:C100"/>
    <mergeCell ref="D99:D100"/>
    <mergeCell ref="E80:E81"/>
    <mergeCell ref="E92:E94"/>
    <mergeCell ref="G92:G95"/>
    <mergeCell ref="G99:G100"/>
    <mergeCell ref="C98:T98"/>
    <mergeCell ref="D82:D85"/>
    <mergeCell ref="E82:E85"/>
    <mergeCell ref="D87:D90"/>
    <mergeCell ref="E87:E90"/>
    <mergeCell ref="E99:E100"/>
    <mergeCell ref="F70:F71"/>
    <mergeCell ref="G70:G71"/>
    <mergeCell ref="A93:A94"/>
    <mergeCell ref="B93:B94"/>
    <mergeCell ref="C93:C94"/>
    <mergeCell ref="D93:D94"/>
    <mergeCell ref="G87:G90"/>
    <mergeCell ref="D78:D79"/>
    <mergeCell ref="E78:E79"/>
    <mergeCell ref="D80:D81"/>
    <mergeCell ref="C72:H72"/>
    <mergeCell ref="C75:C77"/>
    <mergeCell ref="D75:D77"/>
    <mergeCell ref="E75:E77"/>
    <mergeCell ref="C73:T73"/>
    <mergeCell ref="E65:E67"/>
    <mergeCell ref="F65:F67"/>
    <mergeCell ref="G65:G67"/>
    <mergeCell ref="D70:D71"/>
    <mergeCell ref="E70:E71"/>
    <mergeCell ref="A65:A66"/>
    <mergeCell ref="B65:B66"/>
    <mergeCell ref="D65:D67"/>
    <mergeCell ref="D68:D69"/>
    <mergeCell ref="B62:B63"/>
    <mergeCell ref="D62:D64"/>
    <mergeCell ref="A62:A63"/>
    <mergeCell ref="E68:E69"/>
    <mergeCell ref="F68:F69"/>
    <mergeCell ref="G68:G69"/>
    <mergeCell ref="A56:A57"/>
    <mergeCell ref="B56:B57"/>
    <mergeCell ref="D56:D58"/>
    <mergeCell ref="A59:A60"/>
    <mergeCell ref="B59:B60"/>
    <mergeCell ref="D59:D61"/>
    <mergeCell ref="F54:F55"/>
    <mergeCell ref="G54:G55"/>
    <mergeCell ref="G46:G47"/>
    <mergeCell ref="E54:E55"/>
    <mergeCell ref="E46:E47"/>
    <mergeCell ref="F46:F47"/>
    <mergeCell ref="A21:A22"/>
    <mergeCell ref="D52:D53"/>
    <mergeCell ref="A54:A55"/>
    <mergeCell ref="B54:B55"/>
    <mergeCell ref="C54:C55"/>
    <mergeCell ref="D54:D55"/>
    <mergeCell ref="A46:A47"/>
    <mergeCell ref="B46:B47"/>
    <mergeCell ref="C46:C47"/>
    <mergeCell ref="D46:D47"/>
    <mergeCell ref="A27:A28"/>
    <mergeCell ref="B27:B28"/>
    <mergeCell ref="D27:D28"/>
    <mergeCell ref="D23:D24"/>
    <mergeCell ref="A25:A26"/>
    <mergeCell ref="B25:B26"/>
    <mergeCell ref="C25:C26"/>
    <mergeCell ref="C29:H29"/>
    <mergeCell ref="D44:D45"/>
    <mergeCell ref="D40:D41"/>
    <mergeCell ref="E40:E45"/>
    <mergeCell ref="D42:D43"/>
    <mergeCell ref="E21:E22"/>
    <mergeCell ref="G21:G22"/>
    <mergeCell ref="B21:B22"/>
    <mergeCell ref="C21:C22"/>
    <mergeCell ref="D21:D22"/>
    <mergeCell ref="Q128:T128"/>
    <mergeCell ref="Q123:T123"/>
    <mergeCell ref="Q124:T124"/>
    <mergeCell ref="Q125:T125"/>
    <mergeCell ref="Q126:T126"/>
    <mergeCell ref="Q119:T119"/>
    <mergeCell ref="Q120:T120"/>
    <mergeCell ref="Q121:T121"/>
    <mergeCell ref="Q122:T122"/>
    <mergeCell ref="Q127:T127"/>
    <mergeCell ref="A1:T1"/>
    <mergeCell ref="A2:T2"/>
    <mergeCell ref="A3:T3"/>
    <mergeCell ref="A4:T4"/>
    <mergeCell ref="P6:P7"/>
    <mergeCell ref="A5:A7"/>
    <mergeCell ref="B5:B7"/>
    <mergeCell ref="D15:D16"/>
    <mergeCell ref="L6:L7"/>
    <mergeCell ref="C11:T11"/>
    <mergeCell ref="G5:G7"/>
    <mergeCell ref="H5:H7"/>
    <mergeCell ref="I5:L5"/>
    <mergeCell ref="I6:I7"/>
    <mergeCell ref="J6:K6"/>
    <mergeCell ref="E5:E7"/>
    <mergeCell ref="M5:P5"/>
    <mergeCell ref="F5:F7"/>
    <mergeCell ref="D5:D7"/>
    <mergeCell ref="D12:D14"/>
    <mergeCell ref="A9:T9"/>
    <mergeCell ref="B10:T10"/>
    <mergeCell ref="C5:C7"/>
    <mergeCell ref="M6:M7"/>
    <mergeCell ref="N6:O6"/>
    <mergeCell ref="Q5:T5"/>
    <mergeCell ref="Q6:Q7"/>
  </mergeCells>
  <phoneticPr fontId="4" type="noConversion"/>
  <printOptions horizontalCentered="1"/>
  <pageMargins left="0" right="0" top="0.19685039370078741" bottom="0" header="0.31496062992125984" footer="0.31496062992125984"/>
  <pageSetup paperSize="9" scale="91" orientation="landscape" r:id="rId1"/>
  <rowBreaks count="3" manualBreakCount="3">
    <brk id="31" max="19" man="1"/>
    <brk id="51" max="19" man="1"/>
    <brk id="8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36" sqref="B36"/>
    </sheetView>
  </sheetViews>
  <sheetFormatPr defaultRowHeight="15.75"/>
  <cols>
    <col min="1" max="1" width="22.7109375" style="1" customWidth="1"/>
    <col min="2" max="2" width="60.7109375" style="1" customWidth="1"/>
    <col min="3" max="16384" width="9.140625" style="1"/>
  </cols>
  <sheetData>
    <row r="1" spans="1:2">
      <c r="A1" s="1494" t="s">
        <v>111</v>
      </c>
      <c r="B1" s="1494"/>
    </row>
    <row r="2" spans="1:2" ht="31.5">
      <c r="A2" s="2" t="s">
        <v>6</v>
      </c>
      <c r="B2" s="3" t="s">
        <v>112</v>
      </c>
    </row>
    <row r="3" spans="1:2">
      <c r="A3" s="2">
        <v>1</v>
      </c>
      <c r="B3" s="3" t="s">
        <v>113</v>
      </c>
    </row>
    <row r="4" spans="1:2">
      <c r="A4" s="2">
        <v>2</v>
      </c>
      <c r="B4" s="3" t="s">
        <v>114</v>
      </c>
    </row>
    <row r="5" spans="1:2">
      <c r="A5" s="2">
        <v>3</v>
      </c>
      <c r="B5" s="3" t="s">
        <v>115</v>
      </c>
    </row>
    <row r="6" spans="1:2">
      <c r="A6" s="2">
        <v>4</v>
      </c>
      <c r="B6" s="3" t="s">
        <v>116</v>
      </c>
    </row>
    <row r="7" spans="1:2">
      <c r="A7" s="2">
        <v>5</v>
      </c>
      <c r="B7" s="3" t="s">
        <v>117</v>
      </c>
    </row>
    <row r="8" spans="1:2">
      <c r="A8" s="2">
        <v>6</v>
      </c>
      <c r="B8" s="3" t="s">
        <v>118</v>
      </c>
    </row>
    <row r="9" spans="1:2" ht="15.75" customHeight="1"/>
    <row r="10" spans="1:2" ht="15.75" customHeight="1">
      <c r="A10" s="1495" t="s">
        <v>119</v>
      </c>
      <c r="B10" s="1495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valdytojai</vt:lpstr>
      <vt:lpstr>Lyginamasis!Spausdinimo_sritis</vt:lpstr>
      <vt:lpstr>'SVP 2013-2015'!Spausdinimo_sritis</vt:lpstr>
      <vt:lpstr>Lyginamasis!Spausdinti_pavadinimus</vt:lpstr>
      <vt:lpstr>'SVP 2013-2015'!Spausdinti_pavadinimus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V.Palaimiene</cp:lastModifiedBy>
  <cp:lastPrinted>2013-07-12T07:05:23Z</cp:lastPrinted>
  <dcterms:created xsi:type="dcterms:W3CDTF">2011-12-01T09:04:40Z</dcterms:created>
  <dcterms:modified xsi:type="dcterms:W3CDTF">2013-07-15T06:27:26Z</dcterms:modified>
</cp:coreProperties>
</file>