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5" windowWidth="15480" windowHeight="11640"/>
  </bookViews>
  <sheets>
    <sheet name="SVP 2013-2015" sheetId="7" r:id="rId1"/>
    <sheet name="Lyginamasis" sheetId="9" r:id="rId2"/>
    <sheet name="Asignavimų valdytojų kodai" sheetId="8" r:id="rId3"/>
  </sheets>
  <definedNames>
    <definedName name="_xlnm.Print_Titles" localSheetId="1">Lyginamasis!$5:$7</definedName>
    <definedName name="_xlnm.Print_Titles" localSheetId="0">'SVP 2013-2015'!$5:$7</definedName>
  </definedNames>
  <calcPr calcId="114210" fullCalcOnLoad="1"/>
</workbook>
</file>

<file path=xl/calcChain.xml><?xml version="1.0" encoding="utf-8"?>
<calcChain xmlns="http://schemas.openxmlformats.org/spreadsheetml/2006/main">
  <c r="J20" i="7"/>
  <c r="K20"/>
  <c r="N63"/>
  <c r="M63"/>
  <c r="I63"/>
  <c r="J16"/>
  <c r="Q60" i="9"/>
  <c r="M60"/>
  <c r="I60"/>
  <c r="T50"/>
  <c r="Q34"/>
  <c r="R34"/>
  <c r="Q31"/>
  <c r="R31"/>
  <c r="Q29"/>
  <c r="R29"/>
  <c r="R16"/>
  <c r="P50"/>
  <c r="M35"/>
  <c r="N35"/>
  <c r="M30"/>
  <c r="N30"/>
  <c r="N23"/>
  <c r="O23"/>
  <c r="O19"/>
  <c r="N16"/>
  <c r="M34"/>
  <c r="M31"/>
  <c r="M29"/>
  <c r="M22"/>
  <c r="Q22"/>
  <c r="R22"/>
  <c r="Q14"/>
  <c r="R14"/>
  <c r="S14"/>
  <c r="T14"/>
  <c r="M14"/>
  <c r="I14" i="7"/>
  <c r="L54"/>
  <c r="L53"/>
  <c r="J42"/>
  <c r="J39"/>
  <c r="J32"/>
  <c r="K24"/>
  <c r="K27"/>
  <c r="K19"/>
  <c r="I36"/>
  <c r="I33"/>
  <c r="I30"/>
  <c r="I23"/>
  <c r="I69"/>
  <c r="I53"/>
  <c r="J17"/>
  <c r="K17"/>
  <c r="R45" i="9"/>
  <c r="S45"/>
  <c r="T45"/>
  <c r="P46"/>
  <c r="M45"/>
  <c r="M44"/>
  <c r="M66"/>
  <c r="L46"/>
  <c r="I46"/>
  <c r="I45"/>
  <c r="I44"/>
  <c r="S49"/>
  <c r="R49"/>
  <c r="P49"/>
  <c r="M49"/>
  <c r="L49"/>
  <c r="I49"/>
  <c r="T47"/>
  <c r="S47"/>
  <c r="R47"/>
  <c r="M47"/>
  <c r="Q47"/>
  <c r="M64"/>
  <c r="M46"/>
  <c r="Q45"/>
  <c r="T49"/>
  <c r="Q49"/>
  <c r="S41"/>
  <c r="S42"/>
  <c r="S43"/>
  <c r="S44"/>
  <c r="S46"/>
  <c r="T41"/>
  <c r="T42"/>
  <c r="T43"/>
  <c r="T44"/>
  <c r="T46"/>
  <c r="S40"/>
  <c r="T40"/>
  <c r="S32"/>
  <c r="S33"/>
  <c r="S36"/>
  <c r="S37"/>
  <c r="T30"/>
  <c r="T32"/>
  <c r="T33"/>
  <c r="T36"/>
  <c r="T37"/>
  <c r="S28"/>
  <c r="T28"/>
  <c r="S13"/>
  <c r="S15"/>
  <c r="S16"/>
  <c r="S17"/>
  <c r="S18"/>
  <c r="S20"/>
  <c r="S21"/>
  <c r="S24"/>
  <c r="S25"/>
  <c r="T13"/>
  <c r="T15"/>
  <c r="T16"/>
  <c r="T17"/>
  <c r="T18"/>
  <c r="T19"/>
  <c r="T20"/>
  <c r="T21"/>
  <c r="T24"/>
  <c r="T25"/>
  <c r="S12"/>
  <c r="T12"/>
  <c r="Q28"/>
  <c r="R28"/>
  <c r="Q24"/>
  <c r="Q33"/>
  <c r="Q37"/>
  <c r="R13"/>
  <c r="R15"/>
  <c r="R17"/>
  <c r="R18"/>
  <c r="R20"/>
  <c r="R21"/>
  <c r="R24"/>
  <c r="R32"/>
  <c r="R33"/>
  <c r="R37"/>
  <c r="R40"/>
  <c r="R42"/>
  <c r="R44"/>
  <c r="R46"/>
  <c r="R12"/>
  <c r="M21"/>
  <c r="Q21"/>
  <c r="M20"/>
  <c r="M23"/>
  <c r="N19"/>
  <c r="M19"/>
  <c r="M18"/>
  <c r="M65"/>
  <c r="O50"/>
  <c r="N43"/>
  <c r="M42"/>
  <c r="N41"/>
  <c r="M41"/>
  <c r="M50"/>
  <c r="M40"/>
  <c r="P35"/>
  <c r="O35"/>
  <c r="M32"/>
  <c r="M61"/>
  <c r="O30"/>
  <c r="N25"/>
  <c r="M25"/>
  <c r="P23"/>
  <c r="M17"/>
  <c r="M16"/>
  <c r="M15"/>
  <c r="M13"/>
  <c r="M59"/>
  <c r="M12"/>
  <c r="I64"/>
  <c r="Q64"/>
  <c r="K50"/>
  <c r="S50"/>
  <c r="L50"/>
  <c r="I62"/>
  <c r="I66"/>
  <c r="J43"/>
  <c r="I43"/>
  <c r="I42"/>
  <c r="J41"/>
  <c r="I41"/>
  <c r="I40"/>
  <c r="L35"/>
  <c r="L38"/>
  <c r="K35"/>
  <c r="J35"/>
  <c r="I32"/>
  <c r="I61"/>
  <c r="K30"/>
  <c r="J30"/>
  <c r="I30"/>
  <c r="J25"/>
  <c r="L23"/>
  <c r="L26"/>
  <c r="K23"/>
  <c r="J23"/>
  <c r="I20"/>
  <c r="I23"/>
  <c r="K19"/>
  <c r="J19"/>
  <c r="I19"/>
  <c r="I17"/>
  <c r="J16"/>
  <c r="I16"/>
  <c r="I65"/>
  <c r="I13"/>
  <c r="I59"/>
  <c r="I12"/>
  <c r="I58"/>
  <c r="M58"/>
  <c r="Q58"/>
  <c r="Q59"/>
  <c r="Q61"/>
  <c r="Q18"/>
  <c r="Q65"/>
  <c r="Q44"/>
  <c r="Q66"/>
  <c r="Q13"/>
  <c r="Q16"/>
  <c r="Q23"/>
  <c r="Q41"/>
  <c r="R43"/>
  <c r="R19"/>
  <c r="Q20"/>
  <c r="Q12"/>
  <c r="Q15"/>
  <c r="Q17"/>
  <c r="R23"/>
  <c r="Q30"/>
  <c r="Q32"/>
  <c r="Q40"/>
  <c r="Q42"/>
  <c r="Q19"/>
  <c r="O26"/>
  <c r="S23"/>
  <c r="S30"/>
  <c r="M38"/>
  <c r="P38"/>
  <c r="T38"/>
  <c r="T35"/>
  <c r="R41"/>
  <c r="R35"/>
  <c r="P26"/>
  <c r="T26"/>
  <c r="T23"/>
  <c r="S35"/>
  <c r="S19"/>
  <c r="R30"/>
  <c r="R25"/>
  <c r="O38"/>
  <c r="N50"/>
  <c r="N51"/>
  <c r="N38"/>
  <c r="M43"/>
  <c r="Q43"/>
  <c r="N26"/>
  <c r="M26"/>
  <c r="P51"/>
  <c r="P52"/>
  <c r="O51"/>
  <c r="O52"/>
  <c r="I57"/>
  <c r="J26"/>
  <c r="J38"/>
  <c r="K26"/>
  <c r="I25"/>
  <c r="I26"/>
  <c r="I35"/>
  <c r="I38"/>
  <c r="K38"/>
  <c r="J50"/>
  <c r="I50"/>
  <c r="L51"/>
  <c r="I63"/>
  <c r="L52" i="7"/>
  <c r="I52"/>
  <c r="I51"/>
  <c r="I18"/>
  <c r="I21"/>
  <c r="M62" i="9"/>
  <c r="L52"/>
  <c r="T52"/>
  <c r="T51"/>
  <c r="I67"/>
  <c r="K51"/>
  <c r="Q26"/>
  <c r="R50"/>
  <c r="Q46"/>
  <c r="Q35"/>
  <c r="S26"/>
  <c r="R26"/>
  <c r="R38"/>
  <c r="S38"/>
  <c r="Q38"/>
  <c r="Q25"/>
  <c r="Q50"/>
  <c r="J51"/>
  <c r="R51"/>
  <c r="N52"/>
  <c r="M51"/>
  <c r="M63"/>
  <c r="J52"/>
  <c r="I52"/>
  <c r="Q62"/>
  <c r="M57"/>
  <c r="Q57"/>
  <c r="K52"/>
  <c r="S52"/>
  <c r="S51"/>
  <c r="Q63"/>
  <c r="I51"/>
  <c r="Q51"/>
  <c r="M52"/>
  <c r="Q52"/>
  <c r="R52"/>
  <c r="N20" i="7"/>
  <c r="M20"/>
  <c r="M67" i="9"/>
  <c r="Q67"/>
  <c r="I34" i="7"/>
  <c r="N68"/>
  <c r="M68"/>
  <c r="N67"/>
  <c r="M67"/>
  <c r="M66"/>
  <c r="N66"/>
  <c r="N65"/>
  <c r="M65"/>
  <c r="N64"/>
  <c r="M64"/>
  <c r="N62"/>
  <c r="M62"/>
  <c r="N61"/>
  <c r="M61"/>
  <c r="K53"/>
  <c r="L50"/>
  <c r="I50"/>
  <c r="I49"/>
  <c r="I67"/>
  <c r="I48"/>
  <c r="N47"/>
  <c r="M47"/>
  <c r="J47"/>
  <c r="I47"/>
  <c r="I46"/>
  <c r="N45"/>
  <c r="M45"/>
  <c r="J45"/>
  <c r="I45"/>
  <c r="I44"/>
  <c r="N41"/>
  <c r="M41"/>
  <c r="N39"/>
  <c r="M39"/>
  <c r="L39"/>
  <c r="L42"/>
  <c r="K39"/>
  <c r="I39"/>
  <c r="I64"/>
  <c r="N32"/>
  <c r="M32"/>
  <c r="K32"/>
  <c r="I32"/>
  <c r="I65"/>
  <c r="N26"/>
  <c r="M26"/>
  <c r="J26"/>
  <c r="N24"/>
  <c r="M24"/>
  <c r="L24"/>
  <c r="L27"/>
  <c r="J24"/>
  <c r="I20"/>
  <c r="I61"/>
  <c r="N19"/>
  <c r="M19"/>
  <c r="J19"/>
  <c r="I19"/>
  <c r="I17"/>
  <c r="N16"/>
  <c r="M16"/>
  <c r="I16"/>
  <c r="I15"/>
  <c r="I68"/>
  <c r="I13"/>
  <c r="I62"/>
  <c r="I60"/>
  <c r="I12"/>
  <c r="I66"/>
  <c r="I42"/>
  <c r="I24"/>
  <c r="M60"/>
  <c r="M70"/>
  <c r="N60"/>
  <c r="N70"/>
  <c r="J27"/>
  <c r="N27"/>
  <c r="N42"/>
  <c r="N53"/>
  <c r="I26"/>
  <c r="M27"/>
  <c r="K42"/>
  <c r="M42"/>
  <c r="M53"/>
  <c r="M54"/>
  <c r="M55"/>
  <c r="J53"/>
  <c r="L55"/>
  <c r="K54"/>
  <c r="K55"/>
  <c r="I27"/>
  <c r="N54"/>
  <c r="N55"/>
  <c r="J54"/>
  <c r="J55"/>
  <c r="I55"/>
  <c r="I70"/>
  <c r="I54"/>
</calcChain>
</file>

<file path=xl/comments1.xml><?xml version="1.0" encoding="utf-8"?>
<comments xmlns="http://schemas.openxmlformats.org/spreadsheetml/2006/main">
  <authors>
    <author>Snieguole Kacerauskaite</author>
  </authors>
  <commentList>
    <comment ref="D46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įtraukta pagal STR3-15 protokolą</t>
        </r>
      </text>
    </comment>
  </commentList>
</comments>
</file>

<file path=xl/comments2.xml><?xml version="1.0" encoding="utf-8"?>
<comments xmlns="http://schemas.openxmlformats.org/spreadsheetml/2006/main">
  <authors>
    <author>Snieguole Kacerauskaite</author>
  </authors>
  <commentList>
    <comment ref="D42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įtraukta pagal STR3-15 protokolą</t>
        </r>
      </text>
    </comment>
  </commentList>
</comments>
</file>

<file path=xl/sharedStrings.xml><?xml version="1.0" encoding="utf-8"?>
<sst xmlns="http://schemas.openxmlformats.org/spreadsheetml/2006/main" count="406" uniqueCount="129">
  <si>
    <t>tūkst. Lt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</si>
  <si>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</si>
  <si>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</si>
  <si>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</si>
  <si>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</si>
  <si>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</si>
  <si>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</si>
  <si>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</si>
  <si>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</si>
  <si>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</si>
  <si>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Iš viso:</t>
  </si>
  <si>
    <t>02</t>
  </si>
  <si>
    <t>Iš viso uždaviniui:</t>
  </si>
  <si>
    <t>Iš viso tikslui:</t>
  </si>
  <si>
    <t xml:space="preserve">Iš viso  programai: </t>
  </si>
  <si>
    <t>Finansavimo šaltiniai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</si>
  <si>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</si>
  <si>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</si>
  <si>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</si>
  <si>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</si>
  <si>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</si>
  <si>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</si>
  <si>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>Turtui įsigyti ir finansiniams įsipareigojimams vykdyti</t>
  </si>
  <si>
    <t>Klaipėdos miesto savivaldybės visuomenės sveikatos rėmimo specialiosios programos įgyvendinimas prioritetinėse srityse</t>
  </si>
  <si>
    <t>07</t>
  </si>
  <si>
    <t>SB</t>
  </si>
  <si>
    <t>SB(AA)</t>
  </si>
  <si>
    <t>PSDF</t>
  </si>
  <si>
    <t>Klaipėdos miesto gyventojų sveikatos priežiūros paslaugų rėmimas</t>
  </si>
  <si>
    <t>03</t>
  </si>
  <si>
    <t>LRVB</t>
  </si>
  <si>
    <t>13</t>
  </si>
  <si>
    <t>Kt</t>
  </si>
  <si>
    <t xml:space="preserve">I  </t>
  </si>
  <si>
    <t>Strateginis tikslas 03. Užtikrinti gyventojams aukštą švietimo, kultūros, socialinių, sporto ir sveikatos apsaugos paslaugų kokybę ir prieinamumą</t>
  </si>
  <si>
    <t>Modernizuoti sveikatos priežiūros įstaigų infrastruktūrą</t>
  </si>
  <si>
    <t>Užtikrinti visuomenės sveikatos priežiūros paslaugų teikimą</t>
  </si>
  <si>
    <t>SB(SP)</t>
  </si>
  <si>
    <t>BĮ Klaipėdos sutrikusio vystymosi kūdikių namų išlaikymas ir veiklos organizavimas</t>
  </si>
  <si>
    <t>BĮ Klaipėdos priklausomybės ligų centro išlaikymas ir veiklos organizavimas</t>
  </si>
  <si>
    <t>SB(VB)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</si>
  <si>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</si>
  <si>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Savivaldybės aplinkos apsaugos rėmimo specialiosios programos lėšos </t>
    </r>
    <r>
      <rPr>
        <b/>
        <sz val="10"/>
        <rFont val="Times New Roman"/>
        <family val="1"/>
      </rPr>
      <t>SB(AA)</t>
    </r>
  </si>
  <si>
    <r>
      <t xml:space="preserve">Valstybės biudžeto lėšos </t>
    </r>
    <r>
      <rPr>
        <b/>
        <sz val="10"/>
        <rFont val="Times New Roman"/>
        <family val="1"/>
      </rPr>
      <t>LRVB</t>
    </r>
  </si>
  <si>
    <t>3</t>
  </si>
  <si>
    <t>5</t>
  </si>
  <si>
    <r>
      <t xml:space="preserve">Privalomojo sveikatos draudimo fondo lėšos </t>
    </r>
    <r>
      <rPr>
        <b/>
        <sz val="10"/>
        <rFont val="Times New Roman"/>
        <family val="1"/>
      </rPr>
      <t>PSDF</t>
    </r>
  </si>
  <si>
    <t>VšĮ Klaipėdos universitetinės ligoninės centrinio korpuso operacinių rekonstrukcija</t>
  </si>
  <si>
    <t>Stiprinti ir kryptingai plėtoti asmens ir visuomenės sveikatos priežiūros paslaugas</t>
  </si>
  <si>
    <r>
      <t xml:space="preserve">Specialiosios tikslinės dotacijos iš apkričių perduotoms įstaigoms išlaikyti lėšos </t>
    </r>
    <r>
      <rPr>
        <b/>
        <sz val="10"/>
        <rFont val="Times New Roman"/>
        <family val="1"/>
      </rPr>
      <t>SB(VB)</t>
    </r>
  </si>
  <si>
    <r>
      <t xml:space="preserve">Pajamų įmokų už paslaugas lėšos </t>
    </r>
    <r>
      <rPr>
        <b/>
        <sz val="10"/>
        <rFont val="Times New Roman"/>
        <family val="1"/>
      </rPr>
      <t>SB(SP)</t>
    </r>
  </si>
  <si>
    <t>SB(AAL)</t>
  </si>
  <si>
    <r>
      <t xml:space="preserve">Savivaldybės aplinkos apsaugos rėmimo specialiosios programos lėšų likutis </t>
    </r>
    <r>
      <rPr>
        <b/>
        <sz val="10"/>
        <rFont val="Times New Roman"/>
        <family val="1"/>
        <charset val="186"/>
      </rPr>
      <t>SB(AAL)</t>
    </r>
  </si>
  <si>
    <t>2014-ųjų metų lėšų poreikis</t>
  </si>
  <si>
    <t>Užtikrinti asmens sveikatos priežiūros paslaugų teikimą</t>
  </si>
  <si>
    <t>6</t>
  </si>
  <si>
    <r>
      <t xml:space="preserve"> </t>
    </r>
    <r>
      <rPr>
        <sz val="10"/>
        <rFont val="Times New Roman"/>
        <family val="1"/>
        <charset val="186"/>
      </rPr>
      <t>TIKSLŲ,</t>
    </r>
    <r>
      <rPr>
        <sz val="10"/>
        <rFont val="Times New Roman"/>
        <family val="1"/>
      </rPr>
      <t xml:space="preserve"> UŽDAVINIŲ, PRIEMONIŲ IR PRIEMONIŲ IŠLAIDŲ SUVESTINĖ</t>
    </r>
  </si>
  <si>
    <t>13 Sveikatos apsaugos programa</t>
  </si>
  <si>
    <t>Ugdymo įstaigų, kuriose vykdoma vaikų sveikatos priežiūra, skaičius</t>
  </si>
  <si>
    <t>1</t>
  </si>
  <si>
    <t>2015-ųjų metų lėšų poreikis</t>
  </si>
  <si>
    <t>Visuomenės sveikatos rėmimo specialiosios programos įgyvendinimas, %</t>
  </si>
  <si>
    <t>Bendrojo ugdymo mokyklų, kuriose vykdoma mokinių sveikatos priežiūra, sk.</t>
  </si>
  <si>
    <t>Visuomenės informavimo sveikatos klausimais organizuotų priemonių skaičius</t>
  </si>
  <si>
    <t>Apgyvendintų vaikų skaičius</t>
  </si>
  <si>
    <t>55</t>
  </si>
  <si>
    <t>Vidutinis ankstyvosios reabilitacijos procedūrų, individualių programų skaičius 1 vaikui</t>
  </si>
  <si>
    <t>64</t>
  </si>
  <si>
    <t>65</t>
  </si>
  <si>
    <t>66</t>
  </si>
  <si>
    <t xml:space="preserve">Paskiepyta vaikų (%)                           </t>
  </si>
  <si>
    <t>100</t>
  </si>
  <si>
    <t>Klientų apsilankymų ambulatorijoje skaičius</t>
  </si>
  <si>
    <t>22560</t>
  </si>
  <si>
    <t>Hospitalizuotų asmenų skaičius</t>
  </si>
  <si>
    <t>1200</t>
  </si>
  <si>
    <t>270</t>
  </si>
  <si>
    <t>Farmakoterapijos metadonu pacientų sk.</t>
  </si>
  <si>
    <t>2013 m.</t>
  </si>
  <si>
    <t>2014 m.</t>
  </si>
  <si>
    <t>2015 m.</t>
  </si>
  <si>
    <t>Įsigyta kompiuterių, vnt.</t>
  </si>
  <si>
    <t>Įsigyta transporto priemonių, vnt.</t>
  </si>
  <si>
    <t>Asmenų, kuriems kompensuotas dantų protezavimas, skaičius</t>
  </si>
  <si>
    <t>173</t>
  </si>
  <si>
    <t>BĮ Klaipėdos priklausomybės ligų centro patalpų remontas (Taikos pr. 46, Klaipėda)</t>
  </si>
  <si>
    <t>Suremontuotas koridorius, kv. m</t>
  </si>
  <si>
    <t>Suremontuota palatų boksų, sk.</t>
  </si>
  <si>
    <t>Lėšos biudžetiniams 2013-iesiems metams</t>
  </si>
  <si>
    <r>
      <t xml:space="preserve">Funkcinės klasifikacijos kodas* </t>
    </r>
    <r>
      <rPr>
        <b/>
        <sz val="10"/>
        <rFont val="Times New Roman"/>
        <family val="1"/>
      </rPr>
      <t xml:space="preserve"> </t>
    </r>
  </si>
  <si>
    <t>Lovadienių skaičius, tūkst.</t>
  </si>
  <si>
    <t>29,2</t>
  </si>
  <si>
    <t>20,1</t>
  </si>
  <si>
    <t>2013-ųjų metų  asignavimų planas</t>
  </si>
  <si>
    <t>04</t>
  </si>
  <si>
    <t>Programos „Sveikas miestas“ priemonių įgyvendinimas</t>
  </si>
  <si>
    <t>2014 m. poreikis</t>
  </si>
  <si>
    <t>2015 m. poreikis</t>
  </si>
  <si>
    <t xml:space="preserve">Asmenų, dalyvavusių sveikatinimo priemonėse, sk. tūkst. </t>
  </si>
  <si>
    <t xml:space="preserve"> 2013–2015 M. KLAIPĖDOS MIESTO SAVIVALDYBĖS</t>
  </si>
  <si>
    <t>SVEIKATOS APSAUGOS PROGRAMOS (NR. 13)</t>
  </si>
  <si>
    <t>Produkto vertinimo kriterijus</t>
  </si>
  <si>
    <t>Pakeistas liftas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</si>
  <si>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patvirtinimo" (Aktuali redakcija 2010 m. kovo 26 d. įsakymo Nr. 1K-085 redakcija)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</si>
  <si>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</si>
  <si>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</si>
  <si>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</si>
  <si>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</si>
  <si>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</si>
  <si>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</si>
  <si>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</si>
  <si>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</si>
  <si>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</si>
  <si>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BĮ Klaipėdos miesto visuomenės sveikatos biuro veiklos organizavimas</t>
  </si>
  <si>
    <t>Rekonstruotos operacinės, proc.</t>
  </si>
  <si>
    <t xml:space="preserve">Sveikatos priežiūros stiprinimo, ugdymo ir profilaktinės veiklos įgyvendinimas  Klaipėdos miesto savivaldybės mokyklose-darželiuose, nevalstybinėse (privačiai įsteigtose) ir profesinėse mokyklose </t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</si>
  <si>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</si>
  <si>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VšĮ Klaipėdos vaikų ligoninės lifto keitimas (K. Donelaičio g. 7)</t>
  </si>
  <si>
    <r>
      <t xml:space="preserve">Pacientų, gydytų </t>
    </r>
    <r>
      <rPr>
        <sz val="9"/>
        <rFont val="Times New Roman"/>
        <family val="1"/>
        <charset val="186"/>
      </rPr>
      <t>Dvylikos žingsnių</t>
    </r>
    <r>
      <rPr>
        <sz val="9"/>
        <rFont val="Times New Roman"/>
        <family val="1"/>
      </rPr>
      <t xml:space="preserve"> programoje ir dėl abstinencijos sindromo vėlyvojo periodo simptomų ir potraukio slopinimo, sk.</t>
    </r>
  </si>
  <si>
    <t>Pastato Pievų tako g. 38 renovacija su lifto įrengimu</t>
  </si>
  <si>
    <t>Įrengtas liftas, proc.</t>
  </si>
  <si>
    <t>Skirtumas</t>
  </si>
  <si>
    <t>1.2.2.3, 1.2.2.4, 1.2.2.5</t>
  </si>
  <si>
    <t>1.2.2.3</t>
  </si>
  <si>
    <t>1.2.2.1</t>
  </si>
  <si>
    <t>1.2.1.7</t>
  </si>
  <si>
    <t>1.2.1.6</t>
  </si>
  <si>
    <t>1.2.3.3</t>
  </si>
  <si>
    <t>Siūlomas keisti 2013-ųjų metų maksimalių asignavimų plana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</si>
</sst>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0"/>
      <name val="Arial"/>
      <charset val="186"/>
    </font>
    <font>
      <sz val="10"/>
      <name val="Arial"/>
      <family val="2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b/>
      <sz val="12"/>
      <name val="Times New Roman"/>
      <family val="1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u/>
      <sz val="10"/>
      <name val="Times New Roman"/>
      <family val="1"/>
    </font>
    <font>
      <sz val="9"/>
      <color indexed="81"/>
      <name val="Tahoma"/>
      <family val="2"/>
      <charset val="186"/>
    </font>
    <font>
      <sz val="8"/>
      <name val="Times New Roman"/>
      <family val="1"/>
    </font>
    <font>
      <b/>
      <sz val="9"/>
      <color indexed="81"/>
      <name val="Tahoma"/>
      <family val="2"/>
      <charset val="186"/>
    </font>
    <font>
      <sz val="8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Times New Roman"/>
      <family val="1"/>
      <charset val="186"/>
    </font>
    <font>
      <sz val="10"/>
      <color indexed="10"/>
      <name val="Times New Roman"/>
      <family val="1"/>
    </font>
    <font>
      <sz val="10"/>
      <color indexed="10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7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2" fillId="0" borderId="1" xfId="0" applyFont="1" applyFill="1" applyBorder="1" applyAlignment="1">
      <alignment horizontal="center" vertical="center" textRotation="90" wrapText="1"/>
    </xf>
    <xf numFmtId="49" fontId="3" fillId="2" borderId="2" xfId="0" applyNumberFormat="1" applyFont="1" applyFill="1" applyBorder="1" applyAlignment="1">
      <alignment horizontal="center" vertical="top"/>
    </xf>
    <xf numFmtId="49" fontId="3" fillId="3" borderId="3" xfId="0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49" fontId="3" fillId="4" borderId="2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vertical="top"/>
    </xf>
    <xf numFmtId="49" fontId="3" fillId="2" borderId="9" xfId="0" applyNumberFormat="1" applyFont="1" applyFill="1" applyBorder="1" applyAlignment="1">
      <alignment vertical="top"/>
    </xf>
    <xf numFmtId="49" fontId="3" fillId="3" borderId="10" xfId="0" applyNumberFormat="1" applyFont="1" applyFill="1" applyBorder="1" applyAlignment="1">
      <alignment vertical="top"/>
    </xf>
    <xf numFmtId="49" fontId="3" fillId="2" borderId="11" xfId="0" applyNumberFormat="1" applyFont="1" applyFill="1" applyBorder="1" applyAlignment="1">
      <alignment vertical="top"/>
    </xf>
    <xf numFmtId="49" fontId="3" fillId="3" borderId="12" xfId="0" applyNumberFormat="1" applyFont="1" applyFill="1" applyBorder="1" applyAlignment="1">
      <alignment vertical="top"/>
    </xf>
    <xf numFmtId="49" fontId="3" fillId="2" borderId="13" xfId="0" applyNumberFormat="1" applyFont="1" applyFill="1" applyBorder="1" applyAlignment="1">
      <alignment vertical="top"/>
    </xf>
    <xf numFmtId="49" fontId="3" fillId="3" borderId="14" xfId="0" applyNumberFormat="1" applyFont="1" applyFill="1" applyBorder="1" applyAlignment="1">
      <alignment vertical="top"/>
    </xf>
    <xf numFmtId="164" fontId="5" fillId="4" borderId="7" xfId="0" applyNumberFormat="1" applyFont="1" applyFill="1" applyBorder="1" applyAlignment="1">
      <alignment horizontal="center" vertical="top"/>
    </xf>
    <xf numFmtId="164" fontId="5" fillId="2" borderId="3" xfId="0" applyNumberFormat="1" applyFont="1" applyFill="1" applyBorder="1" applyAlignment="1">
      <alignment horizontal="center" vertical="top"/>
    </xf>
    <xf numFmtId="164" fontId="5" fillId="4" borderId="3" xfId="0" applyNumberFormat="1" applyFont="1" applyFill="1" applyBorder="1" applyAlignment="1">
      <alignment horizontal="center" vertical="top"/>
    </xf>
    <xf numFmtId="164" fontId="5" fillId="4" borderId="15" xfId="0" applyNumberFormat="1" applyFont="1" applyFill="1" applyBorder="1" applyAlignment="1">
      <alignment horizontal="center" vertical="top"/>
    </xf>
    <xf numFmtId="164" fontId="5" fillId="2" borderId="16" xfId="0" applyNumberFormat="1" applyFont="1" applyFill="1" applyBorder="1" applyAlignment="1">
      <alignment horizontal="center" vertical="top"/>
    </xf>
    <xf numFmtId="164" fontId="5" fillId="4" borderId="16" xfId="0" applyNumberFormat="1" applyFont="1" applyFill="1" applyBorder="1" applyAlignment="1">
      <alignment horizontal="center" vertical="top"/>
    </xf>
    <xf numFmtId="164" fontId="5" fillId="2" borderId="17" xfId="0" applyNumberFormat="1" applyFont="1" applyFill="1" applyBorder="1" applyAlignment="1">
      <alignment horizontal="center" vertical="top"/>
    </xf>
    <xf numFmtId="164" fontId="5" fillId="4" borderId="17" xfId="0" applyNumberFormat="1" applyFont="1" applyFill="1" applyBorder="1" applyAlignment="1">
      <alignment horizontal="center" vertical="top"/>
    </xf>
    <xf numFmtId="49" fontId="3" fillId="2" borderId="9" xfId="0" applyNumberFormat="1" applyFont="1" applyFill="1" applyBorder="1" applyAlignment="1">
      <alignment horizontal="center" vertical="top"/>
    </xf>
    <xf numFmtId="49" fontId="3" fillId="3" borderId="18" xfId="0" applyNumberFormat="1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 wrapText="1"/>
    </xf>
    <xf numFmtId="49" fontId="3" fillId="2" borderId="13" xfId="0" applyNumberFormat="1" applyFont="1" applyFill="1" applyBorder="1" applyAlignment="1">
      <alignment horizontal="center" vertical="top"/>
    </xf>
    <xf numFmtId="49" fontId="3" fillId="3" borderId="20" xfId="0" applyNumberFormat="1" applyFont="1" applyFill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64" fontId="2" fillId="5" borderId="10" xfId="0" applyNumberFormat="1" applyFont="1" applyFill="1" applyBorder="1" applyAlignment="1">
      <alignment horizontal="center" vertical="top" wrapText="1"/>
    </xf>
    <xf numFmtId="164" fontId="2" fillId="6" borderId="9" xfId="0" applyNumberFormat="1" applyFont="1" applyFill="1" applyBorder="1" applyAlignment="1">
      <alignment horizontal="center" vertical="top" wrapText="1"/>
    </xf>
    <xf numFmtId="164" fontId="2" fillId="6" borderId="10" xfId="0" applyNumberFormat="1" applyFont="1" applyFill="1" applyBorder="1" applyAlignment="1">
      <alignment horizontal="center" vertical="top" wrapText="1"/>
    </xf>
    <xf numFmtId="164" fontId="2" fillId="6" borderId="23" xfId="0" applyNumberFormat="1" applyFont="1" applyFill="1" applyBorder="1" applyAlignment="1">
      <alignment horizontal="center" vertical="top" wrapText="1"/>
    </xf>
    <xf numFmtId="164" fontId="2" fillId="6" borderId="24" xfId="0" applyNumberFormat="1" applyFont="1" applyFill="1" applyBorder="1" applyAlignment="1">
      <alignment horizontal="center" vertical="top" wrapText="1"/>
    </xf>
    <xf numFmtId="164" fontId="2" fillId="6" borderId="21" xfId="0" applyNumberFormat="1" applyFont="1" applyFill="1" applyBorder="1" applyAlignment="1">
      <alignment horizontal="center" vertical="top" wrapText="1"/>
    </xf>
    <xf numFmtId="49" fontId="3" fillId="3" borderId="25" xfId="0" applyNumberFormat="1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164" fontId="5" fillId="3" borderId="26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49" fontId="3" fillId="2" borderId="30" xfId="0" applyNumberFormat="1" applyFont="1" applyFill="1" applyBorder="1" applyAlignment="1">
      <alignment horizontal="center" vertical="top" wrapText="1"/>
    </xf>
    <xf numFmtId="164" fontId="5" fillId="3" borderId="31" xfId="0" applyNumberFormat="1" applyFont="1" applyFill="1" applyBorder="1" applyAlignment="1">
      <alignment horizontal="center" vertical="top"/>
    </xf>
    <xf numFmtId="164" fontId="2" fillId="6" borderId="19" xfId="0" applyNumberFormat="1" applyFont="1" applyFill="1" applyBorder="1" applyAlignment="1">
      <alignment horizontal="center" vertical="top" wrapText="1"/>
    </xf>
    <xf numFmtId="164" fontId="2" fillId="6" borderId="32" xfId="0" applyNumberFormat="1" applyFont="1" applyFill="1" applyBorder="1" applyAlignment="1">
      <alignment horizontal="center" vertical="top" wrapText="1"/>
    </xf>
    <xf numFmtId="164" fontId="10" fillId="4" borderId="32" xfId="0" applyNumberFormat="1" applyFont="1" applyFill="1" applyBorder="1" applyAlignment="1">
      <alignment horizontal="right" vertical="top" wrapText="1"/>
    </xf>
    <xf numFmtId="164" fontId="9" fillId="0" borderId="32" xfId="0" applyNumberFormat="1" applyFont="1" applyBorder="1" applyAlignment="1">
      <alignment horizontal="right" vertical="top" wrapText="1"/>
    </xf>
    <xf numFmtId="164" fontId="10" fillId="5" borderId="33" xfId="0" applyNumberFormat="1" applyFont="1" applyFill="1" applyBorder="1" applyAlignment="1">
      <alignment horizontal="right" vertical="top" wrapText="1"/>
    </xf>
    <xf numFmtId="0" fontId="3" fillId="0" borderId="4" xfId="0" applyFont="1" applyBorder="1" applyAlignment="1">
      <alignment horizontal="right" vertical="center" wrapText="1"/>
    </xf>
    <xf numFmtId="164" fontId="10" fillId="4" borderId="19" xfId="0" applyNumberFormat="1" applyFont="1" applyFill="1" applyBorder="1" applyAlignment="1">
      <alignment horizontal="right" vertical="top" wrapText="1"/>
    </xf>
    <xf numFmtId="164" fontId="9" fillId="0" borderId="19" xfId="0" applyNumberFormat="1" applyFont="1" applyBorder="1" applyAlignment="1">
      <alignment horizontal="right" vertical="top" wrapText="1"/>
    </xf>
    <xf numFmtId="164" fontId="10" fillId="5" borderId="34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 vertical="top"/>
    </xf>
    <xf numFmtId="0" fontId="9" fillId="6" borderId="0" xfId="0" applyFont="1" applyFill="1" applyBorder="1" applyAlignment="1">
      <alignment vertical="top"/>
    </xf>
    <xf numFmtId="164" fontId="2" fillId="6" borderId="35" xfId="0" applyNumberFormat="1" applyFont="1" applyFill="1" applyBorder="1" applyAlignment="1">
      <alignment horizontal="center" vertical="top" wrapText="1"/>
    </xf>
    <xf numFmtId="164" fontId="2" fillId="6" borderId="36" xfId="0" applyNumberFormat="1" applyFont="1" applyFill="1" applyBorder="1" applyAlignment="1">
      <alignment horizontal="center" vertical="top" wrapText="1"/>
    </xf>
    <xf numFmtId="164" fontId="2" fillId="6" borderId="37" xfId="0" applyNumberFormat="1" applyFont="1" applyFill="1" applyBorder="1" applyAlignment="1">
      <alignment horizontal="center" vertical="top" wrapText="1"/>
    </xf>
    <xf numFmtId="164" fontId="2" fillId="5" borderId="35" xfId="0" applyNumberFormat="1" applyFont="1" applyFill="1" applyBorder="1" applyAlignment="1">
      <alignment horizontal="center" vertical="top" wrapText="1"/>
    </xf>
    <xf numFmtId="164" fontId="2" fillId="5" borderId="36" xfId="0" applyNumberFormat="1" applyFont="1" applyFill="1" applyBorder="1" applyAlignment="1">
      <alignment horizontal="center" vertical="top" wrapText="1"/>
    </xf>
    <xf numFmtId="164" fontId="2" fillId="5" borderId="37" xfId="0" applyNumberFormat="1" applyFont="1" applyFill="1" applyBorder="1" applyAlignment="1">
      <alignment horizontal="center" vertical="top" wrapText="1"/>
    </xf>
    <xf numFmtId="164" fontId="6" fillId="5" borderId="38" xfId="0" applyNumberFormat="1" applyFont="1" applyFill="1" applyBorder="1" applyAlignment="1">
      <alignment horizontal="center" vertical="top"/>
    </xf>
    <xf numFmtId="164" fontId="6" fillId="5" borderId="27" xfId="0" applyNumberFormat="1" applyFont="1" applyFill="1" applyBorder="1" applyAlignment="1">
      <alignment horizontal="center" vertical="top"/>
    </xf>
    <xf numFmtId="164" fontId="6" fillId="5" borderId="28" xfId="0" applyNumberFormat="1" applyFont="1" applyFill="1" applyBorder="1" applyAlignment="1">
      <alignment horizontal="center" vertical="top"/>
    </xf>
    <xf numFmtId="164" fontId="6" fillId="6" borderId="4" xfId="0" applyNumberFormat="1" applyFont="1" applyFill="1" applyBorder="1" applyAlignment="1">
      <alignment horizontal="center" vertical="top" wrapText="1"/>
    </xf>
    <xf numFmtId="0" fontId="13" fillId="6" borderId="10" xfId="0" applyFont="1" applyFill="1" applyBorder="1" applyAlignment="1">
      <alignment horizontal="center" vertical="top"/>
    </xf>
    <xf numFmtId="0" fontId="13" fillId="6" borderId="23" xfId="0" applyFont="1" applyFill="1" applyBorder="1" applyAlignment="1">
      <alignment horizontal="center" vertical="top"/>
    </xf>
    <xf numFmtId="164" fontId="6" fillId="5" borderId="11" xfId="0" applyNumberFormat="1" applyFont="1" applyFill="1" applyBorder="1" applyAlignment="1">
      <alignment horizontal="center" vertical="top"/>
    </xf>
    <xf numFmtId="164" fontId="6" fillId="5" borderId="12" xfId="0" applyNumberFormat="1" applyFont="1" applyFill="1" applyBorder="1" applyAlignment="1">
      <alignment horizontal="center" vertical="top"/>
    </xf>
    <xf numFmtId="164" fontId="6" fillId="5" borderId="39" xfId="0" applyNumberFormat="1" applyFont="1" applyFill="1" applyBorder="1" applyAlignment="1">
      <alignment horizontal="center" vertical="top"/>
    </xf>
    <xf numFmtId="164" fontId="6" fillId="6" borderId="40" xfId="0" applyNumberFormat="1" applyFont="1" applyFill="1" applyBorder="1" applyAlignment="1">
      <alignment horizontal="center" vertical="top" wrapText="1"/>
    </xf>
    <xf numFmtId="0" fontId="13" fillId="6" borderId="12" xfId="0" applyFont="1" applyFill="1" applyBorder="1" applyAlignment="1">
      <alignment horizontal="center" vertical="top"/>
    </xf>
    <xf numFmtId="0" fontId="13" fillId="6" borderId="39" xfId="0" applyFont="1" applyFill="1" applyBorder="1" applyAlignment="1">
      <alignment horizontal="center" vertical="top"/>
    </xf>
    <xf numFmtId="164" fontId="6" fillId="5" borderId="36" xfId="0" applyNumberFormat="1" applyFont="1" applyFill="1" applyBorder="1" applyAlignment="1">
      <alignment horizontal="center" vertical="top"/>
    </xf>
    <xf numFmtId="164" fontId="6" fillId="5" borderId="37" xfId="0" applyNumberFormat="1" applyFont="1" applyFill="1" applyBorder="1" applyAlignment="1">
      <alignment horizontal="center" vertical="top"/>
    </xf>
    <xf numFmtId="164" fontId="6" fillId="6" borderId="19" xfId="0" applyNumberFormat="1" applyFont="1" applyFill="1" applyBorder="1" applyAlignment="1">
      <alignment horizontal="center" vertical="top" wrapText="1"/>
    </xf>
    <xf numFmtId="164" fontId="6" fillId="5" borderId="41" xfId="0" applyNumberFormat="1" applyFont="1" applyFill="1" applyBorder="1" applyAlignment="1">
      <alignment horizontal="center" vertical="top"/>
    </xf>
    <xf numFmtId="164" fontId="6" fillId="5" borderId="42" xfId="0" applyNumberFormat="1" applyFont="1" applyFill="1" applyBorder="1" applyAlignment="1">
      <alignment horizontal="center" vertical="top"/>
    </xf>
    <xf numFmtId="164" fontId="6" fillId="5" borderId="43" xfId="0" applyNumberFormat="1" applyFont="1" applyFill="1" applyBorder="1" applyAlignment="1">
      <alignment horizontal="center" vertical="top"/>
    </xf>
    <xf numFmtId="164" fontId="6" fillId="0" borderId="8" xfId="0" applyNumberFormat="1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39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3" fillId="0" borderId="44" xfId="0" applyFont="1" applyFill="1" applyBorder="1" applyAlignment="1">
      <alignment horizontal="center" vertical="top"/>
    </xf>
    <xf numFmtId="164" fontId="6" fillId="0" borderId="4" xfId="0" applyNumberFormat="1" applyFont="1" applyFill="1" applyBorder="1" applyAlignment="1">
      <alignment horizontal="center" vertical="top" wrapText="1"/>
    </xf>
    <xf numFmtId="164" fontId="6" fillId="0" borderId="45" xfId="0" applyNumberFormat="1" applyFont="1" applyFill="1" applyBorder="1" applyAlignment="1">
      <alignment horizontal="center" vertical="top"/>
    </xf>
    <xf numFmtId="164" fontId="6" fillId="0" borderId="40" xfId="0" applyNumberFormat="1" applyFont="1" applyFill="1" applyBorder="1" applyAlignment="1">
      <alignment horizontal="center" vertical="top" wrapText="1"/>
    </xf>
    <xf numFmtId="164" fontId="6" fillId="0" borderId="46" xfId="0" applyNumberFormat="1" applyFont="1" applyFill="1" applyBorder="1" applyAlignment="1">
      <alignment horizontal="center" vertical="top"/>
    </xf>
    <xf numFmtId="164" fontId="6" fillId="0" borderId="4" xfId="0" applyNumberFormat="1" applyFont="1" applyFill="1" applyBorder="1" applyAlignment="1">
      <alignment horizontal="center" vertical="top"/>
    </xf>
    <xf numFmtId="164" fontId="6" fillId="0" borderId="19" xfId="0" applyNumberFormat="1" applyFont="1" applyFill="1" applyBorder="1" applyAlignment="1">
      <alignment horizontal="center" vertical="top"/>
    </xf>
    <xf numFmtId="164" fontId="5" fillId="5" borderId="38" xfId="0" applyNumberFormat="1" applyFont="1" applyFill="1" applyBorder="1" applyAlignment="1">
      <alignment horizontal="center" vertical="top"/>
    </xf>
    <xf numFmtId="164" fontId="5" fillId="5" borderId="27" xfId="0" applyNumberFormat="1" applyFont="1" applyFill="1" applyBorder="1" applyAlignment="1">
      <alignment horizontal="center" vertical="top"/>
    </xf>
    <xf numFmtId="164" fontId="5" fillId="5" borderId="35" xfId="0" applyNumberFormat="1" applyFont="1" applyFill="1" applyBorder="1" applyAlignment="1">
      <alignment horizontal="center" vertical="top"/>
    </xf>
    <xf numFmtId="164" fontId="5" fillId="5" borderId="36" xfId="0" applyNumberFormat="1" applyFont="1" applyFill="1" applyBorder="1" applyAlignment="1">
      <alignment horizontal="center" vertical="top"/>
    </xf>
    <xf numFmtId="164" fontId="5" fillId="5" borderId="37" xfId="0" applyNumberFormat="1" applyFont="1" applyFill="1" applyBorder="1" applyAlignment="1">
      <alignment horizontal="center" vertical="top"/>
    </xf>
    <xf numFmtId="164" fontId="6" fillId="6" borderId="26" xfId="0" applyNumberFormat="1" applyFont="1" applyFill="1" applyBorder="1" applyAlignment="1">
      <alignment vertical="top"/>
    </xf>
    <xf numFmtId="164" fontId="6" fillId="0" borderId="21" xfId="0" applyNumberFormat="1" applyFont="1" applyFill="1" applyBorder="1" applyAlignment="1">
      <alignment vertical="top"/>
    </xf>
    <xf numFmtId="0" fontId="6" fillId="0" borderId="5" xfId="0" applyFont="1" applyFill="1" applyBorder="1" applyAlignment="1">
      <alignment vertical="top" wrapText="1"/>
    </xf>
    <xf numFmtId="1" fontId="13" fillId="0" borderId="27" xfId="0" applyNumberFormat="1" applyFont="1" applyFill="1" applyBorder="1" applyAlignment="1">
      <alignment horizontal="center" vertical="top"/>
    </xf>
    <xf numFmtId="49" fontId="13" fillId="0" borderId="27" xfId="0" applyNumberFormat="1" applyFont="1" applyFill="1" applyBorder="1" applyAlignment="1">
      <alignment horizontal="center" vertical="top"/>
    </xf>
    <xf numFmtId="1" fontId="13" fillId="0" borderId="45" xfId="0" applyNumberFormat="1" applyFont="1" applyFill="1" applyBorder="1" applyAlignment="1">
      <alignment horizontal="center" vertical="top"/>
    </xf>
    <xf numFmtId="0" fontId="6" fillId="6" borderId="47" xfId="0" applyFont="1" applyFill="1" applyBorder="1" applyAlignment="1">
      <alignment vertical="top" wrapText="1"/>
    </xf>
    <xf numFmtId="164" fontId="6" fillId="6" borderId="48" xfId="0" applyNumberFormat="1" applyFont="1" applyFill="1" applyBorder="1" applyAlignment="1">
      <alignment vertical="top"/>
    </xf>
    <xf numFmtId="164" fontId="6" fillId="0" borderId="22" xfId="0" applyNumberFormat="1" applyFont="1" applyFill="1" applyBorder="1" applyAlignment="1">
      <alignment vertical="top"/>
    </xf>
    <xf numFmtId="0" fontId="6" fillId="0" borderId="47" xfId="0" applyFont="1" applyFill="1" applyBorder="1" applyAlignment="1">
      <alignment vertical="top" wrapText="1"/>
    </xf>
    <xf numFmtId="49" fontId="13" fillId="0" borderId="32" xfId="0" applyNumberFormat="1" applyFont="1" applyFill="1" applyBorder="1" applyAlignment="1">
      <alignment horizontal="center" vertical="top"/>
    </xf>
    <xf numFmtId="0" fontId="6" fillId="0" borderId="30" xfId="0" applyFont="1" applyFill="1" applyBorder="1" applyAlignment="1">
      <alignment vertical="top" wrapText="1"/>
    </xf>
    <xf numFmtId="49" fontId="13" fillId="0" borderId="1" xfId="0" applyNumberFormat="1" applyFont="1" applyFill="1" applyBorder="1" applyAlignment="1">
      <alignment horizontal="center" vertical="top"/>
    </xf>
    <xf numFmtId="49" fontId="13" fillId="0" borderId="33" xfId="0" applyNumberFormat="1" applyFont="1" applyFill="1" applyBorder="1" applyAlignment="1">
      <alignment horizontal="center" vertical="top"/>
    </xf>
    <xf numFmtId="164" fontId="6" fillId="0" borderId="32" xfId="0" applyNumberFormat="1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left" vertical="top" wrapText="1"/>
    </xf>
    <xf numFmtId="49" fontId="13" fillId="0" borderId="42" xfId="0" applyNumberFormat="1" applyFont="1" applyFill="1" applyBorder="1" applyAlignment="1">
      <alignment horizontal="center" vertical="top"/>
    </xf>
    <xf numFmtId="49" fontId="13" fillId="0" borderId="43" xfId="0" applyNumberFormat="1" applyFont="1" applyFill="1" applyBorder="1" applyAlignment="1">
      <alignment horizontal="center" vertical="top"/>
    </xf>
    <xf numFmtId="164" fontId="6" fillId="0" borderId="50" xfId="0" applyNumberFormat="1" applyFont="1" applyFill="1" applyBorder="1" applyAlignment="1">
      <alignment horizontal="center" vertical="top"/>
    </xf>
    <xf numFmtId="164" fontId="6" fillId="0" borderId="47" xfId="0" applyNumberFormat="1" applyFont="1" applyFill="1" applyBorder="1" applyAlignment="1">
      <alignment horizontal="center" vertical="top"/>
    </xf>
    <xf numFmtId="0" fontId="6" fillId="0" borderId="35" xfId="0" applyFont="1" applyFill="1" applyBorder="1" applyAlignment="1">
      <alignment horizontal="left" vertical="top" wrapText="1"/>
    </xf>
    <xf numFmtId="49" fontId="13" fillId="0" borderId="29" xfId="0" applyNumberFormat="1" applyFont="1" applyFill="1" applyBorder="1" applyAlignment="1">
      <alignment horizontal="center" vertical="top"/>
    </xf>
    <xf numFmtId="164" fontId="5" fillId="5" borderId="51" xfId="0" applyNumberFormat="1" applyFont="1" applyFill="1" applyBorder="1" applyAlignment="1">
      <alignment horizontal="center" vertical="top"/>
    </xf>
    <xf numFmtId="164" fontId="5" fillId="0" borderId="5" xfId="0" applyNumberFormat="1" applyFont="1" applyFill="1" applyBorder="1" applyAlignment="1">
      <alignment horizontal="center" vertical="top"/>
    </xf>
    <xf numFmtId="49" fontId="2" fillId="0" borderId="18" xfId="0" applyNumberFormat="1" applyFont="1" applyFill="1" applyBorder="1" applyAlignment="1">
      <alignment horizontal="center" vertical="top" wrapText="1"/>
    </xf>
    <xf numFmtId="1" fontId="2" fillId="0" borderId="52" xfId="0" applyNumberFormat="1" applyFont="1" applyFill="1" applyBorder="1" applyAlignment="1">
      <alignment horizontal="center" vertical="top" wrapText="1"/>
    </xf>
    <xf numFmtId="164" fontId="2" fillId="0" borderId="53" xfId="0" applyNumberFormat="1" applyFont="1" applyFill="1" applyBorder="1" applyAlignment="1">
      <alignment horizontal="center" vertical="top" wrapText="1"/>
    </xf>
    <xf numFmtId="164" fontId="2" fillId="6" borderId="54" xfId="0" applyNumberFormat="1" applyFont="1" applyFill="1" applyBorder="1" applyAlignment="1">
      <alignment horizontal="center" vertical="top" wrapText="1"/>
    </xf>
    <xf numFmtId="164" fontId="2" fillId="6" borderId="55" xfId="0" applyNumberFormat="1" applyFont="1" applyFill="1" applyBorder="1" applyAlignment="1">
      <alignment horizontal="center" vertical="top" wrapText="1"/>
    </xf>
    <xf numFmtId="0" fontId="3" fillId="5" borderId="33" xfId="0" applyFont="1" applyFill="1" applyBorder="1" applyAlignment="1">
      <alignment horizontal="right" vertical="top" wrapText="1"/>
    </xf>
    <xf numFmtId="164" fontId="5" fillId="5" borderId="56" xfId="0" applyNumberFormat="1" applyFont="1" applyFill="1" applyBorder="1" applyAlignment="1">
      <alignment horizontal="center" vertical="top"/>
    </xf>
    <xf numFmtId="164" fontId="5" fillId="5" borderId="1" xfId="0" applyNumberFormat="1" applyFont="1" applyFill="1" applyBorder="1" applyAlignment="1">
      <alignment horizontal="center" vertical="top"/>
    </xf>
    <xf numFmtId="164" fontId="5" fillId="5" borderId="57" xfId="0" applyNumberFormat="1" applyFont="1" applyFill="1" applyBorder="1" applyAlignment="1">
      <alignment horizontal="center" vertical="top"/>
    </xf>
    <xf numFmtId="164" fontId="5" fillId="5" borderId="58" xfId="0" applyNumberFormat="1" applyFont="1" applyFill="1" applyBorder="1" applyAlignment="1">
      <alignment horizontal="center" vertical="top"/>
    </xf>
    <xf numFmtId="0" fontId="3" fillId="5" borderId="49" xfId="0" applyFont="1" applyFill="1" applyBorder="1" applyAlignment="1">
      <alignment horizontal="right" vertical="top" wrapText="1"/>
    </xf>
    <xf numFmtId="164" fontId="3" fillId="5" borderId="41" xfId="0" applyNumberFormat="1" applyFont="1" applyFill="1" applyBorder="1" applyAlignment="1">
      <alignment horizontal="center" vertical="top" wrapText="1"/>
    </xf>
    <xf numFmtId="164" fontId="3" fillId="5" borderId="42" xfId="0" applyNumberFormat="1" applyFont="1" applyFill="1" applyBorder="1" applyAlignment="1">
      <alignment horizontal="center" vertical="top" wrapText="1"/>
    </xf>
    <xf numFmtId="164" fontId="3" fillId="5" borderId="43" xfId="0" applyNumberFormat="1" applyFont="1" applyFill="1" applyBorder="1" applyAlignment="1">
      <alignment horizontal="center" vertical="top" wrapText="1"/>
    </xf>
    <xf numFmtId="164" fontId="3" fillId="5" borderId="8" xfId="0" applyNumberFormat="1" applyFont="1" applyFill="1" applyBorder="1" applyAlignment="1">
      <alignment horizontal="center" vertical="top" wrapText="1"/>
    </xf>
    <xf numFmtId="164" fontId="3" fillId="5" borderId="50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 vertical="top" wrapText="1"/>
    </xf>
    <xf numFmtId="164" fontId="3" fillId="0" borderId="12" xfId="0" applyNumberFormat="1" applyFont="1" applyFill="1" applyBorder="1" applyAlignment="1">
      <alignment horizontal="center" vertical="top" wrapText="1"/>
    </xf>
    <xf numFmtId="164" fontId="3" fillId="0" borderId="52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164" fontId="9" fillId="0" borderId="0" xfId="0" applyNumberFormat="1" applyFont="1" applyFill="1" applyBorder="1" applyAlignment="1">
      <alignment vertical="top"/>
    </xf>
    <xf numFmtId="0" fontId="2" fillId="0" borderId="4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13" fillId="0" borderId="42" xfId="0" applyFont="1" applyFill="1" applyBorder="1" applyAlignment="1">
      <alignment horizontal="center" vertical="top" wrapText="1"/>
    </xf>
    <xf numFmtId="0" fontId="13" fillId="0" borderId="43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164" fontId="5" fillId="6" borderId="49" xfId="0" applyNumberFormat="1" applyFont="1" applyFill="1" applyBorder="1" applyAlignment="1">
      <alignment horizontal="center" vertical="top"/>
    </xf>
    <xf numFmtId="164" fontId="6" fillId="6" borderId="8" xfId="0" applyNumberFormat="1" applyFont="1" applyFill="1" applyBorder="1" applyAlignment="1">
      <alignment horizontal="center" vertical="top"/>
    </xf>
    <xf numFmtId="164" fontId="6" fillId="6" borderId="36" xfId="0" applyNumberFormat="1" applyFont="1" applyFill="1" applyBorder="1" applyAlignment="1">
      <alignment horizontal="center" vertical="top"/>
    </xf>
    <xf numFmtId="49" fontId="3" fillId="2" borderId="59" xfId="0" applyNumberFormat="1" applyFont="1" applyFill="1" applyBorder="1" applyAlignment="1">
      <alignment vertical="top"/>
    </xf>
    <xf numFmtId="0" fontId="2" fillId="6" borderId="21" xfId="0" applyFont="1" applyFill="1" applyBorder="1" applyAlignment="1">
      <alignment horizontal="center" vertical="top"/>
    </xf>
    <xf numFmtId="0" fontId="3" fillId="5" borderId="34" xfId="0" applyFont="1" applyFill="1" applyBorder="1" applyAlignment="1">
      <alignment horizontal="right" vertical="top" wrapText="1"/>
    </xf>
    <xf numFmtId="49" fontId="10" fillId="0" borderId="54" xfId="0" applyNumberFormat="1" applyFont="1" applyBorder="1" applyAlignment="1">
      <alignment vertical="top"/>
    </xf>
    <xf numFmtId="49" fontId="10" fillId="0" borderId="60" xfId="0" applyNumberFormat="1" applyFont="1" applyBorder="1" applyAlignment="1">
      <alignment vertical="top"/>
    </xf>
    <xf numFmtId="164" fontId="7" fillId="5" borderId="36" xfId="0" applyNumberFormat="1" applyFont="1" applyFill="1" applyBorder="1" applyAlignment="1">
      <alignment horizontal="center" vertical="top"/>
    </xf>
    <xf numFmtId="164" fontId="5" fillId="3" borderId="16" xfId="0" applyNumberFormat="1" applyFont="1" applyFill="1" applyBorder="1" applyAlignment="1">
      <alignment horizontal="center" vertical="top"/>
    </xf>
    <xf numFmtId="0" fontId="3" fillId="5" borderId="34" xfId="0" applyFont="1" applyFill="1" applyBorder="1" applyAlignment="1">
      <alignment horizontal="center" vertical="top"/>
    </xf>
    <xf numFmtId="164" fontId="3" fillId="5" borderId="56" xfId="0" applyNumberFormat="1" applyFont="1" applyFill="1" applyBorder="1" applyAlignment="1">
      <alignment horizontal="center" vertical="top"/>
    </xf>
    <xf numFmtId="164" fontId="3" fillId="5" borderId="1" xfId="0" applyNumberFormat="1" applyFont="1" applyFill="1" applyBorder="1" applyAlignment="1">
      <alignment horizontal="center" vertical="top"/>
    </xf>
    <xf numFmtId="164" fontId="5" fillId="5" borderId="61" xfId="0" applyNumberFormat="1" applyFont="1" applyFill="1" applyBorder="1" applyAlignment="1">
      <alignment horizontal="center" vertical="top"/>
    </xf>
    <xf numFmtId="164" fontId="5" fillId="5" borderId="33" xfId="0" applyNumberFormat="1" applyFont="1" applyFill="1" applyBorder="1" applyAlignment="1">
      <alignment horizontal="center" vertical="top"/>
    </xf>
    <xf numFmtId="164" fontId="5" fillId="5" borderId="34" xfId="0" applyNumberFormat="1" applyFont="1" applyFill="1" applyBorder="1" applyAlignment="1">
      <alignment horizontal="center" vertical="top"/>
    </xf>
    <xf numFmtId="164" fontId="3" fillId="5" borderId="62" xfId="0" applyNumberFormat="1" applyFont="1" applyFill="1" applyBorder="1" applyAlignment="1">
      <alignment horizontal="center" vertical="top"/>
    </xf>
    <xf numFmtId="164" fontId="3" fillId="5" borderId="58" xfId="0" applyNumberFormat="1" applyFont="1" applyFill="1" applyBorder="1" applyAlignment="1">
      <alignment horizontal="center" vertical="top" wrapText="1"/>
    </xf>
    <xf numFmtId="164" fontId="3" fillId="5" borderId="34" xfId="0" applyNumberFormat="1" applyFont="1" applyFill="1" applyBorder="1" applyAlignment="1">
      <alignment horizontal="center" vertical="top" wrapText="1"/>
    </xf>
    <xf numFmtId="49" fontId="3" fillId="6" borderId="52" xfId="0" applyNumberFormat="1" applyFont="1" applyFill="1" applyBorder="1" applyAlignment="1">
      <alignment vertical="top"/>
    </xf>
    <xf numFmtId="49" fontId="3" fillId="6" borderId="20" xfId="0" applyNumberFormat="1" applyFont="1" applyFill="1" applyBorder="1" applyAlignment="1">
      <alignment vertical="top"/>
    </xf>
    <xf numFmtId="49" fontId="2" fillId="0" borderId="63" xfId="0" applyNumberFormat="1" applyFont="1" applyBorder="1" applyAlignment="1">
      <alignment vertical="top" wrapText="1"/>
    </xf>
    <xf numFmtId="49" fontId="2" fillId="0" borderId="64" xfId="0" applyNumberFormat="1" applyFont="1" applyBorder="1" applyAlignment="1">
      <alignment vertical="top" wrapText="1"/>
    </xf>
    <xf numFmtId="164" fontId="3" fillId="5" borderId="58" xfId="0" applyNumberFormat="1" applyFont="1" applyFill="1" applyBorder="1" applyAlignment="1">
      <alignment horizontal="center" vertical="top"/>
    </xf>
    <xf numFmtId="164" fontId="3" fillId="5" borderId="34" xfId="0" applyNumberFormat="1" applyFont="1" applyFill="1" applyBorder="1" applyAlignment="1">
      <alignment horizontal="center" vertical="top"/>
    </xf>
    <xf numFmtId="164" fontId="5" fillId="5" borderId="29" xfId="0" applyNumberFormat="1" applyFont="1" applyFill="1" applyBorder="1" applyAlignment="1">
      <alignment horizontal="center" vertical="top"/>
    </xf>
    <xf numFmtId="49" fontId="3" fillId="6" borderId="18" xfId="0" applyNumberFormat="1" applyFont="1" applyFill="1" applyBorder="1" applyAlignment="1">
      <alignment vertical="top"/>
    </xf>
    <xf numFmtId="49" fontId="3" fillId="2" borderId="2" xfId="0" applyNumberFormat="1" applyFont="1" applyFill="1" applyBorder="1" applyAlignment="1">
      <alignment horizontal="center" vertical="top" wrapText="1"/>
    </xf>
    <xf numFmtId="0" fontId="3" fillId="5" borderId="65" xfId="0" applyFont="1" applyFill="1" applyBorder="1" applyAlignment="1">
      <alignment horizontal="right" vertical="top" wrapText="1"/>
    </xf>
    <xf numFmtId="164" fontId="5" fillId="5" borderId="64" xfId="0" applyNumberFormat="1" applyFont="1" applyFill="1" applyBorder="1" applyAlignment="1">
      <alignment horizontal="center" vertical="top"/>
    </xf>
    <xf numFmtId="164" fontId="5" fillId="5" borderId="30" xfId="0" applyNumberFormat="1" applyFont="1" applyFill="1" applyBorder="1" applyAlignment="1">
      <alignment horizontal="center" vertical="top"/>
    </xf>
    <xf numFmtId="0" fontId="6" fillId="0" borderId="9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44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164" fontId="5" fillId="5" borderId="28" xfId="0" applyNumberFormat="1" applyFont="1" applyFill="1" applyBorder="1" applyAlignment="1">
      <alignment horizontal="center" vertical="top"/>
    </xf>
    <xf numFmtId="164" fontId="5" fillId="5" borderId="41" xfId="0" applyNumberFormat="1" applyFont="1" applyFill="1" applyBorder="1" applyAlignment="1">
      <alignment horizontal="center" vertical="top"/>
    </xf>
    <xf numFmtId="164" fontId="5" fillId="5" borderId="42" xfId="0" applyNumberFormat="1" applyFont="1" applyFill="1" applyBorder="1" applyAlignment="1">
      <alignment horizontal="center" vertical="top"/>
    </xf>
    <xf numFmtId="164" fontId="5" fillId="5" borderId="43" xfId="0" applyNumberFormat="1" applyFont="1" applyFill="1" applyBorder="1" applyAlignment="1">
      <alignment horizontal="center" vertical="top"/>
    </xf>
    <xf numFmtId="164" fontId="6" fillId="5" borderId="18" xfId="0" applyNumberFormat="1" applyFont="1" applyFill="1" applyBorder="1" applyAlignment="1">
      <alignment horizontal="center" vertical="top"/>
    </xf>
    <xf numFmtId="164" fontId="6" fillId="5" borderId="52" xfId="0" applyNumberFormat="1" applyFont="1" applyFill="1" applyBorder="1" applyAlignment="1">
      <alignment horizontal="center" vertical="top"/>
    </xf>
    <xf numFmtId="0" fontId="1" fillId="0" borderId="0" xfId="0" applyFont="1"/>
    <xf numFmtId="164" fontId="7" fillId="5" borderId="38" xfId="0" applyNumberFormat="1" applyFont="1" applyFill="1" applyBorder="1" applyAlignment="1">
      <alignment horizontal="center" vertical="top"/>
    </xf>
    <xf numFmtId="164" fontId="7" fillId="5" borderId="27" xfId="0" applyNumberFormat="1" applyFont="1" applyFill="1" applyBorder="1" applyAlignment="1">
      <alignment horizontal="center" vertical="top"/>
    </xf>
    <xf numFmtId="0" fontId="1" fillId="0" borderId="0" xfId="0" applyFont="1" applyBorder="1"/>
    <xf numFmtId="0" fontId="6" fillId="0" borderId="26" xfId="0" applyFont="1" applyBorder="1" applyAlignment="1">
      <alignment horizontal="left" vertical="top"/>
    </xf>
    <xf numFmtId="0" fontId="6" fillId="0" borderId="27" xfId="0" applyFont="1" applyFill="1" applyBorder="1" applyAlignment="1">
      <alignment horizontal="center" vertical="top" wrapText="1"/>
    </xf>
    <xf numFmtId="0" fontId="6" fillId="0" borderId="56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23" xfId="0" applyFont="1" applyBorder="1"/>
    <xf numFmtId="0" fontId="1" fillId="0" borderId="39" xfId="0" applyFont="1" applyBorder="1"/>
    <xf numFmtId="49" fontId="13" fillId="6" borderId="36" xfId="0" applyNumberFormat="1" applyFont="1" applyFill="1" applyBorder="1" applyAlignment="1">
      <alignment horizontal="center" vertical="top" wrapText="1"/>
    </xf>
    <xf numFmtId="49" fontId="13" fillId="6" borderId="66" xfId="0" applyNumberFormat="1" applyFont="1" applyFill="1" applyBorder="1" applyAlignment="1">
      <alignment horizontal="center" vertical="top" wrapText="1"/>
    </xf>
    <xf numFmtId="49" fontId="13" fillId="6" borderId="32" xfId="0" applyNumberFormat="1" applyFont="1" applyFill="1" applyBorder="1" applyAlignment="1">
      <alignment horizontal="center" vertical="top" wrapText="1"/>
    </xf>
    <xf numFmtId="164" fontId="5" fillId="3" borderId="7" xfId="0" applyNumberFormat="1" applyFont="1" applyFill="1" applyBorder="1" applyAlignment="1">
      <alignment horizontal="center" vertical="top" wrapText="1"/>
    </xf>
    <xf numFmtId="164" fontId="5" fillId="3" borderId="3" xfId="0" applyNumberFormat="1" applyFont="1" applyFill="1" applyBorder="1" applyAlignment="1">
      <alignment horizontal="center" vertical="top" wrapText="1"/>
    </xf>
    <xf numFmtId="164" fontId="5" fillId="3" borderId="15" xfId="0" applyNumberFormat="1" applyFont="1" applyFill="1" applyBorder="1" applyAlignment="1">
      <alignment horizontal="center" vertical="top" wrapText="1"/>
    </xf>
    <xf numFmtId="164" fontId="5" fillId="3" borderId="17" xfId="0" applyNumberFormat="1" applyFont="1" applyFill="1" applyBorder="1" applyAlignment="1">
      <alignment horizontal="center" vertical="top" wrapText="1"/>
    </xf>
    <xf numFmtId="164" fontId="2" fillId="0" borderId="45" xfId="0" applyNumberFormat="1" applyFont="1" applyFill="1" applyBorder="1" applyAlignment="1">
      <alignment horizontal="center" vertical="top" wrapText="1"/>
    </xf>
    <xf numFmtId="164" fontId="7" fillId="0" borderId="5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top" wrapText="1"/>
    </xf>
    <xf numFmtId="0" fontId="16" fillId="0" borderId="0" xfId="0" applyFont="1"/>
    <xf numFmtId="0" fontId="16" fillId="0" borderId="36" xfId="0" applyFont="1" applyBorder="1" applyAlignment="1">
      <alignment horizontal="center" vertical="top" wrapText="1"/>
    </xf>
    <xf numFmtId="0" fontId="16" fillId="0" borderId="36" xfId="0" applyFont="1" applyBorder="1" applyAlignment="1">
      <alignment vertical="top" wrapText="1"/>
    </xf>
    <xf numFmtId="164" fontId="7" fillId="5" borderId="26" xfId="0" applyNumberFormat="1" applyFont="1" applyFill="1" applyBorder="1" applyAlignment="1">
      <alignment horizontal="center" vertical="top"/>
    </xf>
    <xf numFmtId="164" fontId="7" fillId="5" borderId="24" xfId="0" applyNumberFormat="1" applyFont="1" applyFill="1" applyBorder="1" applyAlignment="1">
      <alignment horizontal="center" vertical="top"/>
    </xf>
    <xf numFmtId="164" fontId="7" fillId="5" borderId="28" xfId="0" applyNumberFormat="1" applyFont="1" applyFill="1" applyBorder="1" applyAlignment="1">
      <alignment horizontal="center" vertical="top"/>
    </xf>
    <xf numFmtId="164" fontId="6" fillId="6" borderId="26" xfId="0" applyNumberFormat="1" applyFont="1" applyFill="1" applyBorder="1" applyAlignment="1">
      <alignment horizontal="center" vertical="top"/>
    </xf>
    <xf numFmtId="164" fontId="6" fillId="6" borderId="21" xfId="0" applyNumberFormat="1" applyFont="1" applyFill="1" applyBorder="1" applyAlignment="1">
      <alignment horizontal="center" vertical="top"/>
    </xf>
    <xf numFmtId="164" fontId="10" fillId="6" borderId="0" xfId="0" applyNumberFormat="1" applyFont="1" applyFill="1" applyBorder="1" applyAlignment="1">
      <alignment horizontal="center" vertical="top" wrapText="1"/>
    </xf>
    <xf numFmtId="164" fontId="9" fillId="6" borderId="0" xfId="0" applyNumberFormat="1" applyFont="1" applyFill="1" applyBorder="1" applyAlignment="1">
      <alignment horizontal="center" vertical="top" wrapText="1"/>
    </xf>
    <xf numFmtId="164" fontId="7" fillId="6" borderId="0" xfId="0" applyNumberFormat="1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top"/>
    </xf>
    <xf numFmtId="164" fontId="5" fillId="2" borderId="15" xfId="0" applyNumberFormat="1" applyFont="1" applyFill="1" applyBorder="1" applyAlignment="1">
      <alignment horizontal="center" vertical="top"/>
    </xf>
    <xf numFmtId="49" fontId="13" fillId="0" borderId="36" xfId="0" applyNumberFormat="1" applyFont="1" applyFill="1" applyBorder="1" applyAlignment="1">
      <alignment horizontal="center" vertical="top"/>
    </xf>
    <xf numFmtId="49" fontId="13" fillId="0" borderId="37" xfId="0" applyNumberFormat="1" applyFont="1" applyFill="1" applyBorder="1" applyAlignment="1">
      <alignment horizontal="center" vertical="top"/>
    </xf>
    <xf numFmtId="0" fontId="6" fillId="0" borderId="30" xfId="0" applyFont="1" applyFill="1" applyBorder="1" applyAlignment="1">
      <alignment horizontal="left" vertical="top" wrapText="1"/>
    </xf>
    <xf numFmtId="0" fontId="6" fillId="0" borderId="55" xfId="0" applyFont="1" applyFill="1" applyBorder="1" applyAlignment="1">
      <alignment horizontal="left" vertical="top" wrapText="1"/>
    </xf>
    <xf numFmtId="164" fontId="5" fillId="3" borderId="15" xfId="0" applyNumberFormat="1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 wrapText="1"/>
    </xf>
    <xf numFmtId="0" fontId="13" fillId="0" borderId="39" xfId="0" applyFont="1" applyFill="1" applyBorder="1" applyAlignment="1">
      <alignment horizontal="center" vertical="top" wrapText="1"/>
    </xf>
    <xf numFmtId="49" fontId="3" fillId="2" borderId="11" xfId="0" applyNumberFormat="1" applyFont="1" applyFill="1" applyBorder="1" applyAlignment="1">
      <alignment horizontal="center" vertical="top"/>
    </xf>
    <xf numFmtId="49" fontId="3" fillId="3" borderId="52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top"/>
    </xf>
    <xf numFmtId="0" fontId="3" fillId="5" borderId="30" xfId="0" applyFont="1" applyFill="1" applyBorder="1" applyAlignment="1">
      <alignment horizontal="center" vertical="top"/>
    </xf>
    <xf numFmtId="164" fontId="7" fillId="5" borderId="43" xfId="0" applyNumberFormat="1" applyFont="1" applyFill="1" applyBorder="1" applyAlignment="1">
      <alignment horizontal="center" vertical="top"/>
    </xf>
    <xf numFmtId="164" fontId="7" fillId="5" borderId="9" xfId="0" applyNumberFormat="1" applyFont="1" applyFill="1" applyBorder="1" applyAlignment="1">
      <alignment horizontal="center" vertical="top"/>
    </xf>
    <xf numFmtId="164" fontId="7" fillId="5" borderId="10" xfId="0" applyNumberFormat="1" applyFont="1" applyFill="1" applyBorder="1" applyAlignment="1">
      <alignment horizontal="center" vertical="top"/>
    </xf>
    <xf numFmtId="164" fontId="6" fillId="5" borderId="35" xfId="0" applyNumberFormat="1" applyFont="1" applyFill="1" applyBorder="1" applyAlignment="1">
      <alignment horizontal="center" vertical="center"/>
    </xf>
    <xf numFmtId="164" fontId="6" fillId="5" borderId="36" xfId="0" applyNumberFormat="1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164" fontId="6" fillId="6" borderId="41" xfId="0" applyNumberFormat="1" applyFont="1" applyFill="1" applyBorder="1" applyAlignment="1">
      <alignment horizontal="center" vertical="top"/>
    </xf>
    <xf numFmtId="164" fontId="6" fillId="6" borderId="42" xfId="0" applyNumberFormat="1" applyFont="1" applyFill="1" applyBorder="1" applyAlignment="1">
      <alignment horizontal="center" vertical="top"/>
    </xf>
    <xf numFmtId="0" fontId="6" fillId="0" borderId="41" xfId="0" applyFont="1" applyFill="1" applyBorder="1" applyAlignment="1">
      <alignment horizontal="left" vertical="top" wrapText="1"/>
    </xf>
    <xf numFmtId="164" fontId="9" fillId="0" borderId="50" xfId="0" applyNumberFormat="1" applyFont="1" applyBorder="1" applyAlignment="1">
      <alignment horizontal="right" vertical="top" wrapText="1"/>
    </xf>
    <xf numFmtId="164" fontId="9" fillId="0" borderId="8" xfId="0" applyNumberFormat="1" applyFont="1" applyBorder="1" applyAlignment="1">
      <alignment horizontal="right" vertical="top" wrapText="1"/>
    </xf>
    <xf numFmtId="164" fontId="2" fillId="5" borderId="9" xfId="0" applyNumberFormat="1" applyFont="1" applyFill="1" applyBorder="1" applyAlignment="1">
      <alignment horizontal="center" vertical="top" wrapText="1"/>
    </xf>
    <xf numFmtId="164" fontId="2" fillId="5" borderId="23" xfId="0" applyNumberFormat="1" applyFont="1" applyFill="1" applyBorder="1" applyAlignment="1">
      <alignment horizontal="center" vertical="top" wrapText="1"/>
    </xf>
    <xf numFmtId="164" fontId="2" fillId="0" borderId="9" xfId="0" applyNumberFormat="1" applyFont="1" applyFill="1" applyBorder="1" applyAlignment="1">
      <alignment horizontal="left" vertical="top" wrapText="1"/>
    </xf>
    <xf numFmtId="164" fontId="19" fillId="5" borderId="39" xfId="0" applyNumberFormat="1" applyFont="1" applyFill="1" applyBorder="1" applyAlignment="1">
      <alignment horizontal="center" vertical="top"/>
    </xf>
    <xf numFmtId="164" fontId="20" fillId="5" borderId="43" xfId="0" applyNumberFormat="1" applyFont="1" applyFill="1" applyBorder="1" applyAlignment="1">
      <alignment horizontal="center" vertical="top"/>
    </xf>
    <xf numFmtId="164" fontId="5" fillId="5" borderId="62" xfId="0" applyNumberFormat="1" applyFont="1" applyFill="1" applyBorder="1" applyAlignment="1">
      <alignment horizontal="center" vertical="top"/>
    </xf>
    <xf numFmtId="164" fontId="6" fillId="6" borderId="38" xfId="0" applyNumberFormat="1" applyFont="1" applyFill="1" applyBorder="1" applyAlignment="1">
      <alignment horizontal="center" vertical="top"/>
    </xf>
    <xf numFmtId="164" fontId="6" fillId="6" borderId="27" xfId="0" applyNumberFormat="1" applyFont="1" applyFill="1" applyBorder="1" applyAlignment="1">
      <alignment horizontal="center" vertical="top"/>
    </xf>
    <xf numFmtId="164" fontId="6" fillId="6" borderId="11" xfId="0" applyNumberFormat="1" applyFont="1" applyFill="1" applyBorder="1" applyAlignment="1">
      <alignment horizontal="center" vertical="top"/>
    </xf>
    <xf numFmtId="164" fontId="6" fillId="6" borderId="12" xfId="0" applyNumberFormat="1" applyFont="1" applyFill="1" applyBorder="1" applyAlignment="1">
      <alignment horizontal="center" vertical="top"/>
    </xf>
    <xf numFmtId="164" fontId="7" fillId="6" borderId="27" xfId="0" applyNumberFormat="1" applyFont="1" applyFill="1" applyBorder="1" applyAlignment="1">
      <alignment horizontal="center" vertical="top"/>
    </xf>
    <xf numFmtId="164" fontId="7" fillId="6" borderId="26" xfId="0" applyNumberFormat="1" applyFont="1" applyFill="1" applyBorder="1" applyAlignment="1">
      <alignment horizontal="center" vertical="top"/>
    </xf>
    <xf numFmtId="164" fontId="7" fillId="6" borderId="24" xfId="0" applyNumberFormat="1" applyFont="1" applyFill="1" applyBorder="1" applyAlignment="1">
      <alignment horizontal="center" vertical="top"/>
    </xf>
    <xf numFmtId="164" fontId="6" fillId="6" borderId="52" xfId="0" applyNumberFormat="1" applyFont="1" applyFill="1" applyBorder="1" applyAlignment="1">
      <alignment horizontal="center" vertical="top"/>
    </xf>
    <xf numFmtId="164" fontId="6" fillId="6" borderId="35" xfId="0" applyNumberFormat="1" applyFont="1" applyFill="1" applyBorder="1" applyAlignment="1">
      <alignment horizontal="center" vertical="center"/>
    </xf>
    <xf numFmtId="164" fontId="6" fillId="6" borderId="36" xfId="0" applyNumberFormat="1" applyFont="1" applyFill="1" applyBorder="1" applyAlignment="1">
      <alignment horizontal="center" vertical="center"/>
    </xf>
    <xf numFmtId="164" fontId="5" fillId="6" borderId="38" xfId="0" applyNumberFormat="1" applyFont="1" applyFill="1" applyBorder="1" applyAlignment="1">
      <alignment horizontal="center" vertical="top"/>
    </xf>
    <xf numFmtId="164" fontId="5" fillId="6" borderId="27" xfId="0" applyNumberFormat="1" applyFont="1" applyFill="1" applyBorder="1" applyAlignment="1">
      <alignment horizontal="center" vertical="top"/>
    </xf>
    <xf numFmtId="164" fontId="5" fillId="6" borderId="5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164" fontId="6" fillId="6" borderId="51" xfId="0" applyNumberFormat="1" applyFont="1" applyFill="1" applyBorder="1" applyAlignment="1">
      <alignment horizontal="center" vertical="top"/>
    </xf>
    <xf numFmtId="164" fontId="6" fillId="6" borderId="67" xfId="0" applyNumberFormat="1" applyFont="1" applyFill="1" applyBorder="1" applyAlignment="1">
      <alignment horizontal="center" vertical="top"/>
    </xf>
    <xf numFmtId="164" fontId="6" fillId="6" borderId="68" xfId="0" applyNumberFormat="1" applyFont="1" applyFill="1" applyBorder="1" applyAlignment="1">
      <alignment horizontal="center" vertical="top"/>
    </xf>
    <xf numFmtId="164" fontId="3" fillId="5" borderId="57" xfId="0" applyNumberFormat="1" applyFont="1" applyFill="1" applyBorder="1" applyAlignment="1">
      <alignment horizontal="center" vertical="top"/>
    </xf>
    <xf numFmtId="164" fontId="5" fillId="6" borderId="68" xfId="0" applyNumberFormat="1" applyFont="1" applyFill="1" applyBorder="1" applyAlignment="1">
      <alignment horizontal="center" vertical="top"/>
    </xf>
    <xf numFmtId="164" fontId="7" fillId="6" borderId="51" xfId="0" applyNumberFormat="1" applyFont="1" applyFill="1" applyBorder="1" applyAlignment="1">
      <alignment horizontal="center" vertical="top"/>
    </xf>
    <xf numFmtId="164" fontId="2" fillId="6" borderId="18" xfId="0" applyNumberFormat="1" applyFont="1" applyFill="1" applyBorder="1" applyAlignment="1">
      <alignment horizontal="center" vertical="top" wrapText="1"/>
    </xf>
    <xf numFmtId="164" fontId="2" fillId="6" borderId="67" xfId="0" applyNumberFormat="1" applyFont="1" applyFill="1" applyBorder="1" applyAlignment="1">
      <alignment horizontal="center" vertical="top" wrapText="1"/>
    </xf>
    <xf numFmtId="164" fontId="3" fillId="5" borderId="68" xfId="0" applyNumberFormat="1" applyFont="1" applyFill="1" applyBorder="1" applyAlignment="1">
      <alignment horizontal="center" vertical="top" wrapText="1"/>
    </xf>
    <xf numFmtId="164" fontId="5" fillId="3" borderId="25" xfId="0" applyNumberFormat="1" applyFont="1" applyFill="1" applyBorder="1" applyAlignment="1">
      <alignment horizontal="center" vertical="top" wrapText="1"/>
    </xf>
    <xf numFmtId="164" fontId="5" fillId="2" borderId="25" xfId="0" applyNumberFormat="1" applyFont="1" applyFill="1" applyBorder="1" applyAlignment="1">
      <alignment horizontal="center" vertical="top"/>
    </xf>
    <xf numFmtId="164" fontId="5" fillId="4" borderId="25" xfId="0" applyNumberFormat="1" applyFont="1" applyFill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164" fontId="6" fillId="5" borderId="69" xfId="0" applyNumberFormat="1" applyFont="1" applyFill="1" applyBorder="1" applyAlignment="1">
      <alignment horizontal="center" vertical="top"/>
    </xf>
    <xf numFmtId="164" fontId="6" fillId="5" borderId="70" xfId="0" applyNumberFormat="1" applyFont="1" applyFill="1" applyBorder="1" applyAlignment="1">
      <alignment horizontal="center" vertical="top"/>
    </xf>
    <xf numFmtId="164" fontId="6" fillId="5" borderId="71" xfId="0" applyNumberFormat="1" applyFont="1" applyFill="1" applyBorder="1" applyAlignment="1">
      <alignment horizontal="center" vertical="top"/>
    </xf>
    <xf numFmtId="164" fontId="6" fillId="6" borderId="69" xfId="0" applyNumberFormat="1" applyFont="1" applyFill="1" applyBorder="1" applyAlignment="1">
      <alignment horizontal="center" vertical="top"/>
    </xf>
    <xf numFmtId="164" fontId="6" fillId="6" borderId="70" xfId="0" applyNumberFormat="1" applyFont="1" applyFill="1" applyBorder="1" applyAlignment="1">
      <alignment horizontal="center" vertical="top"/>
    </xf>
    <xf numFmtId="164" fontId="6" fillId="6" borderId="72" xfId="0" applyNumberFormat="1" applyFont="1" applyFill="1" applyBorder="1" applyAlignment="1">
      <alignment horizontal="center" vertical="top"/>
    </xf>
    <xf numFmtId="164" fontId="5" fillId="3" borderId="7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vertical="top"/>
    </xf>
    <xf numFmtId="49" fontId="3" fillId="3" borderId="15" xfId="0" applyNumberFormat="1" applyFont="1" applyFill="1" applyBorder="1" applyAlignment="1">
      <alignment vertical="top"/>
    </xf>
    <xf numFmtId="49" fontId="3" fillId="3" borderId="15" xfId="0" applyNumberFormat="1" applyFont="1" applyFill="1" applyBorder="1" applyAlignment="1">
      <alignment horizontal="center" vertical="top"/>
    </xf>
    <xf numFmtId="49" fontId="3" fillId="3" borderId="73" xfId="0" applyNumberFormat="1" applyFont="1" applyFill="1" applyBorder="1" applyAlignment="1">
      <alignment horizontal="center" vertical="top"/>
    </xf>
    <xf numFmtId="164" fontId="5" fillId="5" borderId="69" xfId="0" applyNumberFormat="1" applyFont="1" applyFill="1" applyBorder="1" applyAlignment="1">
      <alignment horizontal="center" vertical="top"/>
    </xf>
    <xf numFmtId="164" fontId="5" fillId="5" borderId="70" xfId="0" applyNumberFormat="1" applyFont="1" applyFill="1" applyBorder="1" applyAlignment="1">
      <alignment horizontal="center" vertical="top"/>
    </xf>
    <xf numFmtId="164" fontId="5" fillId="5" borderId="72" xfId="0" applyNumberFormat="1" applyFont="1" applyFill="1" applyBorder="1" applyAlignment="1">
      <alignment horizontal="center" vertical="top"/>
    </xf>
    <xf numFmtId="164" fontId="5" fillId="6" borderId="69" xfId="0" applyNumberFormat="1" applyFont="1" applyFill="1" applyBorder="1" applyAlignment="1">
      <alignment horizontal="center" vertical="top"/>
    </xf>
    <xf numFmtId="164" fontId="5" fillId="6" borderId="70" xfId="0" applyNumberFormat="1" applyFont="1" applyFill="1" applyBorder="1" applyAlignment="1">
      <alignment horizontal="center" vertical="top"/>
    </xf>
    <xf numFmtId="164" fontId="5" fillId="6" borderId="72" xfId="0" applyNumberFormat="1" applyFont="1" applyFill="1" applyBorder="1" applyAlignment="1">
      <alignment horizontal="center" vertical="top"/>
    </xf>
    <xf numFmtId="164" fontId="9" fillId="0" borderId="9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164" fontId="9" fillId="0" borderId="35" xfId="0" applyNumberFormat="1" applyFont="1" applyBorder="1" applyAlignment="1">
      <alignment horizontal="center"/>
    </xf>
    <xf numFmtId="164" fontId="9" fillId="0" borderId="36" xfId="0" applyNumberFormat="1" applyFont="1" applyBorder="1" applyAlignment="1">
      <alignment horizontal="center"/>
    </xf>
    <xf numFmtId="164" fontId="9" fillId="0" borderId="37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164" fontId="9" fillId="0" borderId="39" xfId="0" applyNumberFormat="1" applyFont="1" applyBorder="1" applyAlignment="1">
      <alignment horizontal="center"/>
    </xf>
    <xf numFmtId="164" fontId="10" fillId="5" borderId="11" xfId="0" applyNumberFormat="1" applyFont="1" applyFill="1" applyBorder="1" applyAlignment="1">
      <alignment horizontal="center"/>
    </xf>
    <xf numFmtId="164" fontId="10" fillId="5" borderId="12" xfId="0" applyNumberFormat="1" applyFont="1" applyFill="1" applyBorder="1" applyAlignment="1">
      <alignment horizontal="center"/>
    </xf>
    <xf numFmtId="164" fontId="10" fillId="5" borderId="13" xfId="0" applyNumberFormat="1" applyFont="1" applyFill="1" applyBorder="1" applyAlignment="1">
      <alignment horizontal="center"/>
    </xf>
    <xf numFmtId="164" fontId="10" fillId="5" borderId="14" xfId="0" applyNumberFormat="1" applyFont="1" applyFill="1" applyBorder="1" applyAlignment="1">
      <alignment horizontal="center"/>
    </xf>
    <xf numFmtId="164" fontId="10" fillId="5" borderId="56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/>
    </xf>
    <xf numFmtId="164" fontId="10" fillId="5" borderId="29" xfId="0" applyNumberFormat="1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 horizontal="center"/>
    </xf>
    <xf numFmtId="164" fontId="10" fillId="3" borderId="3" xfId="0" applyNumberFormat="1" applyFont="1" applyFill="1" applyBorder="1" applyAlignment="1">
      <alignment horizontal="center"/>
    </xf>
    <xf numFmtId="164" fontId="9" fillId="0" borderId="35" xfId="0" applyNumberFormat="1" applyFont="1" applyBorder="1" applyAlignment="1">
      <alignment horizontal="center" vertical="top"/>
    </xf>
    <xf numFmtId="164" fontId="9" fillId="0" borderId="36" xfId="0" applyNumberFormat="1" applyFont="1" applyBorder="1" applyAlignment="1">
      <alignment horizontal="center" vertical="top"/>
    </xf>
    <xf numFmtId="164" fontId="9" fillId="0" borderId="37" xfId="0" applyNumberFormat="1" applyFont="1" applyBorder="1" applyAlignment="1">
      <alignment horizontal="center" vertical="top"/>
    </xf>
    <xf numFmtId="164" fontId="9" fillId="0" borderId="11" xfId="0" applyNumberFormat="1" applyFont="1" applyBorder="1" applyAlignment="1">
      <alignment horizontal="center" vertical="top"/>
    </xf>
    <xf numFmtId="164" fontId="9" fillId="0" borderId="12" xfId="0" applyNumberFormat="1" applyFont="1" applyBorder="1" applyAlignment="1">
      <alignment horizontal="center" vertical="top"/>
    </xf>
    <xf numFmtId="164" fontId="9" fillId="0" borderId="39" xfId="0" applyNumberFormat="1" applyFont="1" applyBorder="1" applyAlignment="1">
      <alignment horizontal="center" vertical="top"/>
    </xf>
    <xf numFmtId="164" fontId="10" fillId="5" borderId="11" xfId="0" applyNumberFormat="1" applyFont="1" applyFill="1" applyBorder="1" applyAlignment="1">
      <alignment horizontal="center" vertical="top"/>
    </xf>
    <xf numFmtId="164" fontId="10" fillId="5" borderId="12" xfId="0" applyNumberFormat="1" applyFont="1" applyFill="1" applyBorder="1" applyAlignment="1">
      <alignment horizontal="center" vertical="top"/>
    </xf>
    <xf numFmtId="164" fontId="10" fillId="5" borderId="70" xfId="0" applyNumberFormat="1" applyFont="1" applyFill="1" applyBorder="1" applyAlignment="1">
      <alignment horizontal="center" vertical="top"/>
    </xf>
    <xf numFmtId="164" fontId="10" fillId="5" borderId="71" xfId="0" applyNumberFormat="1" applyFont="1" applyFill="1" applyBorder="1" applyAlignment="1">
      <alignment horizontal="center" vertical="top"/>
    </xf>
    <xf numFmtId="164" fontId="9" fillId="0" borderId="9" xfId="0" applyNumberFormat="1" applyFont="1" applyBorder="1" applyAlignment="1">
      <alignment horizontal="center" vertical="top"/>
    </xf>
    <xf numFmtId="164" fontId="9" fillId="0" borderId="10" xfId="0" applyNumberFormat="1" applyFont="1" applyBorder="1" applyAlignment="1">
      <alignment horizontal="center" vertical="top"/>
    </xf>
    <xf numFmtId="164" fontId="9" fillId="0" borderId="23" xfId="0" applyNumberFormat="1" applyFont="1" applyBorder="1" applyAlignment="1">
      <alignment horizontal="center" vertical="top"/>
    </xf>
    <xf numFmtId="164" fontId="10" fillId="5" borderId="13" xfId="0" applyNumberFormat="1" applyFont="1" applyFill="1" applyBorder="1" applyAlignment="1">
      <alignment horizontal="center" vertical="top"/>
    </xf>
    <xf numFmtId="164" fontId="10" fillId="5" borderId="14" xfId="0" applyNumberFormat="1" applyFont="1" applyFill="1" applyBorder="1" applyAlignment="1">
      <alignment horizontal="center" vertical="top"/>
    </xf>
    <xf numFmtId="164" fontId="10" fillId="5" borderId="56" xfId="0" applyNumberFormat="1" applyFont="1" applyFill="1" applyBorder="1" applyAlignment="1">
      <alignment horizontal="center" vertical="top"/>
    </xf>
    <xf numFmtId="164" fontId="10" fillId="5" borderId="1" xfId="0" applyNumberFormat="1" applyFont="1" applyFill="1" applyBorder="1" applyAlignment="1">
      <alignment horizontal="center" vertical="top"/>
    </xf>
    <xf numFmtId="164" fontId="10" fillId="5" borderId="29" xfId="0" applyNumberFormat="1" applyFont="1" applyFill="1" applyBorder="1" applyAlignment="1">
      <alignment horizontal="center" vertical="top"/>
    </xf>
    <xf numFmtId="164" fontId="10" fillId="3" borderId="2" xfId="0" applyNumberFormat="1" applyFont="1" applyFill="1" applyBorder="1" applyAlignment="1">
      <alignment horizontal="center" vertical="top"/>
    </xf>
    <xf numFmtId="164" fontId="10" fillId="3" borderId="3" xfId="0" applyNumberFormat="1" applyFont="1" applyFill="1" applyBorder="1" applyAlignment="1">
      <alignment horizontal="center" vertical="top"/>
    </xf>
    <xf numFmtId="164" fontId="10" fillId="3" borderId="27" xfId="0" applyNumberFormat="1" applyFont="1" applyFill="1" applyBorder="1" applyAlignment="1">
      <alignment horizontal="center" vertical="top"/>
    </xf>
    <xf numFmtId="164" fontId="10" fillId="3" borderId="28" xfId="0" applyNumberFormat="1" applyFont="1" applyFill="1" applyBorder="1" applyAlignment="1">
      <alignment horizontal="center" vertical="top"/>
    </xf>
    <xf numFmtId="164" fontId="22" fillId="0" borderId="35" xfId="0" applyNumberFormat="1" applyFont="1" applyBorder="1" applyAlignment="1">
      <alignment horizontal="center" vertical="top"/>
    </xf>
    <xf numFmtId="164" fontId="22" fillId="0" borderId="36" xfId="0" applyNumberFormat="1" applyFont="1" applyBorder="1" applyAlignment="1">
      <alignment horizontal="center" vertical="top"/>
    </xf>
    <xf numFmtId="164" fontId="10" fillId="5" borderId="39" xfId="0" applyNumberFormat="1" applyFont="1" applyFill="1" applyBorder="1" applyAlignment="1">
      <alignment horizontal="center"/>
    </xf>
    <xf numFmtId="164" fontId="10" fillId="3" borderId="17" xfId="0" applyNumberFormat="1" applyFont="1" applyFill="1" applyBorder="1" applyAlignment="1">
      <alignment horizontal="center"/>
    </xf>
    <xf numFmtId="164" fontId="10" fillId="7" borderId="2" xfId="0" applyNumberFormat="1" applyFont="1" applyFill="1" applyBorder="1" applyAlignment="1">
      <alignment horizontal="center"/>
    </xf>
    <xf numFmtId="164" fontId="10" fillId="7" borderId="3" xfId="0" applyNumberFormat="1" applyFont="1" applyFill="1" applyBorder="1" applyAlignment="1">
      <alignment horizontal="center"/>
    </xf>
    <xf numFmtId="164" fontId="10" fillId="7" borderId="17" xfId="0" applyNumberFormat="1" applyFont="1" applyFill="1" applyBorder="1" applyAlignment="1">
      <alignment horizontal="center"/>
    </xf>
    <xf numFmtId="164" fontId="10" fillId="4" borderId="2" xfId="0" applyNumberFormat="1" applyFont="1" applyFill="1" applyBorder="1" applyAlignment="1">
      <alignment horizontal="center"/>
    </xf>
    <xf numFmtId="164" fontId="10" fillId="4" borderId="3" xfId="0" applyNumberFormat="1" applyFont="1" applyFill="1" applyBorder="1" applyAlignment="1">
      <alignment horizontal="center"/>
    </xf>
    <xf numFmtId="164" fontId="10" fillId="4" borderId="17" xfId="0" applyNumberFormat="1" applyFont="1" applyFill="1" applyBorder="1" applyAlignment="1">
      <alignment horizontal="center"/>
    </xf>
    <xf numFmtId="164" fontId="9" fillId="0" borderId="42" xfId="0" applyNumberFormat="1" applyFont="1" applyBorder="1" applyAlignment="1">
      <alignment horizontal="center" vertical="top"/>
    </xf>
    <xf numFmtId="164" fontId="9" fillId="0" borderId="43" xfId="0" applyNumberFormat="1" applyFont="1" applyBorder="1" applyAlignment="1">
      <alignment horizontal="center" vertical="top"/>
    </xf>
    <xf numFmtId="164" fontId="10" fillId="5" borderId="57" xfId="0" applyNumberFormat="1" applyFont="1" applyFill="1" applyBorder="1" applyAlignment="1">
      <alignment horizontal="center" vertical="top"/>
    </xf>
    <xf numFmtId="164" fontId="7" fillId="5" borderId="35" xfId="0" applyNumberFormat="1" applyFont="1" applyFill="1" applyBorder="1" applyAlignment="1">
      <alignment horizontal="center" vertical="top"/>
    </xf>
    <xf numFmtId="164" fontId="22" fillId="0" borderId="9" xfId="0" applyNumberFormat="1" applyFont="1" applyBorder="1" applyAlignment="1">
      <alignment horizontal="center"/>
    </xf>
    <xf numFmtId="164" fontId="22" fillId="0" borderId="23" xfId="0" applyNumberFormat="1" applyFont="1" applyBorder="1" applyAlignment="1">
      <alignment horizontal="center"/>
    </xf>
    <xf numFmtId="164" fontId="10" fillId="5" borderId="44" xfId="0" applyNumberFormat="1" applyFont="1" applyFill="1" applyBorder="1" applyAlignment="1">
      <alignment horizontal="center"/>
    </xf>
    <xf numFmtId="164" fontId="7" fillId="6" borderId="9" xfId="0" applyNumberFormat="1" applyFont="1" applyFill="1" applyBorder="1" applyAlignment="1">
      <alignment horizontal="center" vertical="top"/>
    </xf>
    <xf numFmtId="164" fontId="7" fillId="6" borderId="10" xfId="0" applyNumberFormat="1" applyFont="1" applyFill="1" applyBorder="1" applyAlignment="1">
      <alignment horizontal="center" vertical="top"/>
    </xf>
    <xf numFmtId="164" fontId="6" fillId="6" borderId="18" xfId="0" applyNumberFormat="1" applyFont="1" applyFill="1" applyBorder="1" applyAlignment="1">
      <alignment horizontal="center" vertical="top"/>
    </xf>
    <xf numFmtId="164" fontId="10" fillId="3" borderId="13" xfId="0" applyNumberFormat="1" applyFont="1" applyFill="1" applyBorder="1" applyAlignment="1">
      <alignment horizontal="center" vertical="top"/>
    </xf>
    <xf numFmtId="164" fontId="10" fillId="3" borderId="14" xfId="0" applyNumberFormat="1" applyFont="1" applyFill="1" applyBorder="1" applyAlignment="1">
      <alignment horizontal="center" vertical="top"/>
    </xf>
    <xf numFmtId="164" fontId="10" fillId="3" borderId="44" xfId="0" applyNumberFormat="1" applyFont="1" applyFill="1" applyBorder="1" applyAlignment="1">
      <alignment horizontal="center" vertical="top"/>
    </xf>
    <xf numFmtId="49" fontId="3" fillId="6" borderId="52" xfId="0" applyNumberFormat="1" applyFont="1" applyFill="1" applyBorder="1" applyAlignment="1">
      <alignment horizontal="center" vertical="top"/>
    </xf>
    <xf numFmtId="49" fontId="3" fillId="3" borderId="74" xfId="0" applyNumberFormat="1" applyFont="1" applyFill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164" fontId="19" fillId="6" borderId="38" xfId="0" applyNumberFormat="1" applyFont="1" applyFill="1" applyBorder="1" applyAlignment="1">
      <alignment horizontal="center" vertical="top"/>
    </xf>
    <xf numFmtId="164" fontId="19" fillId="6" borderId="27" xfId="0" applyNumberFormat="1" applyFont="1" applyFill="1" applyBorder="1" applyAlignment="1">
      <alignment horizontal="center" vertical="top"/>
    </xf>
    <xf numFmtId="164" fontId="21" fillId="0" borderId="9" xfId="0" applyNumberFormat="1" applyFont="1" applyBorder="1" applyAlignment="1">
      <alignment horizontal="center" vertical="top"/>
    </xf>
    <xf numFmtId="164" fontId="21" fillId="0" borderId="10" xfId="0" applyNumberFormat="1" applyFont="1" applyBorder="1" applyAlignment="1">
      <alignment horizontal="center" vertical="top"/>
    </xf>
    <xf numFmtId="164" fontId="22" fillId="0" borderId="9" xfId="0" applyNumberFormat="1" applyFont="1" applyBorder="1" applyAlignment="1">
      <alignment horizontal="center" vertical="top"/>
    </xf>
    <xf numFmtId="164" fontId="22" fillId="0" borderId="10" xfId="0" applyNumberFormat="1" applyFont="1" applyBorder="1" applyAlignment="1">
      <alignment horizontal="center" vertical="top"/>
    </xf>
    <xf numFmtId="164" fontId="19" fillId="6" borderId="41" xfId="0" applyNumberFormat="1" applyFont="1" applyFill="1" applyBorder="1" applyAlignment="1">
      <alignment horizontal="center" vertical="top"/>
    </xf>
    <xf numFmtId="164" fontId="19" fillId="6" borderId="42" xfId="0" applyNumberFormat="1" applyFont="1" applyFill="1" applyBorder="1" applyAlignment="1">
      <alignment horizontal="center" vertical="top"/>
    </xf>
    <xf numFmtId="0" fontId="21" fillId="0" borderId="19" xfId="0" applyFont="1" applyBorder="1" applyAlignment="1">
      <alignment horizontal="center" vertical="top" wrapText="1"/>
    </xf>
    <xf numFmtId="164" fontId="19" fillId="5" borderId="35" xfId="0" applyNumberFormat="1" applyFont="1" applyFill="1" applyBorder="1" applyAlignment="1">
      <alignment horizontal="center" vertical="top"/>
    </xf>
    <xf numFmtId="164" fontId="19" fillId="5" borderId="36" xfId="0" applyNumberFormat="1" applyFont="1" applyFill="1" applyBorder="1" applyAlignment="1">
      <alignment horizontal="center" vertical="top"/>
    </xf>
    <xf numFmtId="164" fontId="6" fillId="5" borderId="67" xfId="0" applyNumberFormat="1" applyFont="1" applyFill="1" applyBorder="1" applyAlignment="1">
      <alignment horizontal="center" vertical="top"/>
    </xf>
    <xf numFmtId="164" fontId="6" fillId="6" borderId="47" xfId="0" applyNumberFormat="1" applyFont="1" applyFill="1" applyBorder="1" applyAlignment="1">
      <alignment vertical="top"/>
    </xf>
    <xf numFmtId="164" fontId="6" fillId="0" borderId="19" xfId="0" applyNumberFormat="1" applyFont="1" applyFill="1" applyBorder="1" applyAlignment="1">
      <alignment vertical="top"/>
    </xf>
    <xf numFmtId="0" fontId="21" fillId="0" borderId="8" xfId="0" applyFont="1" applyFill="1" applyBorder="1" applyAlignment="1">
      <alignment horizontal="center" vertical="top"/>
    </xf>
    <xf numFmtId="164" fontId="19" fillId="5" borderId="41" xfId="0" applyNumberFormat="1" applyFont="1" applyFill="1" applyBorder="1" applyAlignment="1">
      <alignment horizontal="center" vertical="top"/>
    </xf>
    <xf numFmtId="164" fontId="19" fillId="5" borderId="42" xfId="0" applyNumberFormat="1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164" fontId="6" fillId="6" borderId="37" xfId="0" applyNumberFormat="1" applyFont="1" applyFill="1" applyBorder="1" applyAlignment="1">
      <alignment horizontal="center" vertical="top"/>
    </xf>
    <xf numFmtId="164" fontId="19" fillId="6" borderId="35" xfId="0" applyNumberFormat="1" applyFont="1" applyFill="1" applyBorder="1" applyAlignment="1">
      <alignment horizontal="center" vertical="top"/>
    </xf>
    <xf numFmtId="164" fontId="19" fillId="6" borderId="36" xfId="0" applyNumberFormat="1" applyFont="1" applyFill="1" applyBorder="1" applyAlignment="1">
      <alignment horizontal="center" vertical="top"/>
    </xf>
    <xf numFmtId="164" fontId="19" fillId="6" borderId="11" xfId="0" applyNumberFormat="1" applyFont="1" applyFill="1" applyBorder="1" applyAlignment="1">
      <alignment horizontal="center" vertical="top"/>
    </xf>
    <xf numFmtId="164" fontId="19" fillId="6" borderId="12" xfId="0" applyNumberFormat="1" applyFont="1" applyFill="1" applyBorder="1" applyAlignment="1">
      <alignment horizontal="center" vertical="top"/>
    </xf>
    <xf numFmtId="164" fontId="5" fillId="5" borderId="6" xfId="0" applyNumberFormat="1" applyFont="1" applyFill="1" applyBorder="1" applyAlignment="1">
      <alignment horizontal="center" vertical="top"/>
    </xf>
    <xf numFmtId="164" fontId="5" fillId="5" borderId="49" xfId="0" applyNumberFormat="1" applyFont="1" applyFill="1" applyBorder="1" applyAlignment="1">
      <alignment horizontal="center" vertical="top"/>
    </xf>
    <xf numFmtId="164" fontId="19" fillId="6" borderId="6" xfId="0" applyNumberFormat="1" applyFont="1" applyFill="1" applyBorder="1" applyAlignment="1">
      <alignment horizontal="center" vertical="top"/>
    </xf>
    <xf numFmtId="164" fontId="22" fillId="0" borderId="41" xfId="0" applyNumberFormat="1" applyFont="1" applyBorder="1" applyAlignment="1">
      <alignment horizontal="center" vertical="top"/>
    </xf>
    <xf numFmtId="164" fontId="22" fillId="0" borderId="42" xfId="0" applyNumberFormat="1" applyFont="1" applyBorder="1" applyAlignment="1">
      <alignment horizontal="center" vertical="top"/>
    </xf>
    <xf numFmtId="164" fontId="7" fillId="6" borderId="36" xfId="0" applyNumberFormat="1" applyFont="1" applyFill="1" applyBorder="1" applyAlignment="1">
      <alignment horizontal="center" vertical="top"/>
    </xf>
    <xf numFmtId="164" fontId="20" fillId="6" borderId="35" xfId="0" applyNumberFormat="1" applyFont="1" applyFill="1" applyBorder="1" applyAlignment="1">
      <alignment horizontal="center" vertical="top"/>
    </xf>
    <xf numFmtId="164" fontId="20" fillId="6" borderId="36" xfId="0" applyNumberFormat="1" applyFont="1" applyFill="1" applyBorder="1" applyAlignment="1">
      <alignment horizontal="center" vertical="top"/>
    </xf>
    <xf numFmtId="164" fontId="6" fillId="5" borderId="41" xfId="0" applyNumberFormat="1" applyFont="1" applyFill="1" applyBorder="1" applyAlignment="1">
      <alignment horizontal="center" vertical="center"/>
    </xf>
    <xf numFmtId="164" fontId="6" fillId="5" borderId="42" xfId="0" applyNumberFormat="1" applyFont="1" applyFill="1" applyBorder="1" applyAlignment="1">
      <alignment horizontal="center" vertical="center"/>
    </xf>
    <xf numFmtId="164" fontId="6" fillId="6" borderId="42" xfId="0" applyNumberFormat="1" applyFont="1" applyFill="1" applyBorder="1" applyAlignment="1">
      <alignment horizontal="center" vertical="center"/>
    </xf>
    <xf numFmtId="164" fontId="19" fillId="6" borderId="41" xfId="0" applyNumberFormat="1" applyFont="1" applyFill="1" applyBorder="1" applyAlignment="1">
      <alignment horizontal="center" vertical="center"/>
    </xf>
    <xf numFmtId="164" fontId="19" fillId="6" borderId="42" xfId="0" applyNumberFormat="1" applyFont="1" applyFill="1" applyBorder="1" applyAlignment="1">
      <alignment horizontal="center" vertical="center"/>
    </xf>
    <xf numFmtId="164" fontId="22" fillId="0" borderId="11" xfId="0" applyNumberFormat="1" applyFont="1" applyBorder="1" applyAlignment="1">
      <alignment horizontal="center" vertical="top"/>
    </xf>
    <xf numFmtId="164" fontId="22" fillId="0" borderId="12" xfId="0" applyNumberFormat="1" applyFont="1" applyBorder="1" applyAlignment="1">
      <alignment horizontal="center" vertical="top"/>
    </xf>
    <xf numFmtId="49" fontId="3" fillId="2" borderId="30" xfId="0" applyNumberFormat="1" applyFont="1" applyFill="1" applyBorder="1" applyAlignment="1">
      <alignment vertical="top"/>
    </xf>
    <xf numFmtId="164" fontId="6" fillId="5" borderId="35" xfId="0" applyNumberFormat="1" applyFont="1" applyFill="1" applyBorder="1" applyAlignment="1">
      <alignment horizontal="center" vertical="top"/>
    </xf>
    <xf numFmtId="0" fontId="2" fillId="6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 wrapText="1"/>
    </xf>
    <xf numFmtId="164" fontId="2" fillId="0" borderId="9" xfId="0" applyNumberFormat="1" applyFont="1" applyFill="1" applyBorder="1" applyAlignment="1">
      <alignment horizontal="left" vertical="top" wrapText="1"/>
    </xf>
    <xf numFmtId="164" fontId="2" fillId="0" borderId="11" xfId="0" applyNumberFormat="1" applyFont="1" applyFill="1" applyBorder="1" applyAlignment="1">
      <alignment horizontal="left" vertical="top" wrapText="1"/>
    </xf>
    <xf numFmtId="164" fontId="10" fillId="5" borderId="62" xfId="0" applyNumberFormat="1" applyFont="1" applyFill="1" applyBorder="1" applyAlignment="1">
      <alignment horizontal="center" vertical="top" wrapText="1"/>
    </xf>
    <xf numFmtId="164" fontId="10" fillId="5" borderId="33" xfId="0" applyNumberFormat="1" applyFont="1" applyFill="1" applyBorder="1" applyAlignment="1">
      <alignment horizontal="center" vertical="top" wrapText="1"/>
    </xf>
    <xf numFmtId="164" fontId="3" fillId="0" borderId="38" xfId="0" applyNumberFormat="1" applyFont="1" applyBorder="1" applyAlignment="1">
      <alignment horizontal="center" vertical="top" wrapText="1"/>
    </xf>
    <xf numFmtId="164" fontId="3" fillId="0" borderId="41" xfId="0" applyNumberFormat="1" applyFont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vertical="top" wrapText="1"/>
    </xf>
    <xf numFmtId="49" fontId="2" fillId="0" borderId="42" xfId="0" applyNumberFormat="1" applyFont="1" applyBorder="1" applyAlignment="1">
      <alignment horizontal="center" vertical="top" wrapText="1"/>
    </xf>
    <xf numFmtId="49" fontId="3" fillId="0" borderId="28" xfId="0" applyNumberFormat="1" applyFont="1" applyBorder="1" applyAlignment="1">
      <alignment horizontal="center" vertical="top"/>
    </xf>
    <xf numFmtId="49" fontId="3" fillId="0" borderId="43" xfId="0" applyNumberFormat="1" applyFont="1" applyBorder="1" applyAlignment="1">
      <alignment horizontal="center" vertical="top"/>
    </xf>
    <xf numFmtId="0" fontId="3" fillId="5" borderId="58" xfId="0" applyFont="1" applyFill="1" applyBorder="1" applyAlignment="1">
      <alignment horizontal="right" vertical="top" wrapText="1"/>
    </xf>
    <xf numFmtId="0" fontId="3" fillId="5" borderId="62" xfId="0" applyFont="1" applyFill="1" applyBorder="1" applyAlignment="1">
      <alignment horizontal="right" vertical="top" wrapText="1"/>
    </xf>
    <xf numFmtId="0" fontId="3" fillId="5" borderId="33" xfId="0" applyFont="1" applyFill="1" applyBorder="1" applyAlignment="1">
      <alignment horizontal="right" vertical="top" wrapText="1"/>
    </xf>
    <xf numFmtId="49" fontId="3" fillId="2" borderId="38" xfId="0" applyNumberFormat="1" applyFont="1" applyFill="1" applyBorder="1" applyAlignment="1">
      <alignment horizontal="center" vertical="top" wrapText="1"/>
    </xf>
    <xf numFmtId="49" fontId="3" fillId="2" borderId="41" xfId="0" applyNumberFormat="1" applyFont="1" applyFill="1" applyBorder="1" applyAlignment="1">
      <alignment horizontal="center" vertical="top" wrapText="1"/>
    </xf>
    <xf numFmtId="49" fontId="3" fillId="3" borderId="75" xfId="0" applyNumberFormat="1" applyFont="1" applyFill="1" applyBorder="1" applyAlignment="1">
      <alignment horizontal="center" vertical="top"/>
    </xf>
    <xf numFmtId="49" fontId="3" fillId="3" borderId="76" xfId="0" applyNumberFormat="1" applyFont="1" applyFill="1" applyBorder="1" applyAlignment="1">
      <alignment horizontal="center" vertical="top"/>
    </xf>
    <xf numFmtId="49" fontId="3" fillId="6" borderId="27" xfId="0" applyNumberFormat="1" applyFont="1" applyFill="1" applyBorder="1" applyAlignment="1">
      <alignment horizontal="center" vertical="top"/>
    </xf>
    <xf numFmtId="49" fontId="3" fillId="6" borderId="42" xfId="0" applyNumberFormat="1" applyFont="1" applyFill="1" applyBorder="1" applyAlignment="1">
      <alignment horizontal="center" vertical="top"/>
    </xf>
    <xf numFmtId="164" fontId="10" fillId="0" borderId="51" xfId="0" applyNumberFormat="1" applyFont="1" applyBorder="1" applyAlignment="1">
      <alignment horizontal="left" vertical="top" wrapText="1"/>
    </xf>
    <xf numFmtId="164" fontId="10" fillId="0" borderId="68" xfId="0" applyNumberFormat="1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164" fontId="10" fillId="4" borderId="55" xfId="0" applyNumberFormat="1" applyFont="1" applyFill="1" applyBorder="1" applyAlignment="1">
      <alignment horizontal="center" vertical="top" wrapText="1"/>
    </xf>
    <xf numFmtId="164" fontId="10" fillId="4" borderId="32" xfId="0" applyNumberFormat="1" applyFont="1" applyFill="1" applyBorder="1" applyAlignment="1">
      <alignment horizontal="center" vertical="top" wrapText="1"/>
    </xf>
    <xf numFmtId="164" fontId="10" fillId="6" borderId="0" xfId="0" applyNumberFormat="1" applyFont="1" applyFill="1" applyBorder="1" applyAlignment="1">
      <alignment horizontal="center" vertical="top" wrapText="1"/>
    </xf>
    <xf numFmtId="164" fontId="9" fillId="0" borderId="55" xfId="0" applyNumberFormat="1" applyFont="1" applyBorder="1" applyAlignment="1">
      <alignment horizontal="center" vertical="top" wrapText="1"/>
    </xf>
    <xf numFmtId="164" fontId="9" fillId="0" borderId="32" xfId="0" applyNumberFormat="1" applyFont="1" applyBorder="1" applyAlignment="1">
      <alignment horizontal="center" vertical="top" wrapText="1"/>
    </xf>
    <xf numFmtId="164" fontId="7" fillId="6" borderId="0" xfId="0" applyNumberFormat="1" applyFont="1" applyFill="1" applyBorder="1" applyAlignment="1">
      <alignment horizontal="center" vertical="top" wrapText="1"/>
    </xf>
    <xf numFmtId="49" fontId="3" fillId="4" borderId="25" xfId="0" applyNumberFormat="1" applyFont="1" applyFill="1" applyBorder="1" applyAlignment="1">
      <alignment horizontal="right" vertical="top"/>
    </xf>
    <xf numFmtId="49" fontId="3" fillId="4" borderId="15" xfId="0" applyNumberFormat="1" applyFont="1" applyFill="1" applyBorder="1" applyAlignment="1">
      <alignment horizontal="right" vertical="top"/>
    </xf>
    <xf numFmtId="49" fontId="3" fillId="4" borderId="73" xfId="0" applyNumberFormat="1" applyFont="1" applyFill="1" applyBorder="1" applyAlignment="1">
      <alignment horizontal="right" vertical="top"/>
    </xf>
    <xf numFmtId="164" fontId="5" fillId="4" borderId="30" xfId="0" applyNumberFormat="1" applyFont="1" applyFill="1" applyBorder="1" applyAlignment="1">
      <alignment horizontal="center" vertical="top"/>
    </xf>
    <xf numFmtId="164" fontId="5" fillId="4" borderId="77" xfId="0" applyNumberFormat="1" applyFont="1" applyFill="1" applyBorder="1" applyAlignment="1">
      <alignment horizontal="center" vertical="top"/>
    </xf>
    <xf numFmtId="164" fontId="5" fillId="4" borderId="60" xfId="0" applyNumberFormat="1" applyFont="1" applyFill="1" applyBorder="1" applyAlignment="1">
      <alignment horizontal="center" vertical="top"/>
    </xf>
    <xf numFmtId="0" fontId="3" fillId="0" borderId="3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5" fillId="0" borderId="24" xfId="0" applyNumberFormat="1" applyFont="1" applyBorder="1" applyAlignment="1">
      <alignment vertical="top" wrapText="1"/>
    </xf>
    <xf numFmtId="164" fontId="17" fillId="0" borderId="0" xfId="0" applyNumberFormat="1" applyFont="1" applyFill="1" applyBorder="1" applyAlignment="1">
      <alignment horizontal="center" vertical="top"/>
    </xf>
    <xf numFmtId="49" fontId="3" fillId="3" borderId="25" xfId="0" applyNumberFormat="1" applyFont="1" applyFill="1" applyBorder="1" applyAlignment="1">
      <alignment horizontal="right" vertical="top" wrapText="1"/>
    </xf>
    <xf numFmtId="49" fontId="3" fillId="3" borderId="15" xfId="0" applyNumberFormat="1" applyFont="1" applyFill="1" applyBorder="1" applyAlignment="1">
      <alignment horizontal="right" vertical="top" wrapText="1"/>
    </xf>
    <xf numFmtId="49" fontId="3" fillId="3" borderId="73" xfId="0" applyNumberFormat="1" applyFont="1" applyFill="1" applyBorder="1" applyAlignment="1">
      <alignment horizontal="right" vertical="top" wrapText="1"/>
    </xf>
    <xf numFmtId="164" fontId="5" fillId="3" borderId="26" xfId="0" applyNumberFormat="1" applyFont="1" applyFill="1" applyBorder="1" applyAlignment="1">
      <alignment horizontal="center" vertical="center" wrapText="1"/>
    </xf>
    <xf numFmtId="164" fontId="5" fillId="3" borderId="24" xfId="0" applyNumberFormat="1" applyFont="1" applyFill="1" applyBorder="1" applyAlignment="1">
      <alignment horizontal="center" vertical="center" wrapText="1"/>
    </xf>
    <xf numFmtId="164" fontId="5" fillId="3" borderId="54" xfId="0" applyNumberFormat="1" applyFont="1" applyFill="1" applyBorder="1" applyAlignment="1">
      <alignment horizontal="center" vertical="center" wrapText="1"/>
    </xf>
    <xf numFmtId="164" fontId="3" fillId="2" borderId="25" xfId="0" applyNumberFormat="1" applyFont="1" applyFill="1" applyBorder="1" applyAlignment="1">
      <alignment horizontal="right" vertical="top"/>
    </xf>
    <xf numFmtId="164" fontId="3" fillId="2" borderId="15" xfId="0" applyNumberFormat="1" applyFont="1" applyFill="1" applyBorder="1" applyAlignment="1">
      <alignment horizontal="right" vertical="top"/>
    </xf>
    <xf numFmtId="164" fontId="3" fillId="2" borderId="73" xfId="0" applyNumberFormat="1" applyFont="1" applyFill="1" applyBorder="1" applyAlignment="1">
      <alignment horizontal="right" vertical="top"/>
    </xf>
    <xf numFmtId="164" fontId="5" fillId="2" borderId="7" xfId="0" applyNumberFormat="1" applyFont="1" applyFill="1" applyBorder="1" applyAlignment="1">
      <alignment horizontal="center" vertical="top"/>
    </xf>
    <xf numFmtId="164" fontId="5" fillId="2" borderId="15" xfId="0" applyNumberFormat="1" applyFont="1" applyFill="1" applyBorder="1" applyAlignment="1">
      <alignment horizontal="center" vertical="top"/>
    </xf>
    <xf numFmtId="164" fontId="5" fillId="2" borderId="73" xfId="0" applyNumberFormat="1" applyFont="1" applyFill="1" applyBorder="1" applyAlignment="1">
      <alignment horizontal="center" vertical="top"/>
    </xf>
    <xf numFmtId="0" fontId="2" fillId="0" borderId="47" xfId="0" applyFont="1" applyBorder="1" applyAlignment="1">
      <alignment horizontal="left" vertical="top" wrapText="1"/>
    </xf>
    <xf numFmtId="0" fontId="2" fillId="0" borderId="55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164" fontId="9" fillId="0" borderId="47" xfId="0" applyNumberFormat="1" applyFont="1" applyBorder="1" applyAlignment="1">
      <alignment horizontal="center" vertical="top" wrapText="1"/>
    </xf>
    <xf numFmtId="0" fontId="3" fillId="0" borderId="75" xfId="0" applyFont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right" vertical="top" wrapText="1"/>
    </xf>
    <xf numFmtId="0" fontId="3" fillId="4" borderId="36" xfId="0" applyFont="1" applyFill="1" applyBorder="1" applyAlignment="1">
      <alignment horizontal="right" vertical="top" wrapText="1"/>
    </xf>
    <xf numFmtId="0" fontId="3" fillId="4" borderId="37" xfId="0" applyFont="1" applyFill="1" applyBorder="1" applyAlignment="1">
      <alignment horizontal="right" vertical="top" wrapText="1"/>
    </xf>
    <xf numFmtId="164" fontId="9" fillId="6" borderId="0" xfId="0" applyNumberFormat="1" applyFont="1" applyFill="1" applyBorder="1" applyAlignment="1">
      <alignment horizontal="center" vertical="top" wrapText="1"/>
    </xf>
    <xf numFmtId="164" fontId="3" fillId="0" borderId="38" xfId="0" applyNumberFormat="1" applyFont="1" applyFill="1" applyBorder="1" applyAlignment="1">
      <alignment horizontal="center" vertical="top" wrapText="1"/>
    </xf>
    <xf numFmtId="164" fontId="3" fillId="0" borderId="56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3" fillId="0" borderId="29" xfId="0" applyNumberFormat="1" applyFont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 wrapText="1"/>
    </xf>
    <xf numFmtId="49" fontId="3" fillId="3" borderId="74" xfId="0" applyNumberFormat="1" applyFont="1" applyFill="1" applyBorder="1" applyAlignment="1">
      <alignment horizontal="center" vertical="top"/>
    </xf>
    <xf numFmtId="49" fontId="3" fillId="6" borderId="12" xfId="0" applyNumberFormat="1" applyFont="1" applyFill="1" applyBorder="1" applyAlignment="1">
      <alignment horizontal="center" vertical="top"/>
    </xf>
    <xf numFmtId="164" fontId="10" fillId="0" borderId="67" xfId="0" applyNumberFormat="1" applyFont="1" applyBorder="1" applyAlignment="1">
      <alignment horizontal="left" vertical="top" wrapText="1"/>
    </xf>
    <xf numFmtId="164" fontId="3" fillId="0" borderId="35" xfId="0" applyNumberFormat="1" applyFont="1" applyBorder="1" applyAlignment="1">
      <alignment horizontal="center" vertical="top" wrapText="1"/>
    </xf>
    <xf numFmtId="49" fontId="2" fillId="0" borderId="36" xfId="0" applyNumberFormat="1" applyFont="1" applyBorder="1" applyAlignment="1">
      <alignment horizontal="center" vertical="top" wrapText="1"/>
    </xf>
    <xf numFmtId="49" fontId="3" fillId="0" borderId="37" xfId="0" applyNumberFormat="1" applyFont="1" applyBorder="1" applyAlignment="1">
      <alignment horizontal="center" vertical="top"/>
    </xf>
    <xf numFmtId="49" fontId="3" fillId="2" borderId="56" xfId="0" applyNumberFormat="1" applyFont="1" applyFill="1" applyBorder="1" applyAlignment="1">
      <alignment horizontal="center" vertical="top" wrapText="1"/>
    </xf>
    <xf numFmtId="49" fontId="3" fillId="3" borderId="61" xfId="0" applyNumberFormat="1" applyFont="1" applyFill="1" applyBorder="1" applyAlignment="1">
      <alignment horizontal="center" vertical="top"/>
    </xf>
    <xf numFmtId="49" fontId="3" fillId="6" borderId="51" xfId="0" applyNumberFormat="1" applyFont="1" applyFill="1" applyBorder="1" applyAlignment="1">
      <alignment horizontal="center" vertical="top"/>
    </xf>
    <xf numFmtId="49" fontId="3" fillId="6" borderId="57" xfId="0" applyNumberFormat="1" applyFont="1" applyFill="1" applyBorder="1" applyAlignment="1">
      <alignment horizontal="center" vertical="top"/>
    </xf>
    <xf numFmtId="164" fontId="10" fillId="6" borderId="51" xfId="0" applyNumberFormat="1" applyFont="1" applyFill="1" applyBorder="1" applyAlignment="1">
      <alignment horizontal="left" vertical="top" wrapText="1"/>
    </xf>
    <xf numFmtId="164" fontId="10" fillId="6" borderId="57" xfId="0" applyNumberFormat="1" applyFont="1" applyFill="1" applyBorder="1" applyAlignment="1">
      <alignment horizontal="left" vertical="top" wrapText="1"/>
    </xf>
    <xf numFmtId="49" fontId="3" fillId="3" borderId="26" xfId="0" applyNumberFormat="1" applyFont="1" applyFill="1" applyBorder="1" applyAlignment="1">
      <alignment horizontal="left" vertical="top" wrapText="1"/>
    </xf>
    <xf numFmtId="49" fontId="3" fillId="3" borderId="24" xfId="0" applyNumberFormat="1" applyFont="1" applyFill="1" applyBorder="1" applyAlignment="1">
      <alignment horizontal="left" vertical="top" wrapText="1"/>
    </xf>
    <xf numFmtId="49" fontId="3" fillId="3" borderId="15" xfId="0" applyNumberFormat="1" applyFont="1" applyFill="1" applyBorder="1" applyAlignment="1">
      <alignment horizontal="left" vertical="top" wrapText="1"/>
    </xf>
    <xf numFmtId="49" fontId="3" fillId="3" borderId="73" xfId="0" applyNumberFormat="1" applyFont="1" applyFill="1" applyBorder="1" applyAlignment="1">
      <alignment horizontal="left" vertical="top" wrapText="1"/>
    </xf>
    <xf numFmtId="164" fontId="9" fillId="6" borderId="51" xfId="0" applyNumberFormat="1" applyFont="1" applyFill="1" applyBorder="1" applyAlignment="1">
      <alignment horizontal="left" vertical="top" wrapText="1"/>
    </xf>
    <xf numFmtId="164" fontId="9" fillId="6" borderId="57" xfId="0" applyNumberFormat="1" applyFont="1" applyFill="1" applyBorder="1" applyAlignment="1">
      <alignment horizontal="left" vertical="top" wrapText="1"/>
    </xf>
    <xf numFmtId="164" fontId="3" fillId="0" borderId="9" xfId="0" applyNumberFormat="1" applyFont="1" applyFill="1" applyBorder="1" applyAlignment="1">
      <alignment horizontal="center" vertical="center" textRotation="90" wrapText="1"/>
    </xf>
    <xf numFmtId="164" fontId="3" fillId="0" borderId="13" xfId="0" applyNumberFormat="1" applyFont="1" applyFill="1" applyBorder="1" applyAlignment="1">
      <alignment horizontal="center" vertical="center" textRotation="90" wrapText="1"/>
    </xf>
    <xf numFmtId="49" fontId="13" fillId="0" borderId="10" xfId="0" applyNumberFormat="1" applyFont="1" applyFill="1" applyBorder="1" applyAlignment="1">
      <alignment horizontal="center" vertical="top"/>
    </xf>
    <xf numFmtId="49" fontId="13" fillId="0" borderId="14" xfId="0" applyNumberFormat="1" applyFont="1" applyFill="1" applyBorder="1" applyAlignment="1">
      <alignment horizontal="center" vertical="top"/>
    </xf>
    <xf numFmtId="49" fontId="13" fillId="0" borderId="23" xfId="0" applyNumberFormat="1" applyFont="1" applyFill="1" applyBorder="1" applyAlignment="1">
      <alignment horizontal="center" vertical="top"/>
    </xf>
    <xf numFmtId="49" fontId="13" fillId="0" borderId="44" xfId="0" applyNumberFormat="1" applyFont="1" applyFill="1" applyBorder="1" applyAlignment="1">
      <alignment horizontal="center" vertical="top"/>
    </xf>
    <xf numFmtId="49" fontId="3" fillId="3" borderId="18" xfId="0" applyNumberFormat="1" applyFont="1" applyFill="1" applyBorder="1" applyAlignment="1">
      <alignment horizontal="right" vertical="top" wrapText="1"/>
    </xf>
    <xf numFmtId="49" fontId="3" fillId="3" borderId="24" xfId="0" applyNumberFormat="1" applyFont="1" applyFill="1" applyBorder="1" applyAlignment="1">
      <alignment horizontal="right" vertical="top" wrapText="1"/>
    </xf>
    <xf numFmtId="49" fontId="3" fillId="3" borderId="54" xfId="0" applyNumberFormat="1" applyFont="1" applyFill="1" applyBorder="1" applyAlignment="1">
      <alignment horizontal="right" vertical="top" wrapText="1"/>
    </xf>
    <xf numFmtId="164" fontId="5" fillId="3" borderId="7" xfId="0" applyNumberFormat="1" applyFont="1" applyFill="1" applyBorder="1" applyAlignment="1">
      <alignment horizontal="center" vertical="center"/>
    </xf>
    <xf numFmtId="164" fontId="5" fillId="3" borderId="15" xfId="0" applyNumberFormat="1" applyFont="1" applyFill="1" applyBorder="1" applyAlignment="1">
      <alignment horizontal="center" vertical="center"/>
    </xf>
    <xf numFmtId="164" fontId="5" fillId="3" borderId="73" xfId="0" applyNumberFormat="1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left" vertical="top" wrapText="1"/>
    </xf>
    <xf numFmtId="0" fontId="9" fillId="6" borderId="18" xfId="0" applyFont="1" applyFill="1" applyBorder="1" applyAlignment="1">
      <alignment horizontal="left" vertical="top" wrapText="1"/>
    </xf>
    <xf numFmtId="0" fontId="9" fillId="6" borderId="52" xfId="0" applyFont="1" applyFill="1" applyBorder="1" applyAlignment="1">
      <alignment horizontal="left" vertical="top" wrapText="1"/>
    </xf>
    <xf numFmtId="0" fontId="9" fillId="6" borderId="20" xfId="0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49" fontId="2" fillId="0" borderId="24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77" xfId="0" applyNumberFormat="1" applyFont="1" applyBorder="1" applyAlignment="1">
      <alignment horizontal="center" vertical="top"/>
    </xf>
    <xf numFmtId="49" fontId="10" fillId="0" borderId="23" xfId="0" applyNumberFormat="1" applyFont="1" applyBorder="1" applyAlignment="1">
      <alignment horizontal="center" vertical="top"/>
    </xf>
    <xf numFmtId="49" fontId="10" fillId="0" borderId="39" xfId="0" applyNumberFormat="1" applyFont="1" applyBorder="1" applyAlignment="1">
      <alignment horizontal="center" vertical="top"/>
    </xf>
    <xf numFmtId="49" fontId="10" fillId="0" borderId="44" xfId="0" applyNumberFormat="1" applyFont="1" applyBorder="1" applyAlignment="1">
      <alignment horizontal="center" vertical="top"/>
    </xf>
    <xf numFmtId="0" fontId="6" fillId="0" borderId="78" xfId="0" applyFont="1" applyFill="1" applyBorder="1" applyAlignment="1">
      <alignment horizontal="left" vertical="top" wrapText="1"/>
    </xf>
    <xf numFmtId="0" fontId="6" fillId="0" borderId="55" xfId="0" applyFont="1" applyFill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13" fillId="0" borderId="23" xfId="0" applyFont="1" applyFill="1" applyBorder="1" applyAlignment="1">
      <alignment horizontal="center" vertical="top" wrapText="1"/>
    </xf>
    <xf numFmtId="0" fontId="13" fillId="0" borderId="39" xfId="0" applyFont="1" applyFill="1" applyBorder="1" applyAlignment="1">
      <alignment horizontal="center" vertical="top" wrapText="1"/>
    </xf>
    <xf numFmtId="0" fontId="6" fillId="0" borderId="41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6" borderId="23" xfId="0" applyFont="1" applyFill="1" applyBorder="1" applyAlignment="1">
      <alignment horizontal="left" vertical="top" wrapText="1"/>
    </xf>
    <xf numFmtId="0" fontId="2" fillId="6" borderId="44" xfId="0" applyFont="1" applyFill="1" applyBorder="1" applyAlignment="1">
      <alignment horizontal="left" vertical="top" wrapText="1"/>
    </xf>
    <xf numFmtId="49" fontId="13" fillId="0" borderId="70" xfId="0" applyNumberFormat="1" applyFont="1" applyFill="1" applyBorder="1" applyAlignment="1">
      <alignment horizontal="center" vertical="top"/>
    </xf>
    <xf numFmtId="49" fontId="13" fillId="0" borderId="36" xfId="0" applyNumberFormat="1" applyFont="1" applyFill="1" applyBorder="1" applyAlignment="1">
      <alignment horizontal="center" vertical="top"/>
    </xf>
    <xf numFmtId="49" fontId="13" fillId="0" borderId="71" xfId="0" applyNumberFormat="1" applyFont="1" applyFill="1" applyBorder="1" applyAlignment="1">
      <alignment horizontal="center" vertical="top"/>
    </xf>
    <xf numFmtId="49" fontId="13" fillId="0" borderId="37" xfId="0" applyNumberFormat="1" applyFont="1" applyFill="1" applyBorder="1" applyAlignment="1">
      <alignment horizontal="center" vertical="top"/>
    </xf>
    <xf numFmtId="49" fontId="10" fillId="0" borderId="54" xfId="0" applyNumberFormat="1" applyFont="1" applyBorder="1" applyAlignment="1">
      <alignment horizontal="center" vertical="top"/>
    </xf>
    <xf numFmtId="49" fontId="10" fillId="0" borderId="46" xfId="0" applyNumberFormat="1" applyFont="1" applyBorder="1" applyAlignment="1">
      <alignment horizontal="center" vertical="top"/>
    </xf>
    <xf numFmtId="49" fontId="10" fillId="0" borderId="60" xfId="0" applyNumberFormat="1" applyFont="1" applyBorder="1" applyAlignment="1">
      <alignment horizontal="center" vertical="top"/>
    </xf>
    <xf numFmtId="0" fontId="6" fillId="0" borderId="9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2" fillId="6" borderId="18" xfId="0" applyFont="1" applyFill="1" applyBorder="1" applyAlignment="1">
      <alignment horizontal="left" vertical="top" wrapText="1"/>
    </xf>
    <xf numFmtId="0" fontId="2" fillId="6" borderId="52" xfId="0" applyFont="1" applyFill="1" applyBorder="1" applyAlignment="1">
      <alignment horizontal="left" vertical="top" wrapText="1"/>
    </xf>
    <xf numFmtId="0" fontId="2" fillId="6" borderId="20" xfId="0" applyFont="1" applyFill="1" applyBorder="1" applyAlignment="1">
      <alignment horizontal="left" vertical="top" wrapText="1"/>
    </xf>
    <xf numFmtId="0" fontId="10" fillId="0" borderId="9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vertical="center" textRotation="90"/>
    </xf>
    <xf numFmtId="49" fontId="3" fillId="3" borderId="25" xfId="0" applyNumberFormat="1" applyFont="1" applyFill="1" applyBorder="1" applyAlignment="1">
      <alignment horizontal="right" vertical="top"/>
    </xf>
    <xf numFmtId="49" fontId="3" fillId="3" borderId="15" xfId="0" applyNumberFormat="1" applyFont="1" applyFill="1" applyBorder="1" applyAlignment="1">
      <alignment horizontal="right" vertical="top"/>
    </xf>
    <xf numFmtId="49" fontId="3" fillId="3" borderId="73" xfId="0" applyNumberFormat="1" applyFont="1" applyFill="1" applyBorder="1" applyAlignment="1">
      <alignment horizontal="right" vertical="top"/>
    </xf>
    <xf numFmtId="164" fontId="5" fillId="3" borderId="7" xfId="0" applyNumberFormat="1" applyFont="1" applyFill="1" applyBorder="1" applyAlignment="1">
      <alignment horizontal="center" vertical="top"/>
    </xf>
    <xf numFmtId="164" fontId="5" fillId="3" borderId="15" xfId="0" applyNumberFormat="1" applyFont="1" applyFill="1" applyBorder="1" applyAlignment="1">
      <alignment horizontal="center" vertical="top"/>
    </xf>
    <xf numFmtId="164" fontId="5" fillId="3" borderId="73" xfId="0" applyNumberFormat="1" applyFont="1" applyFill="1" applyBorder="1" applyAlignment="1">
      <alignment horizontal="center" vertical="top"/>
    </xf>
    <xf numFmtId="49" fontId="3" fillId="3" borderId="7" xfId="0" applyNumberFormat="1" applyFont="1" applyFill="1" applyBorder="1" applyAlignment="1">
      <alignment horizontal="left" vertical="top"/>
    </xf>
    <xf numFmtId="49" fontId="3" fillId="3" borderId="15" xfId="0" applyNumberFormat="1" applyFont="1" applyFill="1" applyBorder="1" applyAlignment="1">
      <alignment horizontal="left" vertical="top"/>
    </xf>
    <xf numFmtId="49" fontId="3" fillId="3" borderId="73" xfId="0" applyNumberFormat="1" applyFont="1" applyFill="1" applyBorder="1" applyAlignment="1">
      <alignment horizontal="left" vertical="top"/>
    </xf>
    <xf numFmtId="0" fontId="10" fillId="0" borderId="26" xfId="0" applyFont="1" applyFill="1" applyBorder="1" applyAlignment="1">
      <alignment horizontal="center" vertical="center" textRotation="90" wrapText="1"/>
    </xf>
    <xf numFmtId="0" fontId="10" fillId="0" borderId="59" xfId="0" applyFont="1" applyFill="1" applyBorder="1" applyAlignment="1">
      <alignment horizontal="center" vertical="center" textRotation="90" wrapText="1"/>
    </xf>
    <xf numFmtId="0" fontId="10" fillId="0" borderId="30" xfId="0" applyFont="1" applyFill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3" fillId="6" borderId="18" xfId="0" applyNumberFormat="1" applyFont="1" applyFill="1" applyBorder="1" applyAlignment="1">
      <alignment horizontal="center" vertical="top"/>
    </xf>
    <xf numFmtId="49" fontId="3" fillId="6" borderId="52" xfId="0" applyNumberFormat="1" applyFont="1" applyFill="1" applyBorder="1" applyAlignment="1">
      <alignment horizontal="center" vertical="top"/>
    </xf>
    <xf numFmtId="49" fontId="3" fillId="6" borderId="20" xfId="0" applyNumberFormat="1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left" vertical="top" wrapText="1"/>
    </xf>
    <xf numFmtId="0" fontId="2" fillId="0" borderId="52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49" fontId="3" fillId="2" borderId="38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/>
    </xf>
    <xf numFmtId="49" fontId="3" fillId="2" borderId="41" xfId="0" applyNumberFormat="1" applyFont="1" applyFill="1" applyBorder="1" applyAlignment="1">
      <alignment horizontal="center" vertical="top"/>
    </xf>
    <xf numFmtId="49" fontId="3" fillId="2" borderId="56" xfId="0" applyNumberFormat="1" applyFont="1" applyFill="1" applyBorder="1" applyAlignment="1">
      <alignment horizontal="center" vertical="top"/>
    </xf>
    <xf numFmtId="49" fontId="3" fillId="3" borderId="51" xfId="0" applyNumberFormat="1" applyFont="1" applyFill="1" applyBorder="1" applyAlignment="1">
      <alignment horizontal="center" vertical="top"/>
    </xf>
    <xf numFmtId="49" fontId="3" fillId="3" borderId="52" xfId="0" applyNumberFormat="1" applyFont="1" applyFill="1" applyBorder="1" applyAlignment="1">
      <alignment horizontal="center" vertical="top"/>
    </xf>
    <xf numFmtId="49" fontId="3" fillId="3" borderId="68" xfId="0" applyNumberFormat="1" applyFont="1" applyFill="1" applyBorder="1" applyAlignment="1">
      <alignment horizontal="center" vertical="top"/>
    </xf>
    <xf numFmtId="49" fontId="3" fillId="3" borderId="57" xfId="0" applyNumberFormat="1" applyFont="1" applyFill="1" applyBorder="1" applyAlignment="1">
      <alignment horizontal="center" vertical="top"/>
    </xf>
    <xf numFmtId="49" fontId="3" fillId="6" borderId="68" xfId="0" applyNumberFormat="1" applyFont="1" applyFill="1" applyBorder="1" applyAlignment="1">
      <alignment horizontal="center" vertical="top"/>
    </xf>
    <xf numFmtId="0" fontId="6" fillId="0" borderId="68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3" fillId="2" borderId="73" xfId="0" applyFont="1" applyFill="1" applyBorder="1" applyAlignment="1">
      <alignment horizontal="left" vertical="top"/>
    </xf>
    <xf numFmtId="0" fontId="10" fillId="3" borderId="7" xfId="0" applyFont="1" applyFill="1" applyBorder="1" applyAlignment="1">
      <alignment horizontal="left" vertical="top" wrapText="1"/>
    </xf>
    <xf numFmtId="0" fontId="10" fillId="3" borderId="15" xfId="0" applyFont="1" applyFill="1" applyBorder="1" applyAlignment="1">
      <alignment horizontal="left" vertical="top" wrapText="1"/>
    </xf>
    <xf numFmtId="0" fontId="10" fillId="3" borderId="73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vertical="center" textRotation="90" wrapText="1"/>
    </xf>
    <xf numFmtId="0" fontId="10" fillId="0" borderId="11" xfId="0" applyFont="1" applyFill="1" applyBorder="1" applyAlignment="1">
      <alignment vertical="center" textRotation="90" wrapText="1"/>
    </xf>
    <xf numFmtId="0" fontId="10" fillId="0" borderId="13" xfId="0" applyFont="1" applyFill="1" applyBorder="1" applyAlignment="1">
      <alignment vertical="center" textRotation="90" wrapText="1"/>
    </xf>
    <xf numFmtId="49" fontId="2" fillId="0" borderId="24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77" xfId="0" applyNumberFormat="1" applyFont="1" applyBorder="1" applyAlignment="1">
      <alignment horizontal="center" vertical="top" wrapText="1"/>
    </xf>
    <xf numFmtId="0" fontId="6" fillId="6" borderId="9" xfId="0" applyFont="1" applyFill="1" applyBorder="1" applyAlignment="1">
      <alignment horizontal="left" vertical="top" wrapText="1"/>
    </xf>
    <xf numFmtId="0" fontId="6" fillId="6" borderId="11" xfId="0" applyFont="1" applyFill="1" applyBorder="1" applyAlignment="1">
      <alignment horizontal="left" vertical="top" wrapText="1"/>
    </xf>
    <xf numFmtId="0" fontId="6" fillId="6" borderId="13" xfId="0" applyFont="1" applyFill="1" applyBorder="1" applyAlignment="1">
      <alignment horizontal="left" vertical="top" wrapText="1"/>
    </xf>
    <xf numFmtId="49" fontId="3" fillId="8" borderId="7" xfId="0" applyNumberFormat="1" applyFont="1" applyFill="1" applyBorder="1" applyAlignment="1">
      <alignment horizontal="left" vertical="top" wrapText="1"/>
    </xf>
    <xf numFmtId="49" fontId="3" fillId="8" borderId="15" xfId="0" applyNumberFormat="1" applyFont="1" applyFill="1" applyBorder="1" applyAlignment="1">
      <alignment horizontal="left" vertical="top" wrapText="1"/>
    </xf>
    <xf numFmtId="49" fontId="3" fillId="8" borderId="73" xfId="0" applyNumberFormat="1" applyFont="1" applyFill="1" applyBorder="1" applyAlignment="1">
      <alignment horizontal="left" vertical="top" wrapText="1"/>
    </xf>
    <xf numFmtId="0" fontId="11" fillId="4" borderId="7" xfId="0" applyFont="1" applyFill="1" applyBorder="1" applyAlignment="1">
      <alignment horizontal="left" vertical="top" wrapText="1"/>
    </xf>
    <xf numFmtId="0" fontId="11" fillId="4" borderId="15" xfId="0" applyFont="1" applyFill="1" applyBorder="1" applyAlignment="1">
      <alignment horizontal="left" vertical="top" wrapText="1"/>
    </xf>
    <xf numFmtId="0" fontId="11" fillId="4" borderId="73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center" vertical="center" textRotation="90" wrapText="1"/>
    </xf>
    <xf numFmtId="0" fontId="2" fillId="0" borderId="65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5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textRotation="90" wrapText="1"/>
    </xf>
    <xf numFmtId="0" fontId="2" fillId="0" borderId="64" xfId="0" applyFont="1" applyBorder="1" applyAlignment="1">
      <alignment horizontal="center" vertical="center" textRotation="90" wrapText="1"/>
    </xf>
    <xf numFmtId="0" fontId="2" fillId="0" borderId="23" xfId="0" applyNumberFormat="1" applyFont="1" applyBorder="1" applyAlignment="1">
      <alignment horizontal="center" vertical="center" textRotation="90" wrapText="1"/>
    </xf>
    <xf numFmtId="0" fontId="2" fillId="0" borderId="39" xfId="0" applyNumberFormat="1" applyFont="1" applyBorder="1" applyAlignment="1">
      <alignment horizontal="center" vertical="center" textRotation="90" wrapText="1"/>
    </xf>
    <xf numFmtId="0" fontId="2" fillId="0" borderId="44" xfId="0" applyNumberFormat="1" applyFont="1" applyBorder="1" applyAlignment="1">
      <alignment horizontal="center" vertical="center" textRotation="90" wrapText="1"/>
    </xf>
    <xf numFmtId="0" fontId="3" fillId="0" borderId="5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9" fillId="0" borderId="37" xfId="0" applyNumberFormat="1" applyFont="1" applyBorder="1" applyAlignment="1">
      <alignment horizontal="center" vertical="center" textRotation="90"/>
    </xf>
    <xf numFmtId="0" fontId="9" fillId="0" borderId="29" xfId="0" applyNumberFormat="1" applyFont="1" applyBorder="1" applyAlignment="1">
      <alignment horizontal="center" vertical="center" textRotation="90"/>
    </xf>
    <xf numFmtId="0" fontId="2" fillId="0" borderId="3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0" fillId="0" borderId="77" xfId="0" applyFont="1" applyBorder="1" applyAlignment="1">
      <alignment horizontal="right" vertical="top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56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2" fontId="8" fillId="0" borderId="0" xfId="0" applyNumberFormat="1" applyFont="1" applyAlignment="1">
      <alignment horizontal="center" vertical="top" wrapText="1"/>
    </xf>
    <xf numFmtId="2" fontId="18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164" fontId="9" fillId="6" borderId="35" xfId="0" applyNumberFormat="1" applyFont="1" applyFill="1" applyBorder="1" applyAlignment="1">
      <alignment horizontal="center"/>
    </xf>
    <xf numFmtId="0" fontId="9" fillId="6" borderId="36" xfId="0" applyFont="1" applyFill="1" applyBorder="1" applyAlignment="1">
      <alignment horizontal="center"/>
    </xf>
    <xf numFmtId="0" fontId="9" fillId="6" borderId="37" xfId="0" applyFont="1" applyFill="1" applyBorder="1" applyAlignment="1">
      <alignment horizontal="center"/>
    </xf>
    <xf numFmtId="164" fontId="10" fillId="4" borderId="35" xfId="0" applyNumberFormat="1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10" fillId="0" borderId="3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164" fontId="10" fillId="9" borderId="56" xfId="0" applyNumberFormat="1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10" fillId="9" borderId="29" xfId="0" applyFont="1" applyFill="1" applyBorder="1" applyAlignment="1">
      <alignment horizontal="center"/>
    </xf>
    <xf numFmtId="164" fontId="17" fillId="0" borderId="77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0" fillId="0" borderId="7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textRotation="90" wrapText="1"/>
    </xf>
    <xf numFmtId="0" fontId="9" fillId="0" borderId="64" xfId="0" applyFont="1" applyBorder="1" applyAlignment="1">
      <alignment horizontal="center" vertical="center" textRotation="90" wrapText="1"/>
    </xf>
    <xf numFmtId="0" fontId="9" fillId="0" borderId="36" xfId="0" applyFont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 textRotation="90" wrapText="1"/>
    </xf>
    <xf numFmtId="0" fontId="7" fillId="0" borderId="44" xfId="0" applyFont="1" applyFill="1" applyBorder="1" applyAlignment="1">
      <alignment horizontal="center" vertical="center" textRotation="90" wrapText="1"/>
    </xf>
    <xf numFmtId="49" fontId="3" fillId="6" borderId="72" xfId="0" applyNumberFormat="1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center" textRotation="90" wrapText="1"/>
    </xf>
    <xf numFmtId="0" fontId="10" fillId="0" borderId="13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9" fillId="6" borderId="72" xfId="0" applyNumberFormat="1" applyFont="1" applyFill="1" applyBorder="1" applyAlignment="1">
      <alignment horizontal="left" vertical="top" wrapText="1"/>
    </xf>
    <xf numFmtId="164" fontId="3" fillId="0" borderId="69" xfId="0" applyNumberFormat="1" applyFont="1" applyFill="1" applyBorder="1" applyAlignment="1">
      <alignment horizontal="center" vertical="center" wrapText="1"/>
    </xf>
    <xf numFmtId="164" fontId="3" fillId="0" borderId="56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Border="1" applyAlignment="1">
      <alignment horizontal="center" vertical="top" wrapText="1"/>
    </xf>
    <xf numFmtId="49" fontId="3" fillId="0" borderId="71" xfId="0" applyNumberFormat="1" applyFont="1" applyBorder="1" applyAlignment="1">
      <alignment horizontal="center" vertical="top"/>
    </xf>
    <xf numFmtId="49" fontId="3" fillId="3" borderId="7" xfId="0" applyNumberFormat="1" applyFont="1" applyFill="1" applyBorder="1" applyAlignment="1">
      <alignment horizontal="left" vertical="top" wrapText="1"/>
    </xf>
    <xf numFmtId="0" fontId="6" fillId="0" borderId="37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49" fontId="3" fillId="8" borderId="26" xfId="0" applyNumberFormat="1" applyFont="1" applyFill="1" applyBorder="1" applyAlignment="1">
      <alignment horizontal="left" vertical="top" wrapText="1"/>
    </xf>
    <xf numFmtId="49" fontId="3" fillId="8" borderId="24" xfId="0" applyNumberFormat="1" applyFont="1" applyFill="1" applyBorder="1" applyAlignment="1">
      <alignment horizontal="left" vertical="top" wrapText="1"/>
    </xf>
    <xf numFmtId="49" fontId="3" fillId="8" borderId="63" xfId="0" applyNumberFormat="1" applyFont="1" applyFill="1" applyBorder="1" applyAlignment="1">
      <alignment horizontal="left" vertical="top" wrapText="1"/>
    </xf>
    <xf numFmtId="164" fontId="9" fillId="6" borderId="47" xfId="0" applyNumberFormat="1" applyFont="1" applyFill="1" applyBorder="1" applyAlignment="1">
      <alignment horizontal="center"/>
    </xf>
    <xf numFmtId="164" fontId="9" fillId="6" borderId="55" xfId="0" applyNumberFormat="1" applyFont="1" applyFill="1" applyBorder="1" applyAlignment="1">
      <alignment horizontal="center"/>
    </xf>
    <xf numFmtId="164" fontId="9" fillId="6" borderId="32" xfId="0" applyNumberFormat="1" applyFont="1" applyFill="1" applyBorder="1" applyAlignment="1">
      <alignment horizontal="center"/>
    </xf>
    <xf numFmtId="0" fontId="11" fillId="4" borderId="47" xfId="0" applyFont="1" applyFill="1" applyBorder="1" applyAlignment="1">
      <alignment horizontal="left" vertical="top" wrapText="1"/>
    </xf>
    <xf numFmtId="0" fontId="11" fillId="4" borderId="55" xfId="0" applyFont="1" applyFill="1" applyBorder="1" applyAlignment="1">
      <alignment horizontal="left" vertical="top" wrapText="1"/>
    </xf>
    <xf numFmtId="0" fontId="11" fillId="4" borderId="66" xfId="0" applyFont="1" applyFill="1" applyBorder="1" applyAlignment="1">
      <alignment horizontal="left" vertical="top" wrapText="1"/>
    </xf>
    <xf numFmtId="0" fontId="3" fillId="2" borderId="59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74" xfId="0" applyFont="1" applyFill="1" applyBorder="1" applyAlignment="1">
      <alignment horizontal="left" vertical="top"/>
    </xf>
    <xf numFmtId="0" fontId="10" fillId="3" borderId="58" xfId="0" applyFont="1" applyFill="1" applyBorder="1" applyAlignment="1">
      <alignment horizontal="left" vertical="top" wrapText="1"/>
    </xf>
    <xf numFmtId="0" fontId="10" fillId="3" borderId="62" xfId="0" applyFont="1" applyFill="1" applyBorder="1" applyAlignment="1">
      <alignment horizontal="left" vertical="top" wrapText="1"/>
    </xf>
    <xf numFmtId="0" fontId="10" fillId="3" borderId="61" xfId="0" applyFont="1" applyFill="1" applyBorder="1" applyAlignment="1">
      <alignment horizontal="left" vertical="top" wrapText="1"/>
    </xf>
    <xf numFmtId="0" fontId="16" fillId="0" borderId="36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</cellXfs>
  <cellStyles count="1">
    <cellStyle name="Paprastas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showWhiteSpace="0" zoomScaleNormal="100" zoomScaleSheetLayoutView="80" workbookViewId="0">
      <selection activeCell="P65" sqref="P65:Q65"/>
    </sheetView>
  </sheetViews>
  <sheetFormatPr defaultRowHeight="12.75"/>
  <cols>
    <col min="1" max="3" width="2.7109375" style="1" customWidth="1"/>
    <col min="4" max="4" width="39.7109375" style="1" customWidth="1"/>
    <col min="5" max="5" width="3" style="376" customWidth="1"/>
    <col min="6" max="6" width="3" style="1" customWidth="1"/>
    <col min="7" max="7" width="3" style="2" customWidth="1"/>
    <col min="8" max="8" width="6.85546875" style="246" customWidth="1"/>
    <col min="9" max="9" width="6.42578125" style="1" customWidth="1"/>
    <col min="10" max="11" width="5.42578125" style="1" customWidth="1"/>
    <col min="12" max="12" width="6.42578125" style="1" customWidth="1"/>
    <col min="13" max="14" width="7.5703125" style="1" customWidth="1"/>
    <col min="15" max="15" width="24.140625" style="1" customWidth="1"/>
    <col min="16" max="17" width="5.5703125" style="246" customWidth="1"/>
    <col min="18" max="18" width="5.5703125" style="200" customWidth="1"/>
    <col min="19" max="16384" width="9.140625" style="200"/>
  </cols>
  <sheetData>
    <row r="1" spans="1:18" ht="18.75" customHeight="1">
      <c r="A1" s="635" t="s">
        <v>99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  <c r="N1" s="635"/>
      <c r="O1" s="635"/>
      <c r="P1" s="635"/>
      <c r="Q1" s="635"/>
      <c r="R1" s="635"/>
    </row>
    <row r="2" spans="1:18" ht="18.75" customHeight="1">
      <c r="A2" s="647" t="s">
        <v>100</v>
      </c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</row>
    <row r="3" spans="1:18" ht="15.75" customHeight="1">
      <c r="A3" s="649" t="s">
        <v>56</v>
      </c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649"/>
      <c r="R3" s="649"/>
    </row>
    <row r="4" spans="1:18" ht="13.5" thickBot="1">
      <c r="A4" s="636" t="s">
        <v>0</v>
      </c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  <c r="O4" s="636"/>
      <c r="P4" s="636"/>
      <c r="Q4" s="636"/>
      <c r="R4" s="636"/>
    </row>
    <row r="5" spans="1:18" ht="12.75" customHeight="1">
      <c r="A5" s="637" t="s">
        <v>1</v>
      </c>
      <c r="B5" s="640" t="s">
        <v>2</v>
      </c>
      <c r="C5" s="640" t="s">
        <v>3</v>
      </c>
      <c r="D5" s="641" t="s">
        <v>16</v>
      </c>
      <c r="E5" s="644" t="s">
        <v>4</v>
      </c>
      <c r="F5" s="640" t="s">
        <v>89</v>
      </c>
      <c r="G5" s="624" t="s">
        <v>5</v>
      </c>
      <c r="H5" s="613" t="s">
        <v>6</v>
      </c>
      <c r="I5" s="476" t="s">
        <v>93</v>
      </c>
      <c r="J5" s="456"/>
      <c r="K5" s="456"/>
      <c r="L5" s="627"/>
      <c r="M5" s="613" t="s">
        <v>53</v>
      </c>
      <c r="N5" s="616" t="s">
        <v>60</v>
      </c>
      <c r="O5" s="619" t="s">
        <v>101</v>
      </c>
      <c r="P5" s="620"/>
      <c r="Q5" s="620"/>
      <c r="R5" s="621"/>
    </row>
    <row r="6" spans="1:18" ht="12.75" customHeight="1">
      <c r="A6" s="638"/>
      <c r="B6" s="629"/>
      <c r="C6" s="629"/>
      <c r="D6" s="642"/>
      <c r="E6" s="645"/>
      <c r="F6" s="629"/>
      <c r="G6" s="625"/>
      <c r="H6" s="614"/>
      <c r="I6" s="622" t="s">
        <v>7</v>
      </c>
      <c r="J6" s="628" t="s">
        <v>8</v>
      </c>
      <c r="K6" s="628"/>
      <c r="L6" s="590" t="s">
        <v>22</v>
      </c>
      <c r="M6" s="614"/>
      <c r="N6" s="617"/>
      <c r="O6" s="633" t="s">
        <v>16</v>
      </c>
      <c r="P6" s="629" t="s">
        <v>78</v>
      </c>
      <c r="Q6" s="629" t="s">
        <v>79</v>
      </c>
      <c r="R6" s="631" t="s">
        <v>80</v>
      </c>
    </row>
    <row r="7" spans="1:18" ht="117.75" customHeight="1" thickBot="1">
      <c r="A7" s="639"/>
      <c r="B7" s="630"/>
      <c r="C7" s="630"/>
      <c r="D7" s="643"/>
      <c r="E7" s="646"/>
      <c r="F7" s="630"/>
      <c r="G7" s="626"/>
      <c r="H7" s="615"/>
      <c r="I7" s="623"/>
      <c r="J7" s="245" t="s">
        <v>7</v>
      </c>
      <c r="K7" s="3" t="s">
        <v>17</v>
      </c>
      <c r="L7" s="591"/>
      <c r="M7" s="615"/>
      <c r="N7" s="618"/>
      <c r="O7" s="634"/>
      <c r="P7" s="630"/>
      <c r="Q7" s="630"/>
      <c r="R7" s="632"/>
    </row>
    <row r="8" spans="1:18" ht="13.5" thickBot="1">
      <c r="A8" s="607" t="s">
        <v>34</v>
      </c>
      <c r="B8" s="608"/>
      <c r="C8" s="608"/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608"/>
      <c r="P8" s="608"/>
      <c r="Q8" s="608"/>
      <c r="R8" s="609"/>
    </row>
    <row r="9" spans="1:18" ht="13.5" thickBot="1">
      <c r="A9" s="610" t="s">
        <v>57</v>
      </c>
      <c r="B9" s="611"/>
      <c r="C9" s="611"/>
      <c r="D9" s="611"/>
      <c r="E9" s="611"/>
      <c r="F9" s="611"/>
      <c r="G9" s="611"/>
      <c r="H9" s="611"/>
      <c r="I9" s="611"/>
      <c r="J9" s="611"/>
      <c r="K9" s="611"/>
      <c r="L9" s="611"/>
      <c r="M9" s="611"/>
      <c r="N9" s="611"/>
      <c r="O9" s="611"/>
      <c r="P9" s="611"/>
      <c r="Q9" s="611"/>
      <c r="R9" s="612"/>
    </row>
    <row r="10" spans="1:18" ht="16.5" customHeight="1" thickBot="1">
      <c r="A10" s="48" t="s">
        <v>9</v>
      </c>
      <c r="B10" s="592" t="s">
        <v>48</v>
      </c>
      <c r="C10" s="593"/>
      <c r="D10" s="593"/>
      <c r="E10" s="593"/>
      <c r="F10" s="593"/>
      <c r="G10" s="593"/>
      <c r="H10" s="593"/>
      <c r="I10" s="593"/>
      <c r="J10" s="593"/>
      <c r="K10" s="593"/>
      <c r="L10" s="593"/>
      <c r="M10" s="593"/>
      <c r="N10" s="593"/>
      <c r="O10" s="593"/>
      <c r="P10" s="593"/>
      <c r="Q10" s="593"/>
      <c r="R10" s="594"/>
    </row>
    <row r="11" spans="1:18" ht="13.5" thickBot="1">
      <c r="A11" s="4" t="s">
        <v>9</v>
      </c>
      <c r="B11" s="41" t="s">
        <v>9</v>
      </c>
      <c r="C11" s="595" t="s">
        <v>36</v>
      </c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7"/>
    </row>
    <row r="12" spans="1:18" ht="22.5" customHeight="1">
      <c r="A12" s="581" t="s">
        <v>9</v>
      </c>
      <c r="B12" s="585" t="s">
        <v>9</v>
      </c>
      <c r="C12" s="495" t="s">
        <v>9</v>
      </c>
      <c r="D12" s="575" t="s">
        <v>23</v>
      </c>
      <c r="E12" s="598" t="s">
        <v>122</v>
      </c>
      <c r="F12" s="601" t="s">
        <v>24</v>
      </c>
      <c r="G12" s="528" t="s">
        <v>44</v>
      </c>
      <c r="H12" s="146" t="s">
        <v>25</v>
      </c>
      <c r="I12" s="67">
        <f>J12+L12</f>
        <v>36.799999999999997</v>
      </c>
      <c r="J12" s="68">
        <v>36.799999999999997</v>
      </c>
      <c r="K12" s="68"/>
      <c r="L12" s="69"/>
      <c r="M12" s="70">
        <v>36.799999999999997</v>
      </c>
      <c r="N12" s="70">
        <v>36.799999999999997</v>
      </c>
      <c r="O12" s="604" t="s">
        <v>61</v>
      </c>
      <c r="P12" s="71">
        <v>100</v>
      </c>
      <c r="Q12" s="71">
        <v>100</v>
      </c>
      <c r="R12" s="72">
        <v>100</v>
      </c>
    </row>
    <row r="13" spans="1:18" ht="22.5" customHeight="1">
      <c r="A13" s="582"/>
      <c r="B13" s="586"/>
      <c r="C13" s="573"/>
      <c r="D13" s="576"/>
      <c r="E13" s="599"/>
      <c r="F13" s="602"/>
      <c r="G13" s="529"/>
      <c r="H13" s="147" t="s">
        <v>26</v>
      </c>
      <c r="I13" s="73">
        <f>J13+L13</f>
        <v>298</v>
      </c>
      <c r="J13" s="74">
        <v>298</v>
      </c>
      <c r="K13" s="74"/>
      <c r="L13" s="75"/>
      <c r="M13" s="76">
        <v>298</v>
      </c>
      <c r="N13" s="76">
        <v>298</v>
      </c>
      <c r="O13" s="605"/>
      <c r="P13" s="77"/>
      <c r="Q13" s="77"/>
      <c r="R13" s="78"/>
    </row>
    <row r="14" spans="1:18" ht="22.5" customHeight="1">
      <c r="A14" s="583"/>
      <c r="B14" s="587"/>
      <c r="C14" s="589"/>
      <c r="D14" s="576"/>
      <c r="E14" s="599"/>
      <c r="F14" s="602"/>
      <c r="G14" s="529"/>
      <c r="H14" s="148" t="s">
        <v>51</v>
      </c>
      <c r="I14" s="416">
        <f>J14+L14</f>
        <v>89</v>
      </c>
      <c r="J14" s="79">
        <v>89</v>
      </c>
      <c r="K14" s="79"/>
      <c r="L14" s="80"/>
      <c r="M14" s="81"/>
      <c r="N14" s="81"/>
      <c r="O14" s="605"/>
      <c r="P14" s="77"/>
      <c r="Q14" s="77"/>
      <c r="R14" s="78"/>
    </row>
    <row r="15" spans="1:18" ht="22.5" customHeight="1">
      <c r="A15" s="583"/>
      <c r="B15" s="587"/>
      <c r="C15" s="589"/>
      <c r="D15" s="576"/>
      <c r="E15" s="599"/>
      <c r="F15" s="602"/>
      <c r="G15" s="529"/>
      <c r="H15" s="149" t="s">
        <v>27</v>
      </c>
      <c r="I15" s="82">
        <f t="shared" ref="I15:I21" si="0">J15+L15</f>
        <v>158.4</v>
      </c>
      <c r="J15" s="83">
        <v>158.4</v>
      </c>
      <c r="K15" s="83"/>
      <c r="L15" s="84"/>
      <c r="M15" s="85">
        <v>108</v>
      </c>
      <c r="N15" s="85">
        <v>108</v>
      </c>
      <c r="O15" s="605"/>
      <c r="P15" s="86"/>
      <c r="Q15" s="86"/>
      <c r="R15" s="87"/>
    </row>
    <row r="16" spans="1:18" ht="13.5" thickBot="1">
      <c r="A16" s="584"/>
      <c r="B16" s="588"/>
      <c r="C16" s="496"/>
      <c r="D16" s="577"/>
      <c r="E16" s="600"/>
      <c r="F16" s="603"/>
      <c r="G16" s="530"/>
      <c r="H16" s="164" t="s">
        <v>10</v>
      </c>
      <c r="I16" s="131">
        <f t="shared" si="0"/>
        <v>582.20000000000005</v>
      </c>
      <c r="J16" s="167">
        <f>SUM(J12:J15)</f>
        <v>582.20000000000005</v>
      </c>
      <c r="K16" s="167"/>
      <c r="L16" s="168"/>
      <c r="M16" s="169">
        <f>SUM(M12:M15)</f>
        <v>442.8</v>
      </c>
      <c r="N16" s="169">
        <f>SUM(N12:N15)</f>
        <v>442.8</v>
      </c>
      <c r="O16" s="606"/>
      <c r="P16" s="88"/>
      <c r="Q16" s="88"/>
      <c r="R16" s="89"/>
    </row>
    <row r="17" spans="1:21" ht="26.25" customHeight="1">
      <c r="A17" s="27" t="s">
        <v>9</v>
      </c>
      <c r="B17" s="28" t="s">
        <v>9</v>
      </c>
      <c r="C17" s="572" t="s">
        <v>11</v>
      </c>
      <c r="D17" s="575" t="s">
        <v>115</v>
      </c>
      <c r="E17" s="578" t="s">
        <v>123</v>
      </c>
      <c r="F17" s="525" t="s">
        <v>24</v>
      </c>
      <c r="G17" s="528" t="s">
        <v>44</v>
      </c>
      <c r="H17" s="6" t="s">
        <v>25</v>
      </c>
      <c r="I17" s="67">
        <f t="shared" si="0"/>
        <v>7.5</v>
      </c>
      <c r="J17" s="68">
        <f>7.4+0.1</f>
        <v>7.5</v>
      </c>
      <c r="K17" s="68">
        <f>5.6+0.1</f>
        <v>5.6999999999999993</v>
      </c>
      <c r="L17" s="69"/>
      <c r="M17" s="90">
        <v>7.4</v>
      </c>
      <c r="N17" s="91">
        <v>7.4</v>
      </c>
      <c r="O17" s="548" t="s">
        <v>58</v>
      </c>
      <c r="P17" s="241">
        <v>20</v>
      </c>
      <c r="Q17" s="241">
        <v>20</v>
      </c>
      <c r="R17" s="242">
        <v>20</v>
      </c>
    </row>
    <row r="18" spans="1:21" ht="26.25" customHeight="1">
      <c r="A18" s="243"/>
      <c r="B18" s="244"/>
      <c r="C18" s="573"/>
      <c r="D18" s="576"/>
      <c r="E18" s="579"/>
      <c r="F18" s="526"/>
      <c r="G18" s="529"/>
      <c r="H18" s="29" t="s">
        <v>27</v>
      </c>
      <c r="I18" s="73">
        <f t="shared" si="0"/>
        <v>55.1</v>
      </c>
      <c r="J18" s="74">
        <v>55.1</v>
      </c>
      <c r="K18" s="74">
        <v>42.1</v>
      </c>
      <c r="L18" s="262"/>
      <c r="M18" s="92">
        <v>51.4</v>
      </c>
      <c r="N18" s="93">
        <v>51.4</v>
      </c>
      <c r="O18" s="549"/>
      <c r="P18" s="241"/>
      <c r="Q18" s="241"/>
      <c r="R18" s="242"/>
    </row>
    <row r="19" spans="1:21" ht="14.25" customHeight="1" thickBot="1">
      <c r="A19" s="30"/>
      <c r="B19" s="31"/>
      <c r="C19" s="574"/>
      <c r="D19" s="577"/>
      <c r="E19" s="580"/>
      <c r="F19" s="527"/>
      <c r="G19" s="530"/>
      <c r="H19" s="164" t="s">
        <v>10</v>
      </c>
      <c r="I19" s="165">
        <f t="shared" si="0"/>
        <v>62.6</v>
      </c>
      <c r="J19" s="166">
        <f>SUM(J17:J18)</f>
        <v>62.6</v>
      </c>
      <c r="K19" s="166">
        <f>SUM(K17:K18)</f>
        <v>47.8</v>
      </c>
      <c r="L19" s="166"/>
      <c r="M19" s="171">
        <f>SUM(M17:M18)</f>
        <v>58.8</v>
      </c>
      <c r="N19" s="172">
        <f>SUM(N17:N18)</f>
        <v>58.8</v>
      </c>
      <c r="O19" s="549"/>
      <c r="P19" s="241"/>
      <c r="Q19" s="241"/>
      <c r="R19" s="242"/>
    </row>
    <row r="20" spans="1:21" ht="21.75" customHeight="1">
      <c r="A20" s="581" t="s">
        <v>9</v>
      </c>
      <c r="B20" s="434" t="s">
        <v>9</v>
      </c>
      <c r="C20" s="495" t="s">
        <v>29</v>
      </c>
      <c r="D20" s="575" t="s">
        <v>113</v>
      </c>
      <c r="E20" s="566" t="s">
        <v>123</v>
      </c>
      <c r="F20" s="569" t="s">
        <v>24</v>
      </c>
      <c r="G20" s="545" t="s">
        <v>44</v>
      </c>
      <c r="H20" s="7" t="s">
        <v>25</v>
      </c>
      <c r="I20" s="67">
        <f t="shared" si="0"/>
        <v>506.2</v>
      </c>
      <c r="J20" s="68">
        <f>506.3-0.1</f>
        <v>506.2</v>
      </c>
      <c r="K20" s="68">
        <f>312-0.1</f>
        <v>311.89999999999998</v>
      </c>
      <c r="L20" s="194"/>
      <c r="M20" s="94">
        <f>161+350.6</f>
        <v>511.6</v>
      </c>
      <c r="N20" s="94">
        <f>161+350.6</f>
        <v>511.6</v>
      </c>
      <c r="O20" s="548" t="s">
        <v>62</v>
      </c>
      <c r="P20" s="550">
        <v>31</v>
      </c>
      <c r="Q20" s="550">
        <v>31</v>
      </c>
      <c r="R20" s="535">
        <v>31</v>
      </c>
    </row>
    <row r="21" spans="1:21" ht="21.75" customHeight="1">
      <c r="A21" s="582"/>
      <c r="B21" s="487"/>
      <c r="C21" s="573"/>
      <c r="D21" s="576"/>
      <c r="E21" s="567"/>
      <c r="F21" s="570"/>
      <c r="G21" s="546"/>
      <c r="H21" s="8" t="s">
        <v>27</v>
      </c>
      <c r="I21" s="82">
        <f t="shared" si="0"/>
        <v>280.60000000000002</v>
      </c>
      <c r="J21" s="83">
        <v>280.60000000000002</v>
      </c>
      <c r="K21" s="83">
        <v>214.2</v>
      </c>
      <c r="L21" s="263"/>
      <c r="M21" s="85">
        <v>329.6</v>
      </c>
      <c r="N21" s="85">
        <v>329.6</v>
      </c>
      <c r="O21" s="549"/>
      <c r="P21" s="551"/>
      <c r="Q21" s="551"/>
      <c r="R21" s="536"/>
    </row>
    <row r="22" spans="1:21" ht="25.5" customHeight="1">
      <c r="A22" s="15"/>
      <c r="B22" s="16"/>
      <c r="C22" s="173"/>
      <c r="D22" s="576"/>
      <c r="E22" s="567"/>
      <c r="F22" s="570"/>
      <c r="G22" s="546"/>
      <c r="H22" s="10" t="s">
        <v>30</v>
      </c>
      <c r="I22" s="98"/>
      <c r="J22" s="99"/>
      <c r="K22" s="99"/>
      <c r="L22" s="100"/>
      <c r="M22" s="95">
        <v>224.8</v>
      </c>
      <c r="N22" s="95">
        <v>224.8</v>
      </c>
      <c r="O22" s="256" t="s">
        <v>63</v>
      </c>
      <c r="P22" s="150">
        <v>260</v>
      </c>
      <c r="Q22" s="150">
        <v>300</v>
      </c>
      <c r="R22" s="151">
        <v>340</v>
      </c>
    </row>
    <row r="23" spans="1:21" ht="21" customHeight="1">
      <c r="A23" s="15"/>
      <c r="B23" s="16"/>
      <c r="C23" s="173"/>
      <c r="D23" s="576"/>
      <c r="E23" s="567"/>
      <c r="F23" s="570"/>
      <c r="G23" s="546"/>
      <c r="H23" s="417" t="s">
        <v>32</v>
      </c>
      <c r="I23" s="82">
        <f>J23+L23</f>
        <v>48.9</v>
      </c>
      <c r="J23" s="83">
        <v>48.9</v>
      </c>
      <c r="K23" s="83"/>
      <c r="L23" s="248"/>
      <c r="M23" s="155"/>
      <c r="N23" s="155"/>
      <c r="O23" s="537" t="s">
        <v>98</v>
      </c>
      <c r="P23" s="152">
        <v>85</v>
      </c>
      <c r="Q23" s="152">
        <v>92</v>
      </c>
      <c r="R23" s="153">
        <v>102</v>
      </c>
      <c r="T23" s="203"/>
      <c r="U23" s="203"/>
    </row>
    <row r="24" spans="1:21" ht="15.75" customHeight="1" thickBot="1">
      <c r="A24" s="17"/>
      <c r="B24" s="18"/>
      <c r="C24" s="174"/>
      <c r="D24" s="577"/>
      <c r="E24" s="568"/>
      <c r="F24" s="571"/>
      <c r="G24" s="547"/>
      <c r="H24" s="247" t="s">
        <v>10</v>
      </c>
      <c r="I24" s="177">
        <f t="shared" ref="I24:N24" si="1">SUM(I20:I23)</f>
        <v>835.69999999999993</v>
      </c>
      <c r="J24" s="166">
        <f>SUM(J20:J23)</f>
        <v>835.69999999999993</v>
      </c>
      <c r="K24" s="170">
        <f>SUM(K20:K23)</f>
        <v>526.09999999999991</v>
      </c>
      <c r="L24" s="177">
        <f t="shared" si="1"/>
        <v>0</v>
      </c>
      <c r="M24" s="177">
        <f t="shared" si="1"/>
        <v>1066</v>
      </c>
      <c r="N24" s="178">
        <f t="shared" si="1"/>
        <v>1066</v>
      </c>
      <c r="O24" s="538"/>
      <c r="P24" s="241"/>
      <c r="Q24" s="241"/>
      <c r="R24" s="242"/>
    </row>
    <row r="25" spans="1:21" ht="22.5" customHeight="1">
      <c r="A25" s="13" t="s">
        <v>9</v>
      </c>
      <c r="B25" s="14" t="s">
        <v>9</v>
      </c>
      <c r="C25" s="180" t="s">
        <v>94</v>
      </c>
      <c r="D25" s="539" t="s">
        <v>95</v>
      </c>
      <c r="E25" s="555" t="s">
        <v>124</v>
      </c>
      <c r="F25" s="175"/>
      <c r="G25" s="160"/>
      <c r="H25" s="158" t="s">
        <v>25</v>
      </c>
      <c r="I25" s="225"/>
      <c r="J25" s="202"/>
      <c r="K25" s="226"/>
      <c r="L25" s="227"/>
      <c r="M25" s="228">
        <v>50</v>
      </c>
      <c r="N25" s="229"/>
      <c r="O25" s="185"/>
      <c r="P25" s="186"/>
      <c r="Q25" s="186"/>
      <c r="R25" s="187"/>
      <c r="U25" s="203"/>
    </row>
    <row r="26" spans="1:21" ht="13.5" customHeight="1" thickBot="1">
      <c r="A26" s="415"/>
      <c r="B26" s="18"/>
      <c r="C26" s="174"/>
      <c r="D26" s="540"/>
      <c r="E26" s="556"/>
      <c r="F26" s="176"/>
      <c r="G26" s="161"/>
      <c r="H26" s="159" t="s">
        <v>10</v>
      </c>
      <c r="I26" s="131">
        <f>J26+L26</f>
        <v>0</v>
      </c>
      <c r="J26" s="132">
        <f>SUM(J25)</f>
        <v>0</v>
      </c>
      <c r="K26" s="132"/>
      <c r="L26" s="133"/>
      <c r="M26" s="134">
        <f>+M25</f>
        <v>50</v>
      </c>
      <c r="N26" s="134">
        <f>+N25</f>
        <v>0</v>
      </c>
      <c r="O26" s="188"/>
      <c r="P26" s="189"/>
      <c r="Q26" s="190"/>
      <c r="R26" s="191"/>
    </row>
    <row r="27" spans="1:21" ht="14.25" customHeight="1" thickBot="1">
      <c r="A27" s="9" t="s">
        <v>9</v>
      </c>
      <c r="B27" s="5" t="s">
        <v>9</v>
      </c>
      <c r="C27" s="557" t="s">
        <v>12</v>
      </c>
      <c r="D27" s="558"/>
      <c r="E27" s="558"/>
      <c r="F27" s="558"/>
      <c r="G27" s="558"/>
      <c r="H27" s="559"/>
      <c r="I27" s="49">
        <f t="shared" ref="I27:N27" si="2">I26+I24+I19+I16</f>
        <v>1480.5</v>
      </c>
      <c r="J27" s="49">
        <f t="shared" si="2"/>
        <v>1480.5</v>
      </c>
      <c r="K27" s="49">
        <f>K26+K24+K19+K16</f>
        <v>573.89999999999986</v>
      </c>
      <c r="L27" s="240">
        <f t="shared" si="2"/>
        <v>0</v>
      </c>
      <c r="M27" s="163">
        <f t="shared" si="2"/>
        <v>1617.6</v>
      </c>
      <c r="N27" s="49">
        <f t="shared" si="2"/>
        <v>1567.6</v>
      </c>
      <c r="O27" s="560"/>
      <c r="P27" s="561"/>
      <c r="Q27" s="561"/>
      <c r="R27" s="562"/>
    </row>
    <row r="28" spans="1:21" ht="14.25" customHeight="1" thickBot="1">
      <c r="A28" s="4" t="s">
        <v>9</v>
      </c>
      <c r="B28" s="41" t="s">
        <v>11</v>
      </c>
      <c r="C28" s="563" t="s">
        <v>54</v>
      </c>
      <c r="D28" s="564"/>
      <c r="E28" s="564"/>
      <c r="F28" s="564"/>
      <c r="G28" s="564"/>
      <c r="H28" s="564"/>
      <c r="I28" s="564"/>
      <c r="J28" s="564"/>
      <c r="K28" s="564"/>
      <c r="L28" s="564"/>
      <c r="M28" s="564"/>
      <c r="N28" s="564"/>
      <c r="O28" s="564"/>
      <c r="P28" s="564"/>
      <c r="Q28" s="564"/>
      <c r="R28" s="565"/>
    </row>
    <row r="29" spans="1:21" ht="18.75" customHeight="1">
      <c r="A29" s="13" t="s">
        <v>9</v>
      </c>
      <c r="B29" s="14" t="s">
        <v>11</v>
      </c>
      <c r="C29" s="180" t="s">
        <v>9</v>
      </c>
      <c r="D29" s="552" t="s">
        <v>38</v>
      </c>
      <c r="E29" s="522" t="s">
        <v>125</v>
      </c>
      <c r="F29" s="525" t="s">
        <v>24</v>
      </c>
      <c r="G29" s="528" t="s">
        <v>44</v>
      </c>
      <c r="H29" s="32" t="s">
        <v>40</v>
      </c>
      <c r="I29" s="249">
        <v>2922.7</v>
      </c>
      <c r="J29" s="250">
        <v>2922.7</v>
      </c>
      <c r="K29" s="250">
        <v>1877.2</v>
      </c>
      <c r="L29" s="198"/>
      <c r="M29" s="101">
        <v>2887</v>
      </c>
      <c r="N29" s="102">
        <v>2887</v>
      </c>
      <c r="O29" s="103" t="s">
        <v>64</v>
      </c>
      <c r="P29" s="104">
        <v>80</v>
      </c>
      <c r="Q29" s="105" t="s">
        <v>65</v>
      </c>
      <c r="R29" s="106">
        <v>55</v>
      </c>
    </row>
    <row r="30" spans="1:21" ht="18" customHeight="1">
      <c r="A30" s="15"/>
      <c r="B30" s="16"/>
      <c r="C30" s="173"/>
      <c r="D30" s="553"/>
      <c r="E30" s="523"/>
      <c r="F30" s="526"/>
      <c r="G30" s="529"/>
      <c r="H30" s="418" t="s">
        <v>32</v>
      </c>
      <c r="I30" s="416">
        <f>J30+L30</f>
        <v>103.1</v>
      </c>
      <c r="J30" s="79">
        <v>103.1</v>
      </c>
      <c r="K30" s="79"/>
      <c r="L30" s="388"/>
      <c r="M30" s="389"/>
      <c r="N30" s="390"/>
      <c r="O30" s="107" t="s">
        <v>90</v>
      </c>
      <c r="P30" s="211" t="s">
        <v>91</v>
      </c>
      <c r="Q30" s="212" t="s">
        <v>92</v>
      </c>
      <c r="R30" s="213" t="s">
        <v>92</v>
      </c>
    </row>
    <row r="31" spans="1:21" ht="51.75" customHeight="1">
      <c r="A31" s="15"/>
      <c r="B31" s="16"/>
      <c r="C31" s="173"/>
      <c r="D31" s="553"/>
      <c r="E31" s="523"/>
      <c r="F31" s="526"/>
      <c r="G31" s="529"/>
      <c r="H31" s="33"/>
      <c r="I31" s="73"/>
      <c r="J31" s="74"/>
      <c r="K31" s="74"/>
      <c r="L31" s="199"/>
      <c r="M31" s="108"/>
      <c r="N31" s="109"/>
      <c r="O31" s="110" t="s">
        <v>66</v>
      </c>
      <c r="P31" s="236" t="s">
        <v>67</v>
      </c>
      <c r="Q31" s="236" t="s">
        <v>68</v>
      </c>
      <c r="R31" s="111" t="s">
        <v>69</v>
      </c>
    </row>
    <row r="32" spans="1:21" ht="16.5" customHeight="1" thickBot="1">
      <c r="A32" s="17"/>
      <c r="B32" s="18"/>
      <c r="C32" s="174"/>
      <c r="D32" s="554"/>
      <c r="E32" s="524"/>
      <c r="F32" s="527"/>
      <c r="G32" s="530"/>
      <c r="H32" s="159" t="s">
        <v>10</v>
      </c>
      <c r="I32" s="131">
        <f>J32+L32</f>
        <v>3025.7999999999997</v>
      </c>
      <c r="J32" s="132">
        <f>SUM(J29:J31)</f>
        <v>3025.7999999999997</v>
      </c>
      <c r="K32" s="132">
        <f>SUM(K29:K31)</f>
        <v>1877.2</v>
      </c>
      <c r="L32" s="133"/>
      <c r="M32" s="134">
        <f>SUM(M29:M31)</f>
        <v>2887</v>
      </c>
      <c r="N32" s="169">
        <f>SUM(N29:N31)</f>
        <v>2887</v>
      </c>
      <c r="O32" s="112" t="s">
        <v>70</v>
      </c>
      <c r="P32" s="113" t="s">
        <v>71</v>
      </c>
      <c r="Q32" s="113" t="s">
        <v>71</v>
      </c>
      <c r="R32" s="114" t="s">
        <v>71</v>
      </c>
    </row>
    <row r="33" spans="1:20" ht="12.75" customHeight="1">
      <c r="A33" s="13" t="s">
        <v>9</v>
      </c>
      <c r="B33" s="14" t="s">
        <v>11</v>
      </c>
      <c r="C33" s="180" t="s">
        <v>11</v>
      </c>
      <c r="D33" s="519" t="s">
        <v>39</v>
      </c>
      <c r="E33" s="522"/>
      <c r="F33" s="525" t="s">
        <v>24</v>
      </c>
      <c r="G33" s="528" t="s">
        <v>44</v>
      </c>
      <c r="H33" s="34" t="s">
        <v>27</v>
      </c>
      <c r="I33" s="67">
        <f>J33+L33</f>
        <v>267.5</v>
      </c>
      <c r="J33" s="68">
        <v>267.5</v>
      </c>
      <c r="K33" s="68"/>
      <c r="L33" s="69"/>
      <c r="M33" s="91">
        <v>272.60000000000002</v>
      </c>
      <c r="N33" s="94">
        <v>272.60000000000002</v>
      </c>
      <c r="O33" s="531" t="s">
        <v>72</v>
      </c>
      <c r="P33" s="541" t="s">
        <v>73</v>
      </c>
      <c r="Q33" s="541" t="s">
        <v>73</v>
      </c>
      <c r="R33" s="543" t="s">
        <v>73</v>
      </c>
    </row>
    <row r="34" spans="1:20">
      <c r="A34" s="15"/>
      <c r="B34" s="16"/>
      <c r="C34" s="173"/>
      <c r="D34" s="520"/>
      <c r="E34" s="523"/>
      <c r="F34" s="526"/>
      <c r="G34" s="529"/>
      <c r="H34" s="10" t="s">
        <v>37</v>
      </c>
      <c r="I34" s="82">
        <f>J34+L34</f>
        <v>150</v>
      </c>
      <c r="J34" s="83">
        <v>150</v>
      </c>
      <c r="K34" s="83">
        <v>29.3</v>
      </c>
      <c r="L34" s="80"/>
      <c r="M34" s="115">
        <v>150</v>
      </c>
      <c r="N34" s="95">
        <v>150</v>
      </c>
      <c r="O34" s="532"/>
      <c r="P34" s="542"/>
      <c r="Q34" s="542"/>
      <c r="R34" s="544"/>
    </row>
    <row r="35" spans="1:20" ht="15.75" customHeight="1">
      <c r="A35" s="15"/>
      <c r="B35" s="16"/>
      <c r="C35" s="173"/>
      <c r="D35" s="520"/>
      <c r="E35" s="523"/>
      <c r="F35" s="526"/>
      <c r="G35" s="529"/>
      <c r="H35" s="10" t="s">
        <v>40</v>
      </c>
      <c r="I35" s="251">
        <v>2002.8</v>
      </c>
      <c r="J35" s="252">
        <v>2002.8</v>
      </c>
      <c r="K35" s="252">
        <v>1405.4</v>
      </c>
      <c r="L35" s="80"/>
      <c r="M35" s="115">
        <v>1934</v>
      </c>
      <c r="N35" s="95">
        <v>1934</v>
      </c>
      <c r="O35" s="239" t="s">
        <v>74</v>
      </c>
      <c r="P35" s="236" t="s">
        <v>75</v>
      </c>
      <c r="Q35" s="236" t="s">
        <v>75</v>
      </c>
      <c r="R35" s="237" t="s">
        <v>75</v>
      </c>
    </row>
    <row r="36" spans="1:20" ht="63.75" customHeight="1">
      <c r="A36" s="15"/>
      <c r="B36" s="16"/>
      <c r="C36" s="173"/>
      <c r="D36" s="520"/>
      <c r="E36" s="523"/>
      <c r="F36" s="526"/>
      <c r="G36" s="529"/>
      <c r="H36" s="10" t="s">
        <v>32</v>
      </c>
      <c r="I36" s="82">
        <f>J36+L36</f>
        <v>2.7</v>
      </c>
      <c r="J36" s="83">
        <v>2.7</v>
      </c>
      <c r="K36" s="83"/>
      <c r="L36" s="84"/>
      <c r="M36" s="115"/>
      <c r="N36" s="95"/>
      <c r="O36" s="116" t="s">
        <v>118</v>
      </c>
      <c r="P36" s="117" t="s">
        <v>76</v>
      </c>
      <c r="Q36" s="117" t="s">
        <v>76</v>
      </c>
      <c r="R36" s="118" t="s">
        <v>76</v>
      </c>
    </row>
    <row r="37" spans="1:20" ht="29.25" customHeight="1">
      <c r="A37" s="15"/>
      <c r="B37" s="16"/>
      <c r="C37" s="173"/>
      <c r="D37" s="520"/>
      <c r="E37" s="523"/>
      <c r="F37" s="526"/>
      <c r="G37" s="529"/>
      <c r="H37" s="42"/>
      <c r="I37" s="82"/>
      <c r="J37" s="83"/>
      <c r="K37" s="83"/>
      <c r="L37" s="84"/>
      <c r="M37" s="119"/>
      <c r="N37" s="85"/>
      <c r="O37" s="116" t="s">
        <v>77</v>
      </c>
      <c r="P37" s="117" t="s">
        <v>71</v>
      </c>
      <c r="Q37" s="117" t="s">
        <v>71</v>
      </c>
      <c r="R37" s="118" t="s">
        <v>71</v>
      </c>
    </row>
    <row r="38" spans="1:20" ht="19.5" customHeight="1">
      <c r="A38" s="15"/>
      <c r="B38" s="16"/>
      <c r="C38" s="173"/>
      <c r="D38" s="520"/>
      <c r="E38" s="523"/>
      <c r="F38" s="526"/>
      <c r="G38" s="529"/>
      <c r="H38" s="33"/>
      <c r="I38" s="82"/>
      <c r="J38" s="83"/>
      <c r="K38" s="83"/>
      <c r="L38" s="84"/>
      <c r="M38" s="120"/>
      <c r="N38" s="95"/>
      <c r="O38" s="121" t="s">
        <v>81</v>
      </c>
      <c r="P38" s="117" t="s">
        <v>44</v>
      </c>
      <c r="Q38" s="117" t="s">
        <v>44</v>
      </c>
      <c r="R38" s="118" t="s">
        <v>44</v>
      </c>
    </row>
    <row r="39" spans="1:20" ht="20.25" customHeight="1" thickBot="1">
      <c r="A39" s="17"/>
      <c r="B39" s="18"/>
      <c r="C39" s="174"/>
      <c r="D39" s="521"/>
      <c r="E39" s="524"/>
      <c r="F39" s="527"/>
      <c r="G39" s="530"/>
      <c r="H39" s="182" t="s">
        <v>10</v>
      </c>
      <c r="I39" s="131">
        <f>J39+L39</f>
        <v>2423</v>
      </c>
      <c r="J39" s="132">
        <f>SUM(J33:J38)</f>
        <v>2423</v>
      </c>
      <c r="K39" s="132">
        <f>SUM(K33:K38)</f>
        <v>1434.7</v>
      </c>
      <c r="L39" s="179">
        <f>SUM(L33:L38)</f>
        <v>0</v>
      </c>
      <c r="M39" s="183">
        <f>SUM(M33:M38)</f>
        <v>2356.6</v>
      </c>
      <c r="N39" s="184">
        <f>SUM(N33:N38)</f>
        <v>2356.6</v>
      </c>
      <c r="O39" s="238" t="s">
        <v>82</v>
      </c>
      <c r="P39" s="113"/>
      <c r="Q39" s="113" t="s">
        <v>59</v>
      </c>
      <c r="R39" s="122"/>
    </row>
    <row r="40" spans="1:20" ht="23.25" customHeight="1">
      <c r="A40" s="13" t="s">
        <v>9</v>
      </c>
      <c r="B40" s="14" t="s">
        <v>11</v>
      </c>
      <c r="C40" s="180" t="s">
        <v>29</v>
      </c>
      <c r="D40" s="533" t="s">
        <v>28</v>
      </c>
      <c r="E40" s="522" t="s">
        <v>126</v>
      </c>
      <c r="F40" s="525" t="s">
        <v>24</v>
      </c>
      <c r="G40" s="528" t="s">
        <v>44</v>
      </c>
      <c r="H40" s="34" t="s">
        <v>25</v>
      </c>
      <c r="I40" s="67"/>
      <c r="J40" s="68"/>
      <c r="K40" s="68"/>
      <c r="L40" s="69"/>
      <c r="M40" s="91">
        <v>200</v>
      </c>
      <c r="N40" s="94">
        <v>200</v>
      </c>
      <c r="O40" s="517" t="s">
        <v>83</v>
      </c>
      <c r="P40" s="507"/>
      <c r="Q40" s="507" t="s">
        <v>84</v>
      </c>
      <c r="R40" s="509" t="s">
        <v>84</v>
      </c>
    </row>
    <row r="41" spans="1:20" ht="13.5" thickBot="1">
      <c r="A41" s="17"/>
      <c r="B41" s="18"/>
      <c r="C41" s="174"/>
      <c r="D41" s="534"/>
      <c r="E41" s="524"/>
      <c r="F41" s="527"/>
      <c r="G41" s="530"/>
      <c r="H41" s="159" t="s">
        <v>10</v>
      </c>
      <c r="I41" s="131"/>
      <c r="J41" s="132"/>
      <c r="K41" s="132"/>
      <c r="L41" s="179"/>
      <c r="M41" s="168">
        <f>SUM(M40:M40)</f>
        <v>200</v>
      </c>
      <c r="N41" s="169">
        <f>SUM(N40:N40)</f>
        <v>200</v>
      </c>
      <c r="O41" s="518"/>
      <c r="P41" s="508"/>
      <c r="Q41" s="508"/>
      <c r="R41" s="510"/>
    </row>
    <row r="42" spans="1:20" ht="13.5" thickBot="1">
      <c r="A42" s="4" t="s">
        <v>9</v>
      </c>
      <c r="B42" s="5" t="s">
        <v>11</v>
      </c>
      <c r="C42" s="511" t="s">
        <v>12</v>
      </c>
      <c r="D42" s="512"/>
      <c r="E42" s="512"/>
      <c r="F42" s="512"/>
      <c r="G42" s="512"/>
      <c r="H42" s="513"/>
      <c r="I42" s="43">
        <f t="shared" ref="I42:N42" si="3">I39+I32+I41</f>
        <v>5448.7999999999993</v>
      </c>
      <c r="J42" s="43">
        <f>J39+J32+J41</f>
        <v>5448.7999999999993</v>
      </c>
      <c r="K42" s="43">
        <f t="shared" si="3"/>
        <v>3311.9</v>
      </c>
      <c r="L42" s="43">
        <f t="shared" si="3"/>
        <v>0</v>
      </c>
      <c r="M42" s="43">
        <f t="shared" si="3"/>
        <v>5443.6</v>
      </c>
      <c r="N42" s="43">
        <f t="shared" si="3"/>
        <v>5443.6</v>
      </c>
      <c r="O42" s="514"/>
      <c r="P42" s="515"/>
      <c r="Q42" s="515"/>
      <c r="R42" s="516"/>
      <c r="S42" s="203"/>
    </row>
    <row r="43" spans="1:20" ht="13.5" thickBot="1">
      <c r="A43" s="27" t="s">
        <v>9</v>
      </c>
      <c r="B43" s="28" t="s">
        <v>29</v>
      </c>
      <c r="C43" s="499" t="s">
        <v>35</v>
      </c>
      <c r="D43" s="500"/>
      <c r="E43" s="500"/>
      <c r="F43" s="500"/>
      <c r="G43" s="500"/>
      <c r="H43" s="501"/>
      <c r="I43" s="501"/>
      <c r="J43" s="501"/>
      <c r="K43" s="501"/>
      <c r="L43" s="501"/>
      <c r="M43" s="501"/>
      <c r="N43" s="501"/>
      <c r="O43" s="501"/>
      <c r="P43" s="501"/>
      <c r="Q43" s="501"/>
      <c r="R43" s="502"/>
      <c r="S43" s="203"/>
    </row>
    <row r="44" spans="1:20" ht="26.25" customHeight="1">
      <c r="A44" s="432" t="s">
        <v>9</v>
      </c>
      <c r="B44" s="434" t="s">
        <v>29</v>
      </c>
      <c r="C44" s="495" t="s">
        <v>9</v>
      </c>
      <c r="D44" s="503" t="s">
        <v>85</v>
      </c>
      <c r="E44" s="505" t="s">
        <v>127</v>
      </c>
      <c r="F44" s="425" t="s">
        <v>24</v>
      </c>
      <c r="G44" s="427" t="s">
        <v>55</v>
      </c>
      <c r="H44" s="127" t="s">
        <v>25</v>
      </c>
      <c r="I44" s="96">
        <f t="shared" ref="I44:I55" si="4">J44+L44</f>
        <v>0</v>
      </c>
      <c r="J44" s="97"/>
      <c r="K44" s="97"/>
      <c r="L44" s="123"/>
      <c r="M44" s="219">
        <v>50</v>
      </c>
      <c r="N44" s="124"/>
      <c r="O44" s="204" t="s">
        <v>87</v>
      </c>
      <c r="P44" s="205"/>
      <c r="Q44" s="44">
        <v>6</v>
      </c>
      <c r="R44" s="45"/>
      <c r="T44" s="203"/>
    </row>
    <row r="45" spans="1:20" ht="16.5" customHeight="1" thickBot="1">
      <c r="A45" s="493"/>
      <c r="B45" s="494"/>
      <c r="C45" s="496"/>
      <c r="D45" s="504"/>
      <c r="E45" s="506"/>
      <c r="F45" s="484"/>
      <c r="G45" s="485"/>
      <c r="H45" s="130" t="s">
        <v>10</v>
      </c>
      <c r="I45" s="131">
        <f t="shared" si="4"/>
        <v>0</v>
      </c>
      <c r="J45" s="132">
        <f>SUM(J44)</f>
        <v>0</v>
      </c>
      <c r="K45" s="132"/>
      <c r="L45" s="133"/>
      <c r="M45" s="134">
        <f>+M44</f>
        <v>50</v>
      </c>
      <c r="N45" s="134">
        <f>+N44</f>
        <v>0</v>
      </c>
      <c r="O45" s="206" t="s">
        <v>86</v>
      </c>
      <c r="P45" s="207"/>
      <c r="Q45" s="46">
        <v>127</v>
      </c>
      <c r="R45" s="47"/>
    </row>
    <row r="46" spans="1:20" ht="29.25" customHeight="1">
      <c r="A46" s="432" t="s">
        <v>9</v>
      </c>
      <c r="B46" s="434" t="s">
        <v>29</v>
      </c>
      <c r="C46" s="495" t="s">
        <v>11</v>
      </c>
      <c r="D46" s="497" t="s">
        <v>117</v>
      </c>
      <c r="E46" s="482" t="s">
        <v>33</v>
      </c>
      <c r="F46" s="425" t="s">
        <v>24</v>
      </c>
      <c r="G46" s="427" t="s">
        <v>45</v>
      </c>
      <c r="H46" s="218" t="s">
        <v>25</v>
      </c>
      <c r="I46" s="96">
        <f>J46+L46</f>
        <v>0</v>
      </c>
      <c r="J46" s="97"/>
      <c r="K46" s="97"/>
      <c r="L46" s="123"/>
      <c r="M46" s="219">
        <v>200</v>
      </c>
      <c r="N46" s="124"/>
      <c r="O46" s="204" t="s">
        <v>102</v>
      </c>
      <c r="P46" s="208"/>
      <c r="Q46" s="192">
        <v>1</v>
      </c>
      <c r="R46" s="193"/>
    </row>
    <row r="47" spans="1:20" ht="13.5" thickBot="1">
      <c r="A47" s="493"/>
      <c r="B47" s="494"/>
      <c r="C47" s="496"/>
      <c r="D47" s="498"/>
      <c r="E47" s="483"/>
      <c r="F47" s="484"/>
      <c r="G47" s="485"/>
      <c r="H47" s="130" t="s">
        <v>10</v>
      </c>
      <c r="I47" s="131">
        <f>J47+L47</f>
        <v>0</v>
      </c>
      <c r="J47" s="132">
        <f>SUM(J46)</f>
        <v>0</v>
      </c>
      <c r="K47" s="132"/>
      <c r="L47" s="133"/>
      <c r="M47" s="134">
        <f>+M46</f>
        <v>200</v>
      </c>
      <c r="N47" s="134">
        <f>+N46</f>
        <v>0</v>
      </c>
      <c r="O47" s="188"/>
      <c r="P47" s="189"/>
      <c r="Q47" s="190"/>
      <c r="R47" s="191"/>
    </row>
    <row r="48" spans="1:20" ht="14.25" customHeight="1">
      <c r="A48" s="432" t="s">
        <v>9</v>
      </c>
      <c r="B48" s="434" t="s">
        <v>29</v>
      </c>
      <c r="C48" s="436" t="s">
        <v>29</v>
      </c>
      <c r="D48" s="438" t="s">
        <v>47</v>
      </c>
      <c r="E48" s="423" t="s">
        <v>33</v>
      </c>
      <c r="F48" s="425" t="s">
        <v>24</v>
      </c>
      <c r="G48" s="427" t="s">
        <v>45</v>
      </c>
      <c r="H48" s="128" t="s">
        <v>32</v>
      </c>
      <c r="I48" s="259">
        <f t="shared" si="4"/>
        <v>1285.5</v>
      </c>
      <c r="J48" s="35"/>
      <c r="K48" s="35"/>
      <c r="L48" s="260">
        <v>1285.5</v>
      </c>
      <c r="M48" s="40"/>
      <c r="N48" s="39"/>
      <c r="O48" s="419" t="s">
        <v>114</v>
      </c>
      <c r="P48" s="220">
        <v>100</v>
      </c>
      <c r="Q48" s="125"/>
      <c r="R48" s="209"/>
    </row>
    <row r="49" spans="1:20" ht="17.25" customHeight="1">
      <c r="A49" s="486"/>
      <c r="B49" s="487"/>
      <c r="C49" s="488"/>
      <c r="D49" s="489"/>
      <c r="E49" s="490"/>
      <c r="F49" s="491"/>
      <c r="G49" s="492"/>
      <c r="H49" s="129" t="s">
        <v>40</v>
      </c>
      <c r="I49" s="64">
        <f t="shared" si="4"/>
        <v>600</v>
      </c>
      <c r="J49" s="65"/>
      <c r="K49" s="65"/>
      <c r="L49" s="66">
        <v>600</v>
      </c>
      <c r="M49" s="50"/>
      <c r="N49" s="51"/>
      <c r="O49" s="420"/>
      <c r="P49" s="221"/>
      <c r="Q49" s="126"/>
      <c r="R49" s="210"/>
    </row>
    <row r="50" spans="1:20" ht="13.5" thickBot="1">
      <c r="A50" s="433"/>
      <c r="B50" s="435"/>
      <c r="C50" s="437"/>
      <c r="D50" s="439"/>
      <c r="E50" s="424"/>
      <c r="F50" s="426"/>
      <c r="G50" s="428"/>
      <c r="H50" s="135" t="s">
        <v>10</v>
      </c>
      <c r="I50" s="136">
        <f t="shared" si="4"/>
        <v>1885.5</v>
      </c>
      <c r="J50" s="137"/>
      <c r="K50" s="137"/>
      <c r="L50" s="138">
        <f>SUM(L48:L49)</f>
        <v>1885.5</v>
      </c>
      <c r="M50" s="139"/>
      <c r="N50" s="140"/>
      <c r="O50" s="141"/>
      <c r="P50" s="142"/>
      <c r="Q50" s="143"/>
      <c r="R50" s="210"/>
      <c r="T50" s="203"/>
    </row>
    <row r="51" spans="1:20" ht="18.75" customHeight="1">
      <c r="A51" s="432" t="s">
        <v>9</v>
      </c>
      <c r="B51" s="434" t="s">
        <v>29</v>
      </c>
      <c r="C51" s="436" t="s">
        <v>94</v>
      </c>
      <c r="D51" s="438" t="s">
        <v>119</v>
      </c>
      <c r="E51" s="423" t="s">
        <v>33</v>
      </c>
      <c r="F51" s="425" t="s">
        <v>24</v>
      </c>
      <c r="G51" s="427"/>
      <c r="H51" s="128" t="s">
        <v>32</v>
      </c>
      <c r="I51" s="259">
        <f>J51+L51</f>
        <v>20</v>
      </c>
      <c r="J51" s="35"/>
      <c r="K51" s="35"/>
      <c r="L51" s="260">
        <v>20</v>
      </c>
      <c r="M51" s="40"/>
      <c r="N51" s="39"/>
      <c r="O51" s="261" t="s">
        <v>120</v>
      </c>
      <c r="P51" s="220">
        <v>100</v>
      </c>
      <c r="Q51" s="125"/>
      <c r="R51" s="209"/>
    </row>
    <row r="52" spans="1:20" ht="13.5" thickBot="1">
      <c r="A52" s="433"/>
      <c r="B52" s="435"/>
      <c r="C52" s="437"/>
      <c r="D52" s="439"/>
      <c r="E52" s="424"/>
      <c r="F52" s="426"/>
      <c r="G52" s="428"/>
      <c r="H52" s="135" t="s">
        <v>10</v>
      </c>
      <c r="I52" s="136">
        <f>J52+L52</f>
        <v>20</v>
      </c>
      <c r="J52" s="137"/>
      <c r="K52" s="137"/>
      <c r="L52" s="138">
        <f>SUM(L51:L51)</f>
        <v>20</v>
      </c>
      <c r="M52" s="139"/>
      <c r="N52" s="140"/>
      <c r="O52" s="141"/>
      <c r="P52" s="142"/>
      <c r="Q52" s="143"/>
      <c r="R52" s="210"/>
      <c r="T52" s="203"/>
    </row>
    <row r="53" spans="1:20" ht="15.75" customHeight="1" thickBot="1">
      <c r="A53" s="181" t="s">
        <v>9</v>
      </c>
      <c r="B53" s="5" t="s">
        <v>29</v>
      </c>
      <c r="C53" s="460" t="s">
        <v>12</v>
      </c>
      <c r="D53" s="461"/>
      <c r="E53" s="461"/>
      <c r="F53" s="461"/>
      <c r="G53" s="461"/>
      <c r="H53" s="462"/>
      <c r="I53" s="214">
        <f>I50+I47+I45</f>
        <v>1885.5</v>
      </c>
      <c r="J53" s="215">
        <f>J50+J47+J45</f>
        <v>0</v>
      </c>
      <c r="K53" s="216">
        <f>K50+K47+K45</f>
        <v>0</v>
      </c>
      <c r="L53" s="217">
        <f>L50+L47+L45+L52</f>
        <v>1905.5</v>
      </c>
      <c r="M53" s="214">
        <f>M50+M47+M45</f>
        <v>250</v>
      </c>
      <c r="N53" s="214">
        <f>N50+N47+N45</f>
        <v>0</v>
      </c>
      <c r="O53" s="463"/>
      <c r="P53" s="464"/>
      <c r="Q53" s="464"/>
      <c r="R53" s="465"/>
    </row>
    <row r="54" spans="1:20" ht="13.5" thickBot="1">
      <c r="A54" s="243" t="s">
        <v>9</v>
      </c>
      <c r="B54" s="466" t="s">
        <v>13</v>
      </c>
      <c r="C54" s="467"/>
      <c r="D54" s="467"/>
      <c r="E54" s="467"/>
      <c r="F54" s="467"/>
      <c r="G54" s="467"/>
      <c r="H54" s="468"/>
      <c r="I54" s="234">
        <f t="shared" si="4"/>
        <v>8834.7999999999993</v>
      </c>
      <c r="J54" s="20">
        <f>SUM(J53,J42,J27)</f>
        <v>6929.2999999999993</v>
      </c>
      <c r="K54" s="235">
        <f>SUM(K53,K42,K27)</f>
        <v>3885.8</v>
      </c>
      <c r="L54" s="25">
        <f>SUM(L53,L42,L27)</f>
        <v>1905.5</v>
      </c>
      <c r="M54" s="23">
        <f>M53+M42+M27</f>
        <v>7311.2000000000007</v>
      </c>
      <c r="N54" s="235">
        <f>N53+N42+N27</f>
        <v>7011.2000000000007</v>
      </c>
      <c r="O54" s="469"/>
      <c r="P54" s="470"/>
      <c r="Q54" s="470"/>
      <c r="R54" s="471"/>
    </row>
    <row r="55" spans="1:20" ht="13.5" thickBot="1">
      <c r="A55" s="11" t="s">
        <v>31</v>
      </c>
      <c r="B55" s="449" t="s">
        <v>14</v>
      </c>
      <c r="C55" s="450"/>
      <c r="D55" s="450"/>
      <c r="E55" s="450"/>
      <c r="F55" s="450"/>
      <c r="G55" s="450"/>
      <c r="H55" s="451"/>
      <c r="I55" s="19">
        <f t="shared" si="4"/>
        <v>8834.7999999999993</v>
      </c>
      <c r="J55" s="21">
        <f>J54</f>
        <v>6929.2999999999993</v>
      </c>
      <c r="K55" s="22">
        <f>K54</f>
        <v>3885.8</v>
      </c>
      <c r="L55" s="26">
        <f>L54</f>
        <v>1905.5</v>
      </c>
      <c r="M55" s="24">
        <f>M54</f>
        <v>7311.2000000000007</v>
      </c>
      <c r="N55" s="22">
        <f>N54</f>
        <v>7011.2000000000007</v>
      </c>
      <c r="O55" s="452"/>
      <c r="P55" s="453"/>
      <c r="Q55" s="453"/>
      <c r="R55" s="454"/>
    </row>
    <row r="56" spans="1:20" ht="27" customHeight="1">
      <c r="A56" s="458" t="s">
        <v>103</v>
      </c>
      <c r="B56" s="458"/>
      <c r="C56" s="458"/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458"/>
      <c r="R56" s="458"/>
      <c r="S56" s="203"/>
    </row>
    <row r="57" spans="1:20" ht="14.25"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</row>
    <row r="58" spans="1:20" ht="16.5" thickBot="1">
      <c r="A58" s="12"/>
      <c r="B58" s="200"/>
      <c r="C58" s="145"/>
      <c r="D58" s="459" t="s">
        <v>18</v>
      </c>
      <c r="E58" s="459"/>
      <c r="F58" s="459"/>
      <c r="G58" s="459"/>
      <c r="H58" s="459"/>
      <c r="I58" s="459"/>
      <c r="J58" s="459"/>
      <c r="K58" s="459"/>
      <c r="L58" s="459"/>
      <c r="M58" s="459"/>
      <c r="N58" s="459"/>
      <c r="O58" s="145"/>
      <c r="P58" s="145"/>
      <c r="Q58" s="145"/>
    </row>
    <row r="59" spans="1:20" ht="25.5" customHeight="1">
      <c r="A59" s="455" t="s">
        <v>15</v>
      </c>
      <c r="B59" s="456"/>
      <c r="C59" s="456"/>
      <c r="D59" s="456"/>
      <c r="E59" s="456"/>
      <c r="F59" s="456"/>
      <c r="G59" s="456"/>
      <c r="H59" s="457"/>
      <c r="I59" s="476" t="s">
        <v>88</v>
      </c>
      <c r="J59" s="456"/>
      <c r="K59" s="456"/>
      <c r="L59" s="457"/>
      <c r="M59" s="253" t="s">
        <v>96</v>
      </c>
      <c r="N59" s="55" t="s">
        <v>97</v>
      </c>
      <c r="O59" s="233"/>
      <c r="P59" s="477"/>
      <c r="Q59" s="477"/>
    </row>
    <row r="60" spans="1:20">
      <c r="A60" s="478" t="s">
        <v>19</v>
      </c>
      <c r="B60" s="479"/>
      <c r="C60" s="479"/>
      <c r="D60" s="479"/>
      <c r="E60" s="479"/>
      <c r="F60" s="479"/>
      <c r="G60" s="479"/>
      <c r="H60" s="480"/>
      <c r="I60" s="443">
        <f>SUM(I61:L65)</f>
        <v>6613</v>
      </c>
      <c r="J60" s="443"/>
      <c r="K60" s="443"/>
      <c r="L60" s="444"/>
      <c r="M60" s="52">
        <f>SUM(M61:M65)</f>
        <v>6324.8</v>
      </c>
      <c r="N60" s="56">
        <f ca="1">SUM(N61:N65)</f>
        <v>6024.8</v>
      </c>
      <c r="O60" s="230"/>
      <c r="P60" s="445"/>
      <c r="Q60" s="445"/>
    </row>
    <row r="61" spans="1:20">
      <c r="A61" s="440" t="s">
        <v>41</v>
      </c>
      <c r="B61" s="441"/>
      <c r="C61" s="441"/>
      <c r="D61" s="441"/>
      <c r="E61" s="441"/>
      <c r="F61" s="441"/>
      <c r="G61" s="441"/>
      <c r="H61" s="442"/>
      <c r="I61" s="446">
        <f>SUMIF(H12:H51,"SB",I12:I51)</f>
        <v>550.5</v>
      </c>
      <c r="J61" s="446"/>
      <c r="K61" s="446"/>
      <c r="L61" s="447"/>
      <c r="M61" s="53">
        <f>SUMIF(H12:H50,H20,M12:M50)</f>
        <v>1055.8000000000002</v>
      </c>
      <c r="N61" s="57">
        <f>SUMIF(H12:H50,H12,N12:N50)</f>
        <v>755.80000000000007</v>
      </c>
      <c r="O61" s="232"/>
      <c r="P61" s="448"/>
      <c r="Q61" s="448"/>
    </row>
    <row r="62" spans="1:20" ht="12.75" customHeight="1">
      <c r="A62" s="472" t="s">
        <v>42</v>
      </c>
      <c r="B62" s="473"/>
      <c r="C62" s="473"/>
      <c r="D62" s="473"/>
      <c r="E62" s="473"/>
      <c r="F62" s="473"/>
      <c r="G62" s="473"/>
      <c r="H62" s="474"/>
      <c r="I62" s="446">
        <f>SUMIF(H12:H53,"SB(AA)",I12:I53)</f>
        <v>298</v>
      </c>
      <c r="J62" s="446"/>
      <c r="K62" s="446"/>
      <c r="L62" s="447"/>
      <c r="M62" s="53">
        <f>SUMIF(H12:H50,H13,M12:M50)</f>
        <v>298</v>
      </c>
      <c r="N62" s="57">
        <f>SUMIF(H12:H50,H13,N12:N50)</f>
        <v>298</v>
      </c>
      <c r="O62" s="232"/>
      <c r="P62" s="448"/>
      <c r="Q62" s="448"/>
    </row>
    <row r="63" spans="1:20" ht="27.75" customHeight="1">
      <c r="A63" s="472" t="s">
        <v>52</v>
      </c>
      <c r="B63" s="473"/>
      <c r="C63" s="473"/>
      <c r="D63" s="473"/>
      <c r="E63" s="473"/>
      <c r="F63" s="473"/>
      <c r="G63" s="473"/>
      <c r="H63" s="474"/>
      <c r="I63" s="475">
        <f>SUMIF(H12:H51,H14,I12:I51)</f>
        <v>89</v>
      </c>
      <c r="J63" s="446"/>
      <c r="K63" s="446"/>
      <c r="L63" s="447"/>
      <c r="M63" s="53">
        <f>SUMIF(H12:H51,H14,M12:M51)</f>
        <v>0</v>
      </c>
      <c r="N63" s="57">
        <f ca="1">SUMIF(H12:H51,H14,N12:N49)</f>
        <v>0</v>
      </c>
      <c r="O63" s="232"/>
      <c r="P63" s="232"/>
      <c r="Q63" s="232"/>
    </row>
    <row r="64" spans="1:20">
      <c r="A64" s="440" t="s">
        <v>50</v>
      </c>
      <c r="B64" s="441"/>
      <c r="C64" s="441"/>
      <c r="D64" s="441"/>
      <c r="E64" s="441"/>
      <c r="F64" s="441"/>
      <c r="G64" s="441"/>
      <c r="H64" s="442"/>
      <c r="I64" s="446">
        <f>SUMIF(H12:H50,"SB(SP)",I12:I50)</f>
        <v>150</v>
      </c>
      <c r="J64" s="446"/>
      <c r="K64" s="446"/>
      <c r="L64" s="447"/>
      <c r="M64" s="53">
        <f>SUMIF(H12:H50,H34,M12:M50)</f>
        <v>150</v>
      </c>
      <c r="N64" s="57">
        <f>SUMIF(H12:H50,H34,N12:N50)</f>
        <v>150</v>
      </c>
      <c r="O64" s="232"/>
      <c r="P64" s="448"/>
      <c r="Q64" s="448"/>
    </row>
    <row r="65" spans="1:17" ht="27" customHeight="1">
      <c r="A65" s="440" t="s">
        <v>49</v>
      </c>
      <c r="B65" s="441"/>
      <c r="C65" s="441"/>
      <c r="D65" s="441"/>
      <c r="E65" s="441"/>
      <c r="F65" s="441"/>
      <c r="G65" s="441"/>
      <c r="H65" s="442"/>
      <c r="I65" s="446">
        <f>SUMIF(H12:H50,"SB(VB)",I12:I50)</f>
        <v>5525.5</v>
      </c>
      <c r="J65" s="446"/>
      <c r="K65" s="446"/>
      <c r="L65" s="447"/>
      <c r="M65" s="53">
        <f>SUMIF(H12:H50,H29,M12:M50)</f>
        <v>4821</v>
      </c>
      <c r="N65" s="57">
        <f>SUMIF(H12:H50,H29,N12:N50)</f>
        <v>4821</v>
      </c>
      <c r="O65" s="231"/>
      <c r="P65" s="448"/>
      <c r="Q65" s="448"/>
    </row>
    <row r="66" spans="1:17">
      <c r="A66" s="478" t="s">
        <v>20</v>
      </c>
      <c r="B66" s="479"/>
      <c r="C66" s="479"/>
      <c r="D66" s="479"/>
      <c r="E66" s="479"/>
      <c r="F66" s="479"/>
      <c r="G66" s="479"/>
      <c r="H66" s="480"/>
      <c r="I66" s="443">
        <f>SUM(I67:L69)</f>
        <v>2221.8000000000002</v>
      </c>
      <c r="J66" s="443"/>
      <c r="K66" s="443"/>
      <c r="L66" s="444"/>
      <c r="M66" s="52">
        <f>SUM(M67:M68)</f>
        <v>986.40000000000009</v>
      </c>
      <c r="N66" s="56">
        <f>SUM(N67:N68)</f>
        <v>986.40000000000009</v>
      </c>
      <c r="O66" s="230"/>
      <c r="P66" s="445"/>
      <c r="Q66" s="445"/>
    </row>
    <row r="67" spans="1:17">
      <c r="A67" s="440" t="s">
        <v>43</v>
      </c>
      <c r="B67" s="441"/>
      <c r="C67" s="441"/>
      <c r="D67" s="441"/>
      <c r="E67" s="441"/>
      <c r="F67" s="441"/>
      <c r="G67" s="441"/>
      <c r="H67" s="442"/>
      <c r="I67" s="446">
        <f>SUMIF(H12:H50,"LRVB",I12:I50)</f>
        <v>0</v>
      </c>
      <c r="J67" s="446"/>
      <c r="K67" s="446"/>
      <c r="L67" s="447"/>
      <c r="M67" s="53">
        <f>SUMIF(H12:H50,H22,M12:M50)</f>
        <v>224.8</v>
      </c>
      <c r="N67" s="57">
        <f>SUMIF(H12:H50,H22,N12:N50)</f>
        <v>224.8</v>
      </c>
      <c r="O67" s="231"/>
      <c r="P67" s="481"/>
      <c r="Q67" s="481"/>
    </row>
    <row r="68" spans="1:17" ht="12.75" customHeight="1">
      <c r="A68" s="440" t="s">
        <v>46</v>
      </c>
      <c r="B68" s="441"/>
      <c r="C68" s="441"/>
      <c r="D68" s="441"/>
      <c r="E68" s="441"/>
      <c r="F68" s="441"/>
      <c r="G68" s="441"/>
      <c r="H68" s="442"/>
      <c r="I68" s="446">
        <f>SUMIF(H12:H53,"PSDF",I12:I53)</f>
        <v>761.6</v>
      </c>
      <c r="J68" s="446"/>
      <c r="K68" s="446"/>
      <c r="L68" s="447"/>
      <c r="M68" s="53">
        <f>SUMIF(H12:H50,H33,M12:M50)</f>
        <v>761.6</v>
      </c>
      <c r="N68" s="57">
        <f>SUMIF(H12:H50,H15,N12:N50)</f>
        <v>761.6</v>
      </c>
      <c r="O68" s="231"/>
      <c r="P68" s="481"/>
      <c r="Q68" s="481"/>
    </row>
    <row r="69" spans="1:17" ht="12.75" customHeight="1">
      <c r="A69" s="472" t="s">
        <v>116</v>
      </c>
      <c r="B69" s="473"/>
      <c r="C69" s="473"/>
      <c r="D69" s="473"/>
      <c r="E69" s="473"/>
      <c r="F69" s="473"/>
      <c r="G69" s="473"/>
      <c r="H69" s="474"/>
      <c r="I69" s="475">
        <f>SUMIF(H12:H51,"kt",I12:I51)</f>
        <v>1460.2</v>
      </c>
      <c r="J69" s="446"/>
      <c r="K69" s="446"/>
      <c r="L69" s="447"/>
      <c r="M69" s="257"/>
      <c r="N69" s="258"/>
      <c r="O69" s="231"/>
      <c r="P69" s="231"/>
      <c r="Q69" s="231"/>
    </row>
    <row r="70" spans="1:17" ht="13.5" thickBot="1">
      <c r="A70" s="429" t="s">
        <v>21</v>
      </c>
      <c r="B70" s="430"/>
      <c r="C70" s="430"/>
      <c r="D70" s="430"/>
      <c r="E70" s="430"/>
      <c r="F70" s="430"/>
      <c r="G70" s="430"/>
      <c r="H70" s="431"/>
      <c r="I70" s="421">
        <f>SUM(I60,I66)</f>
        <v>8834.7999999999993</v>
      </c>
      <c r="J70" s="421"/>
      <c r="K70" s="421"/>
      <c r="L70" s="422"/>
      <c r="M70" s="54">
        <f>M60+M66</f>
        <v>7311.2000000000007</v>
      </c>
      <c r="N70" s="58">
        <f ca="1">N66+N60</f>
        <v>7011.2000000000007</v>
      </c>
      <c r="O70" s="230"/>
      <c r="P70" s="445"/>
      <c r="Q70" s="445"/>
    </row>
    <row r="71" spans="1:17">
      <c r="A71" s="60"/>
      <c r="B71" s="59"/>
      <c r="C71" s="59"/>
      <c r="D71" s="59"/>
      <c r="E71" s="375"/>
      <c r="F71" s="59"/>
    </row>
  </sheetData>
  <mergeCells count="152">
    <mergeCell ref="F5:F7"/>
    <mergeCell ref="A2:R2"/>
    <mergeCell ref="A3:R3"/>
    <mergeCell ref="Q6:Q7"/>
    <mergeCell ref="R6:R7"/>
    <mergeCell ref="O6:O7"/>
    <mergeCell ref="A1:R1"/>
    <mergeCell ref="A4:R4"/>
    <mergeCell ref="A5:A7"/>
    <mergeCell ref="B5:B7"/>
    <mergeCell ref="C5:C7"/>
    <mergeCell ref="D5:D7"/>
    <mergeCell ref="E5:E7"/>
    <mergeCell ref="A9:R9"/>
    <mergeCell ref="M5:M7"/>
    <mergeCell ref="N5:N7"/>
    <mergeCell ref="O5:R5"/>
    <mergeCell ref="I6:I7"/>
    <mergeCell ref="G5:G7"/>
    <mergeCell ref="H5:H7"/>
    <mergeCell ref="I5:L5"/>
    <mergeCell ref="J6:K6"/>
    <mergeCell ref="P6:P7"/>
    <mergeCell ref="L6:L7"/>
    <mergeCell ref="G17:G19"/>
    <mergeCell ref="O17:O19"/>
    <mergeCell ref="B10:R10"/>
    <mergeCell ref="C11:R11"/>
    <mergeCell ref="E12:E16"/>
    <mergeCell ref="F12:F16"/>
    <mergeCell ref="G12:G16"/>
    <mergeCell ref="O12:O16"/>
    <mergeCell ref="A8:R8"/>
    <mergeCell ref="A20:A21"/>
    <mergeCell ref="B20:B21"/>
    <mergeCell ref="C20:C21"/>
    <mergeCell ref="D20:D24"/>
    <mergeCell ref="A12:A16"/>
    <mergeCell ref="B12:B16"/>
    <mergeCell ref="C12:C16"/>
    <mergeCell ref="D12:D16"/>
    <mergeCell ref="O27:R27"/>
    <mergeCell ref="C28:R28"/>
    <mergeCell ref="E20:E24"/>
    <mergeCell ref="F20:F24"/>
    <mergeCell ref="C17:C19"/>
    <mergeCell ref="D17:D19"/>
    <mergeCell ref="E17:E19"/>
    <mergeCell ref="F17:F19"/>
    <mergeCell ref="D29:D32"/>
    <mergeCell ref="E29:E32"/>
    <mergeCell ref="F29:F32"/>
    <mergeCell ref="G29:G32"/>
    <mergeCell ref="E25:E26"/>
    <mergeCell ref="C27:H27"/>
    <mergeCell ref="R20:R21"/>
    <mergeCell ref="O23:O24"/>
    <mergeCell ref="D25:D26"/>
    <mergeCell ref="P33:P34"/>
    <mergeCell ref="Q33:Q34"/>
    <mergeCell ref="R33:R34"/>
    <mergeCell ref="G20:G24"/>
    <mergeCell ref="O20:O21"/>
    <mergeCell ref="P20:P21"/>
    <mergeCell ref="Q20:Q21"/>
    <mergeCell ref="D33:D39"/>
    <mergeCell ref="E33:E39"/>
    <mergeCell ref="F33:F39"/>
    <mergeCell ref="G33:G39"/>
    <mergeCell ref="O33:O34"/>
    <mergeCell ref="D40:D41"/>
    <mergeCell ref="E40:E41"/>
    <mergeCell ref="F40:F41"/>
    <mergeCell ref="G40:G41"/>
    <mergeCell ref="F44:F45"/>
    <mergeCell ref="G44:G45"/>
    <mergeCell ref="Q40:Q41"/>
    <mergeCell ref="R40:R41"/>
    <mergeCell ref="C42:H42"/>
    <mergeCell ref="O42:R42"/>
    <mergeCell ref="O40:O41"/>
    <mergeCell ref="P40:P41"/>
    <mergeCell ref="A46:A47"/>
    <mergeCell ref="B46:B47"/>
    <mergeCell ref="C46:C47"/>
    <mergeCell ref="D46:D47"/>
    <mergeCell ref="C43:R43"/>
    <mergeCell ref="A44:A45"/>
    <mergeCell ref="B44:B45"/>
    <mergeCell ref="C44:C45"/>
    <mergeCell ref="D44:D45"/>
    <mergeCell ref="E44:E45"/>
    <mergeCell ref="E46:E47"/>
    <mergeCell ref="F46:F47"/>
    <mergeCell ref="G46:G47"/>
    <mergeCell ref="A48:A50"/>
    <mergeCell ref="B48:B50"/>
    <mergeCell ref="C48:C50"/>
    <mergeCell ref="D48:D50"/>
    <mergeCell ref="E48:E50"/>
    <mergeCell ref="F48:F50"/>
    <mergeCell ref="G48:G50"/>
    <mergeCell ref="I66:L66"/>
    <mergeCell ref="P66:Q66"/>
    <mergeCell ref="I67:L67"/>
    <mergeCell ref="P67:Q67"/>
    <mergeCell ref="P62:Q62"/>
    <mergeCell ref="A62:H62"/>
    <mergeCell ref="P70:Q70"/>
    <mergeCell ref="I59:L59"/>
    <mergeCell ref="P59:Q59"/>
    <mergeCell ref="A65:H65"/>
    <mergeCell ref="A69:H69"/>
    <mergeCell ref="I69:L69"/>
    <mergeCell ref="A66:H66"/>
    <mergeCell ref="A67:H67"/>
    <mergeCell ref="I64:L64"/>
    <mergeCell ref="P64:Q64"/>
    <mergeCell ref="C53:H53"/>
    <mergeCell ref="O53:R53"/>
    <mergeCell ref="B54:H54"/>
    <mergeCell ref="O54:R54"/>
    <mergeCell ref="A63:H63"/>
    <mergeCell ref="I63:L63"/>
    <mergeCell ref="A61:H61"/>
    <mergeCell ref="A60:H60"/>
    <mergeCell ref="B55:H55"/>
    <mergeCell ref="O55:R55"/>
    <mergeCell ref="A59:H59"/>
    <mergeCell ref="A64:H64"/>
    <mergeCell ref="A56:R56"/>
    <mergeCell ref="D58:N58"/>
    <mergeCell ref="A68:H68"/>
    <mergeCell ref="I60:L60"/>
    <mergeCell ref="P60:Q60"/>
    <mergeCell ref="I61:L61"/>
    <mergeCell ref="P61:Q61"/>
    <mergeCell ref="I62:L62"/>
    <mergeCell ref="I65:L65"/>
    <mergeCell ref="P65:Q65"/>
    <mergeCell ref="I68:L68"/>
    <mergeCell ref="P68:Q68"/>
    <mergeCell ref="O48:O49"/>
    <mergeCell ref="I70:L70"/>
    <mergeCell ref="E51:E52"/>
    <mergeCell ref="F51:F52"/>
    <mergeCell ref="G51:G52"/>
    <mergeCell ref="A70:H70"/>
    <mergeCell ref="A51:A52"/>
    <mergeCell ref="B51:B52"/>
    <mergeCell ref="C51:C52"/>
    <mergeCell ref="D51:D52"/>
  </mergeCells>
  <phoneticPr fontId="0" type="noConversion"/>
  <printOptions horizontalCentered="1"/>
  <pageMargins left="0" right="0" top="0.19685039370078741" bottom="0.19685039370078741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8"/>
  <sheetViews>
    <sheetView zoomScaleNormal="100" zoomScaleSheetLayoutView="80" workbookViewId="0">
      <selection sqref="A1:T1"/>
    </sheetView>
  </sheetViews>
  <sheetFormatPr defaultRowHeight="12.75"/>
  <cols>
    <col min="1" max="3" width="2.7109375" style="1" customWidth="1"/>
    <col min="4" max="4" width="39.7109375" style="1" customWidth="1"/>
    <col min="5" max="6" width="3" style="1" customWidth="1"/>
    <col min="7" max="7" width="3" style="2" customWidth="1"/>
    <col min="8" max="8" width="8.28515625" style="246" customWidth="1"/>
    <col min="9" max="16" width="6.85546875" style="1" customWidth="1"/>
    <col min="17" max="20" width="6.85546875" style="200" customWidth="1"/>
    <col min="21" max="16384" width="9.140625" style="200"/>
  </cols>
  <sheetData>
    <row r="1" spans="1:20" ht="15.75" customHeight="1">
      <c r="A1" s="635" t="s">
        <v>99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  <c r="N1" s="635"/>
      <c r="O1" s="635"/>
      <c r="P1" s="635"/>
      <c r="Q1" s="635"/>
      <c r="R1" s="635"/>
      <c r="S1" s="635"/>
      <c r="T1" s="635"/>
    </row>
    <row r="2" spans="1:20" ht="15.75" customHeight="1">
      <c r="A2" s="647" t="s">
        <v>100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</row>
    <row r="3" spans="1:20">
      <c r="A3" s="649" t="s">
        <v>56</v>
      </c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649"/>
      <c r="R3" s="649"/>
      <c r="S3" s="649"/>
      <c r="T3" s="649"/>
    </row>
    <row r="4" spans="1:20" ht="13.5" thickBot="1">
      <c r="A4" s="636" t="s">
        <v>0</v>
      </c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  <c r="O4" s="636"/>
      <c r="P4" s="636"/>
      <c r="Q4" s="636"/>
      <c r="R4" s="636"/>
      <c r="S4" s="636"/>
      <c r="T4" s="636"/>
    </row>
    <row r="5" spans="1:20" ht="31.5" customHeight="1">
      <c r="A5" s="637" t="s">
        <v>1</v>
      </c>
      <c r="B5" s="640" t="s">
        <v>2</v>
      </c>
      <c r="C5" s="640" t="s">
        <v>3</v>
      </c>
      <c r="D5" s="641" t="s">
        <v>16</v>
      </c>
      <c r="E5" s="663" t="s">
        <v>4</v>
      </c>
      <c r="F5" s="640" t="s">
        <v>89</v>
      </c>
      <c r="G5" s="624" t="s">
        <v>5</v>
      </c>
      <c r="H5" s="613" t="s">
        <v>6</v>
      </c>
      <c r="I5" s="476" t="s">
        <v>93</v>
      </c>
      <c r="J5" s="456"/>
      <c r="K5" s="456"/>
      <c r="L5" s="627"/>
      <c r="M5" s="455" t="s">
        <v>128</v>
      </c>
      <c r="N5" s="456"/>
      <c r="O5" s="456"/>
      <c r="P5" s="457"/>
      <c r="Q5" s="666" t="s">
        <v>121</v>
      </c>
      <c r="R5" s="667"/>
      <c r="S5" s="667"/>
      <c r="T5" s="668"/>
    </row>
    <row r="6" spans="1:20" ht="12.75" customHeight="1">
      <c r="A6" s="638"/>
      <c r="B6" s="629"/>
      <c r="C6" s="629"/>
      <c r="D6" s="642"/>
      <c r="E6" s="664"/>
      <c r="F6" s="629"/>
      <c r="G6" s="625"/>
      <c r="H6" s="614"/>
      <c r="I6" s="622" t="s">
        <v>7</v>
      </c>
      <c r="J6" s="628" t="s">
        <v>8</v>
      </c>
      <c r="K6" s="628"/>
      <c r="L6" s="590" t="s">
        <v>22</v>
      </c>
      <c r="M6" s="638" t="s">
        <v>7</v>
      </c>
      <c r="N6" s="628" t="s">
        <v>8</v>
      </c>
      <c r="O6" s="628"/>
      <c r="P6" s="688" t="s">
        <v>22</v>
      </c>
      <c r="Q6" s="669" t="s">
        <v>7</v>
      </c>
      <c r="R6" s="671" t="s">
        <v>8</v>
      </c>
      <c r="S6" s="671"/>
      <c r="T6" s="672" t="s">
        <v>22</v>
      </c>
    </row>
    <row r="7" spans="1:20" ht="54.75" thickBot="1">
      <c r="A7" s="639"/>
      <c r="B7" s="630"/>
      <c r="C7" s="630"/>
      <c r="D7" s="643"/>
      <c r="E7" s="665"/>
      <c r="F7" s="630"/>
      <c r="G7" s="626"/>
      <c r="H7" s="615"/>
      <c r="I7" s="623"/>
      <c r="J7" s="245" t="s">
        <v>7</v>
      </c>
      <c r="K7" s="3" t="s">
        <v>17</v>
      </c>
      <c r="L7" s="591"/>
      <c r="M7" s="639"/>
      <c r="N7" s="245" t="s">
        <v>7</v>
      </c>
      <c r="O7" s="3" t="s">
        <v>17</v>
      </c>
      <c r="P7" s="689"/>
      <c r="Q7" s="670"/>
      <c r="R7" s="278" t="s">
        <v>7</v>
      </c>
      <c r="S7" s="279" t="s">
        <v>17</v>
      </c>
      <c r="T7" s="673"/>
    </row>
    <row r="8" spans="1:20" ht="13.5" customHeight="1">
      <c r="A8" s="690" t="s">
        <v>34</v>
      </c>
      <c r="B8" s="691"/>
      <c r="C8" s="691"/>
      <c r="D8" s="691"/>
      <c r="E8" s="691"/>
      <c r="F8" s="691"/>
      <c r="G8" s="691"/>
      <c r="H8" s="691"/>
      <c r="I8" s="691"/>
      <c r="J8" s="691"/>
      <c r="K8" s="691"/>
      <c r="L8" s="691"/>
      <c r="M8" s="691"/>
      <c r="N8" s="691"/>
      <c r="O8" s="691"/>
      <c r="P8" s="691"/>
      <c r="Q8" s="691"/>
      <c r="R8" s="691"/>
      <c r="S8" s="691"/>
      <c r="T8" s="692"/>
    </row>
    <row r="9" spans="1:20" ht="13.5" customHeight="1">
      <c r="A9" s="696" t="s">
        <v>57</v>
      </c>
      <c r="B9" s="697"/>
      <c r="C9" s="697"/>
      <c r="D9" s="697"/>
      <c r="E9" s="697"/>
      <c r="F9" s="697"/>
      <c r="G9" s="697"/>
      <c r="H9" s="697"/>
      <c r="I9" s="697"/>
      <c r="J9" s="697"/>
      <c r="K9" s="697"/>
      <c r="L9" s="697"/>
      <c r="M9" s="697"/>
      <c r="N9" s="697"/>
      <c r="O9" s="697"/>
      <c r="P9" s="697"/>
      <c r="Q9" s="697"/>
      <c r="R9" s="697"/>
      <c r="S9" s="697"/>
      <c r="T9" s="698"/>
    </row>
    <row r="10" spans="1:20" ht="13.5" customHeight="1" thickBot="1">
      <c r="A10" s="48" t="s">
        <v>9</v>
      </c>
      <c r="B10" s="699" t="s">
        <v>48</v>
      </c>
      <c r="C10" s="700"/>
      <c r="D10" s="700"/>
      <c r="E10" s="700"/>
      <c r="F10" s="700"/>
      <c r="G10" s="700"/>
      <c r="H10" s="700"/>
      <c r="I10" s="700"/>
      <c r="J10" s="700"/>
      <c r="K10" s="700"/>
      <c r="L10" s="700"/>
      <c r="M10" s="700"/>
      <c r="N10" s="700"/>
      <c r="O10" s="700"/>
      <c r="P10" s="700"/>
      <c r="Q10" s="700"/>
      <c r="R10" s="700"/>
      <c r="S10" s="700"/>
      <c r="T10" s="701"/>
    </row>
    <row r="11" spans="1:20" ht="13.5" customHeight="1" thickBot="1">
      <c r="A11" s="4" t="s">
        <v>9</v>
      </c>
      <c r="B11" s="41" t="s">
        <v>9</v>
      </c>
      <c r="C11" s="702" t="s">
        <v>36</v>
      </c>
      <c r="D11" s="703"/>
      <c r="E11" s="703"/>
      <c r="F11" s="703"/>
      <c r="G11" s="703"/>
      <c r="H11" s="703"/>
      <c r="I11" s="703"/>
      <c r="J11" s="703"/>
      <c r="K11" s="703"/>
      <c r="L11" s="703"/>
      <c r="M11" s="703"/>
      <c r="N11" s="703"/>
      <c r="O11" s="703"/>
      <c r="P11" s="703"/>
      <c r="Q11" s="703"/>
      <c r="R11" s="703"/>
      <c r="S11" s="703"/>
      <c r="T11" s="704"/>
    </row>
    <row r="12" spans="1:20" ht="13.5" customHeight="1">
      <c r="A12" s="581" t="s">
        <v>9</v>
      </c>
      <c r="B12" s="585" t="s">
        <v>9</v>
      </c>
      <c r="C12" s="674" t="s">
        <v>9</v>
      </c>
      <c r="D12" s="576" t="s">
        <v>23</v>
      </c>
      <c r="E12" s="675"/>
      <c r="F12" s="602" t="s">
        <v>24</v>
      </c>
      <c r="G12" s="529" t="s">
        <v>44</v>
      </c>
      <c r="H12" s="292" t="s">
        <v>25</v>
      </c>
      <c r="I12" s="293">
        <f>J12+L12</f>
        <v>36.799999999999997</v>
      </c>
      <c r="J12" s="294">
        <v>36.799999999999997</v>
      </c>
      <c r="K12" s="294"/>
      <c r="L12" s="295"/>
      <c r="M12" s="296">
        <f t="shared" ref="M12:M17" si="0">N12+P12</f>
        <v>36.799999999999997</v>
      </c>
      <c r="N12" s="297">
        <v>36.799999999999997</v>
      </c>
      <c r="O12" s="297"/>
      <c r="P12" s="298"/>
      <c r="Q12" s="310">
        <f>M12-I12</f>
        <v>0</v>
      </c>
      <c r="R12" s="311">
        <f>N12-J12</f>
        <v>0</v>
      </c>
      <c r="S12" s="311">
        <f>O12-K12</f>
        <v>0</v>
      </c>
      <c r="T12" s="312">
        <f>P12-L12</f>
        <v>0</v>
      </c>
    </row>
    <row r="13" spans="1:20" ht="13.5" customHeight="1">
      <c r="A13" s="582"/>
      <c r="B13" s="586"/>
      <c r="C13" s="573"/>
      <c r="D13" s="576"/>
      <c r="E13" s="675"/>
      <c r="F13" s="602"/>
      <c r="G13" s="529"/>
      <c r="H13" s="147" t="s">
        <v>26</v>
      </c>
      <c r="I13" s="73">
        <f>J13+L13</f>
        <v>298</v>
      </c>
      <c r="J13" s="74">
        <v>298</v>
      </c>
      <c r="K13" s="74"/>
      <c r="L13" s="75"/>
      <c r="M13" s="267">
        <f t="shared" si="0"/>
        <v>298</v>
      </c>
      <c r="N13" s="268">
        <v>298</v>
      </c>
      <c r="O13" s="268"/>
      <c r="P13" s="272"/>
      <c r="Q13" s="328">
        <f t="shared" ref="Q13:Q52" si="1">M13-I13</f>
        <v>0</v>
      </c>
      <c r="R13" s="329">
        <f t="shared" ref="R13:R52" si="2">N13-J13</f>
        <v>0</v>
      </c>
      <c r="S13" s="329">
        <f t="shared" ref="S13:S26" si="3">O13-K13</f>
        <v>0</v>
      </c>
      <c r="T13" s="330">
        <f>P13-L13</f>
        <v>0</v>
      </c>
    </row>
    <row r="14" spans="1:20" ht="13.5" customHeight="1">
      <c r="A14" s="582"/>
      <c r="B14" s="586"/>
      <c r="C14" s="573"/>
      <c r="D14" s="576"/>
      <c r="E14" s="675"/>
      <c r="F14" s="602"/>
      <c r="G14" s="529"/>
      <c r="H14" s="394" t="s">
        <v>51</v>
      </c>
      <c r="I14" s="386"/>
      <c r="J14" s="387"/>
      <c r="K14" s="79"/>
      <c r="L14" s="80"/>
      <c r="M14" s="396">
        <f t="shared" si="0"/>
        <v>89</v>
      </c>
      <c r="N14" s="397">
        <v>89</v>
      </c>
      <c r="O14" s="156"/>
      <c r="P14" s="395"/>
      <c r="Q14" s="350">
        <f t="shared" si="1"/>
        <v>89</v>
      </c>
      <c r="R14" s="351">
        <f t="shared" si="2"/>
        <v>89</v>
      </c>
      <c r="S14" s="329">
        <f t="shared" si="3"/>
        <v>0</v>
      </c>
      <c r="T14" s="330">
        <f>P14-L14</f>
        <v>0</v>
      </c>
    </row>
    <row r="15" spans="1:20">
      <c r="A15" s="583"/>
      <c r="B15" s="587"/>
      <c r="C15" s="589"/>
      <c r="D15" s="576"/>
      <c r="E15" s="675"/>
      <c r="F15" s="602"/>
      <c r="G15" s="529"/>
      <c r="H15" s="149" t="s">
        <v>27</v>
      </c>
      <c r="I15" s="392"/>
      <c r="J15" s="393"/>
      <c r="K15" s="83"/>
      <c r="L15" s="84"/>
      <c r="M15" s="383">
        <f t="shared" si="0"/>
        <v>158.4</v>
      </c>
      <c r="N15" s="384">
        <v>158.4</v>
      </c>
      <c r="O15" s="255"/>
      <c r="P15" s="282"/>
      <c r="Q15" s="350">
        <f t="shared" si="1"/>
        <v>158.4</v>
      </c>
      <c r="R15" s="351">
        <f t="shared" si="2"/>
        <v>158.4</v>
      </c>
      <c r="S15" s="329">
        <f t="shared" si="3"/>
        <v>0</v>
      </c>
      <c r="T15" s="330">
        <f t="shared" ref="T15:T26" si="4">P15-L15</f>
        <v>0</v>
      </c>
    </row>
    <row r="16" spans="1:20" ht="13.5" thickBot="1">
      <c r="A16" s="584"/>
      <c r="B16" s="588"/>
      <c r="C16" s="496"/>
      <c r="D16" s="577"/>
      <c r="E16" s="676"/>
      <c r="F16" s="603"/>
      <c r="G16" s="530"/>
      <c r="H16" s="164" t="s">
        <v>10</v>
      </c>
      <c r="I16" s="131">
        <f>J16+L16</f>
        <v>334.8</v>
      </c>
      <c r="J16" s="167">
        <f>SUM(J12:J15)</f>
        <v>334.8</v>
      </c>
      <c r="K16" s="167"/>
      <c r="L16" s="168"/>
      <c r="M16" s="131">
        <f t="shared" si="0"/>
        <v>582.20000000000005</v>
      </c>
      <c r="N16" s="167">
        <f>SUM(N12:N15)</f>
        <v>582.20000000000005</v>
      </c>
      <c r="O16" s="167"/>
      <c r="P16" s="264"/>
      <c r="Q16" s="334">
        <f t="shared" si="1"/>
        <v>247.40000000000003</v>
      </c>
      <c r="R16" s="335">
        <f>N16-J16</f>
        <v>247.40000000000003</v>
      </c>
      <c r="S16" s="336">
        <f t="shared" si="3"/>
        <v>0</v>
      </c>
      <c r="T16" s="337">
        <f t="shared" si="4"/>
        <v>0</v>
      </c>
    </row>
    <row r="17" spans="1:20" ht="26.25" customHeight="1">
      <c r="A17" s="27" t="s">
        <v>9</v>
      </c>
      <c r="B17" s="28" t="s">
        <v>9</v>
      </c>
      <c r="C17" s="572" t="s">
        <v>11</v>
      </c>
      <c r="D17" s="575" t="s">
        <v>115</v>
      </c>
      <c r="E17" s="677"/>
      <c r="F17" s="525" t="s">
        <v>24</v>
      </c>
      <c r="G17" s="528" t="s">
        <v>44</v>
      </c>
      <c r="H17" s="6" t="s">
        <v>25</v>
      </c>
      <c r="I17" s="67">
        <f>J17+L17</f>
        <v>7.4</v>
      </c>
      <c r="J17" s="68">
        <v>7.4</v>
      </c>
      <c r="K17" s="68">
        <v>5.6</v>
      </c>
      <c r="L17" s="69"/>
      <c r="M17" s="377">
        <f t="shared" si="0"/>
        <v>7.5</v>
      </c>
      <c r="N17" s="378">
        <v>7.5</v>
      </c>
      <c r="O17" s="378">
        <v>5.7</v>
      </c>
      <c r="P17" s="280"/>
      <c r="Q17" s="379">
        <f t="shared" si="1"/>
        <v>9.9999999999999645E-2</v>
      </c>
      <c r="R17" s="380">
        <f t="shared" si="2"/>
        <v>9.9999999999999645E-2</v>
      </c>
      <c r="S17" s="380">
        <f t="shared" si="3"/>
        <v>0.10000000000000053</v>
      </c>
      <c r="T17" s="340">
        <f t="shared" si="4"/>
        <v>0</v>
      </c>
    </row>
    <row r="18" spans="1:20" ht="26.25" customHeight="1">
      <c r="A18" s="243"/>
      <c r="B18" s="244"/>
      <c r="C18" s="573"/>
      <c r="D18" s="576"/>
      <c r="E18" s="678"/>
      <c r="F18" s="526"/>
      <c r="G18" s="529"/>
      <c r="H18" s="29" t="s">
        <v>27</v>
      </c>
      <c r="I18" s="73"/>
      <c r="J18" s="74"/>
      <c r="K18" s="74"/>
      <c r="L18" s="75"/>
      <c r="M18" s="398">
        <f>N18+P18</f>
        <v>55.1</v>
      </c>
      <c r="N18" s="399">
        <v>55.1</v>
      </c>
      <c r="O18" s="399">
        <v>42.1</v>
      </c>
      <c r="P18" s="272"/>
      <c r="Q18" s="350">
        <f t="shared" si="1"/>
        <v>55.1</v>
      </c>
      <c r="R18" s="351">
        <f t="shared" si="2"/>
        <v>55.1</v>
      </c>
      <c r="S18" s="351">
        <f t="shared" si="3"/>
        <v>42.1</v>
      </c>
      <c r="T18" s="330">
        <f t="shared" si="4"/>
        <v>0</v>
      </c>
    </row>
    <row r="19" spans="1:20" ht="14.25" customHeight="1" thickBot="1">
      <c r="A19" s="30"/>
      <c r="B19" s="31"/>
      <c r="C19" s="574"/>
      <c r="D19" s="577"/>
      <c r="E19" s="679"/>
      <c r="F19" s="527"/>
      <c r="G19" s="530"/>
      <c r="H19" s="164" t="s">
        <v>10</v>
      </c>
      <c r="I19" s="165">
        <f>J19+L19</f>
        <v>7.4</v>
      </c>
      <c r="J19" s="166">
        <f>SUM(J17:J18)</f>
        <v>7.4</v>
      </c>
      <c r="K19" s="166">
        <f>SUM(K17:K18)</f>
        <v>5.6</v>
      </c>
      <c r="L19" s="166"/>
      <c r="M19" s="165">
        <f>N19+P19</f>
        <v>62.6</v>
      </c>
      <c r="N19" s="166">
        <f>SUM(N17:N18)</f>
        <v>62.6</v>
      </c>
      <c r="O19" s="166">
        <f>SUM(O17:O18)</f>
        <v>47.800000000000004</v>
      </c>
      <c r="P19" s="283"/>
      <c r="Q19" s="341">
        <f t="shared" si="1"/>
        <v>55.2</v>
      </c>
      <c r="R19" s="342">
        <f t="shared" si="2"/>
        <v>55.2</v>
      </c>
      <c r="S19" s="336">
        <f t="shared" si="3"/>
        <v>42.2</v>
      </c>
      <c r="T19" s="337">
        <f t="shared" si="4"/>
        <v>0</v>
      </c>
    </row>
    <row r="20" spans="1:20" ht="13.5" customHeight="1">
      <c r="A20" s="581" t="s">
        <v>9</v>
      </c>
      <c r="B20" s="434" t="s">
        <v>9</v>
      </c>
      <c r="C20" s="495" t="s">
        <v>29</v>
      </c>
      <c r="D20" s="575" t="s">
        <v>113</v>
      </c>
      <c r="E20" s="566"/>
      <c r="F20" s="569" t="s">
        <v>24</v>
      </c>
      <c r="G20" s="545" t="s">
        <v>44</v>
      </c>
      <c r="H20" s="7" t="s">
        <v>25</v>
      </c>
      <c r="I20" s="201">
        <f>J20+L20</f>
        <v>506.3</v>
      </c>
      <c r="J20" s="202">
        <v>506.3</v>
      </c>
      <c r="K20" s="202">
        <v>312</v>
      </c>
      <c r="L20" s="194"/>
      <c r="M20" s="377">
        <f>N20+P20</f>
        <v>506.2</v>
      </c>
      <c r="N20" s="378">
        <v>506.2</v>
      </c>
      <c r="O20" s="378">
        <v>311.89999999999998</v>
      </c>
      <c r="P20" s="277"/>
      <c r="Q20" s="381">
        <f t="shared" si="1"/>
        <v>-0.10000000000002274</v>
      </c>
      <c r="R20" s="382">
        <f t="shared" si="2"/>
        <v>-0.10000000000002274</v>
      </c>
      <c r="S20" s="382">
        <f t="shared" si="3"/>
        <v>-0.10000000000002274</v>
      </c>
      <c r="T20" s="340">
        <f t="shared" si="4"/>
        <v>0</v>
      </c>
    </row>
    <row r="21" spans="1:20" ht="13.5" customHeight="1">
      <c r="A21" s="582"/>
      <c r="B21" s="487"/>
      <c r="C21" s="573"/>
      <c r="D21" s="576"/>
      <c r="E21" s="567"/>
      <c r="F21" s="570"/>
      <c r="G21" s="546"/>
      <c r="H21" s="8" t="s">
        <v>27</v>
      </c>
      <c r="I21" s="195"/>
      <c r="J21" s="196"/>
      <c r="K21" s="196"/>
      <c r="L21" s="197"/>
      <c r="M21" s="383">
        <f>N21+P21</f>
        <v>280.60000000000002</v>
      </c>
      <c r="N21" s="384">
        <v>280.60000000000002</v>
      </c>
      <c r="O21" s="384">
        <v>214.2</v>
      </c>
      <c r="P21" s="284"/>
      <c r="Q21" s="350">
        <f t="shared" si="1"/>
        <v>280.60000000000002</v>
      </c>
      <c r="R21" s="351">
        <f t="shared" si="2"/>
        <v>280.60000000000002</v>
      </c>
      <c r="S21" s="351">
        <f t="shared" si="3"/>
        <v>214.2</v>
      </c>
      <c r="T21" s="330">
        <f t="shared" si="4"/>
        <v>0</v>
      </c>
    </row>
    <row r="22" spans="1:20" ht="13.5" customHeight="1">
      <c r="A22" s="243"/>
      <c r="B22" s="374"/>
      <c r="C22" s="373"/>
      <c r="D22" s="576"/>
      <c r="E22" s="567"/>
      <c r="F22" s="570"/>
      <c r="G22" s="546"/>
      <c r="H22" s="8" t="s">
        <v>32</v>
      </c>
      <c r="I22" s="400"/>
      <c r="J22" s="196"/>
      <c r="K22" s="196"/>
      <c r="L22" s="401"/>
      <c r="M22" s="402">
        <f>N22+P22</f>
        <v>48.9</v>
      </c>
      <c r="N22" s="384">
        <v>48.9</v>
      </c>
      <c r="O22" s="384"/>
      <c r="P22" s="154"/>
      <c r="Q22" s="403">
        <f t="shared" si="1"/>
        <v>48.9</v>
      </c>
      <c r="R22" s="404">
        <f t="shared" si="2"/>
        <v>48.9</v>
      </c>
      <c r="S22" s="404"/>
      <c r="T22" s="361"/>
    </row>
    <row r="23" spans="1:20" ht="13.5" customHeight="1" thickBot="1">
      <c r="A23" s="17"/>
      <c r="B23" s="18"/>
      <c r="C23" s="174"/>
      <c r="D23" s="577"/>
      <c r="E23" s="568"/>
      <c r="F23" s="571"/>
      <c r="G23" s="547"/>
      <c r="H23" s="164" t="s">
        <v>10</v>
      </c>
      <c r="I23" s="177">
        <f t="shared" ref="I23:P23" si="5">SUM(I20:I21)</f>
        <v>506.3</v>
      </c>
      <c r="J23" s="166">
        <f t="shared" si="5"/>
        <v>506.3</v>
      </c>
      <c r="K23" s="166">
        <f t="shared" si="5"/>
        <v>312</v>
      </c>
      <c r="L23" s="170">
        <f t="shared" si="5"/>
        <v>0</v>
      </c>
      <c r="M23" s="177">
        <f t="shared" si="5"/>
        <v>786.8</v>
      </c>
      <c r="N23" s="166">
        <f>SUM(N20:N22)</f>
        <v>835.69999999999993</v>
      </c>
      <c r="O23" s="166">
        <f>SUM(O20:O21)</f>
        <v>526.09999999999991</v>
      </c>
      <c r="P23" s="170">
        <f t="shared" si="5"/>
        <v>0</v>
      </c>
      <c r="Q23" s="343">
        <f t="shared" si="1"/>
        <v>280.49999999999994</v>
      </c>
      <c r="R23" s="344">
        <f t="shared" si="2"/>
        <v>329.39999999999992</v>
      </c>
      <c r="S23" s="344">
        <f t="shared" si="3"/>
        <v>214.09999999999991</v>
      </c>
      <c r="T23" s="345">
        <f t="shared" si="4"/>
        <v>0</v>
      </c>
    </row>
    <row r="24" spans="1:20" ht="18" customHeight="1">
      <c r="A24" s="13" t="s">
        <v>9</v>
      </c>
      <c r="B24" s="14" t="s">
        <v>9</v>
      </c>
      <c r="C24" s="180" t="s">
        <v>94</v>
      </c>
      <c r="D24" s="539" t="s">
        <v>95</v>
      </c>
      <c r="E24" s="680"/>
      <c r="F24" s="175"/>
      <c r="G24" s="160"/>
      <c r="H24" s="158" t="s">
        <v>25</v>
      </c>
      <c r="I24" s="225"/>
      <c r="J24" s="202"/>
      <c r="K24" s="226"/>
      <c r="L24" s="227"/>
      <c r="M24" s="270"/>
      <c r="N24" s="269"/>
      <c r="O24" s="271"/>
      <c r="P24" s="285"/>
      <c r="Q24" s="331">
        <f t="shared" si="1"/>
        <v>0</v>
      </c>
      <c r="R24" s="332">
        <f t="shared" si="2"/>
        <v>0</v>
      </c>
      <c r="S24" s="339">
        <f t="shared" si="3"/>
        <v>0</v>
      </c>
      <c r="T24" s="340">
        <f t="shared" si="4"/>
        <v>0</v>
      </c>
    </row>
    <row r="25" spans="1:20" ht="13.5" customHeight="1" thickBot="1">
      <c r="A25" s="157"/>
      <c r="B25" s="16"/>
      <c r="C25" s="173"/>
      <c r="D25" s="540"/>
      <c r="E25" s="681"/>
      <c r="F25" s="176"/>
      <c r="G25" s="161"/>
      <c r="H25" s="159" t="s">
        <v>10</v>
      </c>
      <c r="I25" s="131">
        <f>J25+L25</f>
        <v>0</v>
      </c>
      <c r="J25" s="132">
        <f>SUM(J24)</f>
        <v>0</v>
      </c>
      <c r="K25" s="132"/>
      <c r="L25" s="133"/>
      <c r="M25" s="131">
        <f>N25+P25</f>
        <v>0</v>
      </c>
      <c r="N25" s="132">
        <f>SUM(N24)</f>
        <v>0</v>
      </c>
      <c r="O25" s="132"/>
      <c r="P25" s="133"/>
      <c r="Q25" s="343">
        <f t="shared" si="1"/>
        <v>0</v>
      </c>
      <c r="R25" s="344">
        <f t="shared" si="2"/>
        <v>0</v>
      </c>
      <c r="S25" s="344">
        <f t="shared" si="3"/>
        <v>0</v>
      </c>
      <c r="T25" s="345">
        <f t="shared" si="4"/>
        <v>0</v>
      </c>
    </row>
    <row r="26" spans="1:20" ht="14.25" customHeight="1" thickBot="1">
      <c r="A26" s="9" t="s">
        <v>9</v>
      </c>
      <c r="B26" s="5" t="s">
        <v>9</v>
      </c>
      <c r="C26" s="557" t="s">
        <v>12</v>
      </c>
      <c r="D26" s="558"/>
      <c r="E26" s="558"/>
      <c r="F26" s="558"/>
      <c r="G26" s="558"/>
      <c r="H26" s="559"/>
      <c r="I26" s="49">
        <f t="shared" ref="I26:P26" si="6">I25+I23+I19+I16</f>
        <v>848.5</v>
      </c>
      <c r="J26" s="49">
        <f t="shared" si="6"/>
        <v>848.5</v>
      </c>
      <c r="K26" s="49">
        <f t="shared" si="6"/>
        <v>317.60000000000002</v>
      </c>
      <c r="L26" s="240">
        <f t="shared" si="6"/>
        <v>0</v>
      </c>
      <c r="M26" s="49">
        <f t="shared" si="6"/>
        <v>1431.6</v>
      </c>
      <c r="N26" s="49">
        <f t="shared" si="6"/>
        <v>1480.5</v>
      </c>
      <c r="O26" s="49">
        <f t="shared" si="6"/>
        <v>573.89999999999986</v>
      </c>
      <c r="P26" s="240">
        <f t="shared" si="6"/>
        <v>0</v>
      </c>
      <c r="Q26" s="346">
        <f t="shared" si="1"/>
        <v>583.09999999999991</v>
      </c>
      <c r="R26" s="347">
        <f t="shared" si="2"/>
        <v>632</v>
      </c>
      <c r="S26" s="348">
        <f t="shared" si="3"/>
        <v>256.29999999999984</v>
      </c>
      <c r="T26" s="349">
        <f t="shared" si="4"/>
        <v>0</v>
      </c>
    </row>
    <row r="27" spans="1:20" ht="14.25" customHeight="1" thickBot="1">
      <c r="A27" s="4" t="s">
        <v>9</v>
      </c>
      <c r="B27" s="41" t="s">
        <v>11</v>
      </c>
      <c r="C27" s="300" t="s">
        <v>54</v>
      </c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2"/>
      <c r="R27" s="302"/>
      <c r="S27" s="302"/>
      <c r="T27" s="303"/>
    </row>
    <row r="28" spans="1:20" ht="15.75" customHeight="1">
      <c r="A28" s="13" t="s">
        <v>9</v>
      </c>
      <c r="B28" s="14" t="s">
        <v>11</v>
      </c>
      <c r="C28" s="180" t="s">
        <v>9</v>
      </c>
      <c r="D28" s="552" t="s">
        <v>38</v>
      </c>
      <c r="E28" s="522"/>
      <c r="F28" s="525" t="s">
        <v>24</v>
      </c>
      <c r="G28" s="528" t="s">
        <v>44</v>
      </c>
      <c r="H28" s="32" t="s">
        <v>40</v>
      </c>
      <c r="I28" s="249">
        <v>2922.7</v>
      </c>
      <c r="J28" s="250">
        <v>2922.7</v>
      </c>
      <c r="K28" s="250">
        <v>1877.2</v>
      </c>
      <c r="L28" s="198"/>
      <c r="M28" s="367">
        <v>2922.7</v>
      </c>
      <c r="N28" s="368">
        <v>2922.7</v>
      </c>
      <c r="O28" s="368">
        <v>1877.2</v>
      </c>
      <c r="P28" s="369"/>
      <c r="Q28" s="338">
        <f t="shared" si="1"/>
        <v>0</v>
      </c>
      <c r="R28" s="339">
        <f t="shared" si="2"/>
        <v>0</v>
      </c>
      <c r="S28" s="339">
        <f>O28-K28</f>
        <v>0</v>
      </c>
      <c r="T28" s="340">
        <f>P28-L28</f>
        <v>0</v>
      </c>
    </row>
    <row r="29" spans="1:20" ht="15.75" customHeight="1">
      <c r="A29" s="15"/>
      <c r="B29" s="16"/>
      <c r="C29" s="173"/>
      <c r="D29" s="553"/>
      <c r="E29" s="523"/>
      <c r="F29" s="526"/>
      <c r="G29" s="529"/>
      <c r="H29" s="385" t="s">
        <v>32</v>
      </c>
      <c r="I29" s="363"/>
      <c r="J29" s="162"/>
      <c r="K29" s="162"/>
      <c r="L29" s="388"/>
      <c r="M29" s="406">
        <f>N29+P29</f>
        <v>103.1</v>
      </c>
      <c r="N29" s="407">
        <v>103.1</v>
      </c>
      <c r="O29" s="405"/>
      <c r="P29" s="281"/>
      <c r="Q29" s="350">
        <f t="shared" si="1"/>
        <v>103.1</v>
      </c>
      <c r="R29" s="351">
        <f t="shared" si="2"/>
        <v>103.1</v>
      </c>
      <c r="S29" s="329"/>
      <c r="T29" s="330"/>
    </row>
    <row r="30" spans="1:20" ht="15.75" customHeight="1" thickBot="1">
      <c r="A30" s="17"/>
      <c r="B30" s="18"/>
      <c r="C30" s="174"/>
      <c r="D30" s="554"/>
      <c r="E30" s="524"/>
      <c r="F30" s="527"/>
      <c r="G30" s="530"/>
      <c r="H30" s="159" t="s">
        <v>10</v>
      </c>
      <c r="I30" s="131">
        <f>J30+L30</f>
        <v>2922.7</v>
      </c>
      <c r="J30" s="132">
        <f>SUM(J28:J28)</f>
        <v>2922.7</v>
      </c>
      <c r="K30" s="132">
        <f>SUM(K28:K28)</f>
        <v>1877.2</v>
      </c>
      <c r="L30" s="133"/>
      <c r="M30" s="131">
        <f>N30+P30</f>
        <v>3025.7999999999997</v>
      </c>
      <c r="N30" s="132">
        <f>SUM(N28:N29)</f>
        <v>3025.7999999999997</v>
      </c>
      <c r="O30" s="132">
        <f>SUM(O28:O28)</f>
        <v>1877.2</v>
      </c>
      <c r="P30" s="133"/>
      <c r="Q30" s="343">
        <f t="shared" si="1"/>
        <v>103.09999999999991</v>
      </c>
      <c r="R30" s="344">
        <f t="shared" si="2"/>
        <v>103.09999999999991</v>
      </c>
      <c r="S30" s="344">
        <f t="shared" ref="S30:S38" si="7">O30-K30</f>
        <v>0</v>
      </c>
      <c r="T30" s="345">
        <f t="shared" ref="T30:T38" si="8">P30-L30</f>
        <v>0</v>
      </c>
    </row>
    <row r="31" spans="1:20" ht="12.75" customHeight="1">
      <c r="A31" s="13" t="s">
        <v>9</v>
      </c>
      <c r="B31" s="14" t="s">
        <v>11</v>
      </c>
      <c r="C31" s="180" t="s">
        <v>11</v>
      </c>
      <c r="D31" s="519" t="s">
        <v>39</v>
      </c>
      <c r="E31" s="522"/>
      <c r="F31" s="525" t="s">
        <v>24</v>
      </c>
      <c r="G31" s="528" t="s">
        <v>44</v>
      </c>
      <c r="H31" s="34" t="s">
        <v>27</v>
      </c>
      <c r="I31" s="67"/>
      <c r="J31" s="68"/>
      <c r="K31" s="68"/>
      <c r="L31" s="69"/>
      <c r="M31" s="377">
        <f>N31+P31</f>
        <v>267.5</v>
      </c>
      <c r="N31" s="378">
        <v>267.5</v>
      </c>
      <c r="O31" s="266"/>
      <c r="P31" s="280"/>
      <c r="Q31" s="413">
        <f>M31-I31</f>
        <v>267.5</v>
      </c>
      <c r="R31" s="414">
        <f>N31-J31</f>
        <v>267.5</v>
      </c>
      <c r="S31" s="332"/>
      <c r="T31" s="333"/>
    </row>
    <row r="32" spans="1:20">
      <c r="A32" s="15"/>
      <c r="B32" s="16"/>
      <c r="C32" s="173"/>
      <c r="D32" s="520"/>
      <c r="E32" s="523"/>
      <c r="F32" s="526"/>
      <c r="G32" s="529"/>
      <c r="H32" s="10" t="s">
        <v>37</v>
      </c>
      <c r="I32" s="82">
        <f>J32+L32</f>
        <v>150</v>
      </c>
      <c r="J32" s="83">
        <v>150</v>
      </c>
      <c r="K32" s="83">
        <v>29.3</v>
      </c>
      <c r="L32" s="80"/>
      <c r="M32" s="254">
        <f>N32+P32</f>
        <v>150</v>
      </c>
      <c r="N32" s="255">
        <v>150</v>
      </c>
      <c r="O32" s="255">
        <v>29.3</v>
      </c>
      <c r="P32" s="281"/>
      <c r="Q32" s="328">
        <f t="shared" si="1"/>
        <v>0</v>
      </c>
      <c r="R32" s="329">
        <f t="shared" si="2"/>
        <v>0</v>
      </c>
      <c r="S32" s="329">
        <f t="shared" si="7"/>
        <v>0</v>
      </c>
      <c r="T32" s="330">
        <f t="shared" si="8"/>
        <v>0</v>
      </c>
    </row>
    <row r="33" spans="1:20">
      <c r="A33" s="15"/>
      <c r="B33" s="16"/>
      <c r="C33" s="173"/>
      <c r="D33" s="520"/>
      <c r="E33" s="523"/>
      <c r="F33" s="526"/>
      <c r="G33" s="529"/>
      <c r="H33" s="10" t="s">
        <v>40</v>
      </c>
      <c r="I33" s="251">
        <v>2002.8</v>
      </c>
      <c r="J33" s="252">
        <v>2002.8</v>
      </c>
      <c r="K33" s="252">
        <v>1405.4</v>
      </c>
      <c r="L33" s="80"/>
      <c r="M33" s="273">
        <v>2002.8</v>
      </c>
      <c r="N33" s="274">
        <v>2002.8</v>
      </c>
      <c r="O33" s="274">
        <v>1405.4</v>
      </c>
      <c r="P33" s="281"/>
      <c r="Q33" s="328">
        <f t="shared" si="1"/>
        <v>0</v>
      </c>
      <c r="R33" s="329">
        <f t="shared" si="2"/>
        <v>0</v>
      </c>
      <c r="S33" s="360">
        <f t="shared" si="7"/>
        <v>0</v>
      </c>
      <c r="T33" s="361">
        <f t="shared" si="8"/>
        <v>0</v>
      </c>
    </row>
    <row r="34" spans="1:20">
      <c r="A34" s="15"/>
      <c r="B34" s="16"/>
      <c r="C34" s="173"/>
      <c r="D34" s="520"/>
      <c r="E34" s="523"/>
      <c r="F34" s="526"/>
      <c r="G34" s="529"/>
      <c r="H34" s="391" t="s">
        <v>32</v>
      </c>
      <c r="I34" s="408"/>
      <c r="J34" s="409"/>
      <c r="K34" s="409"/>
      <c r="L34" s="84"/>
      <c r="M34" s="411">
        <f>N34+P34</f>
        <v>2.7</v>
      </c>
      <c r="N34" s="412">
        <v>2.7</v>
      </c>
      <c r="O34" s="410"/>
      <c r="P34" s="282"/>
      <c r="Q34" s="350">
        <f t="shared" si="1"/>
        <v>2.7</v>
      </c>
      <c r="R34" s="351">
        <f t="shared" si="2"/>
        <v>2.7</v>
      </c>
      <c r="S34" s="360"/>
      <c r="T34" s="361"/>
    </row>
    <row r="35" spans="1:20" ht="13.5" thickBot="1">
      <c r="A35" s="17"/>
      <c r="B35" s="18"/>
      <c r="C35" s="174"/>
      <c r="D35" s="521"/>
      <c r="E35" s="524"/>
      <c r="F35" s="527"/>
      <c r="G35" s="530"/>
      <c r="H35" s="159" t="s">
        <v>10</v>
      </c>
      <c r="I35" s="131">
        <f>J35+L35</f>
        <v>2152.8000000000002</v>
      </c>
      <c r="J35" s="132">
        <f>SUM(J31:J33)</f>
        <v>2152.8000000000002</v>
      </c>
      <c r="K35" s="132">
        <f>SUM(K31:K33)</f>
        <v>1434.7</v>
      </c>
      <c r="L35" s="179">
        <f>SUM(L31:L33)</f>
        <v>0</v>
      </c>
      <c r="M35" s="131">
        <f>N35+P35</f>
        <v>2423</v>
      </c>
      <c r="N35" s="132">
        <f>SUM(N31:N34)</f>
        <v>2423</v>
      </c>
      <c r="O35" s="132">
        <f>SUM(O31:O33)</f>
        <v>1434.7</v>
      </c>
      <c r="P35" s="133">
        <f>SUM(P31:P33)</f>
        <v>0</v>
      </c>
      <c r="Q35" s="343">
        <f t="shared" si="1"/>
        <v>270.19999999999982</v>
      </c>
      <c r="R35" s="362">
        <f t="shared" si="2"/>
        <v>270.19999999999982</v>
      </c>
      <c r="S35" s="344">
        <f t="shared" si="7"/>
        <v>0</v>
      </c>
      <c r="T35" s="345">
        <f t="shared" si="8"/>
        <v>0</v>
      </c>
    </row>
    <row r="36" spans="1:20" ht="12.75" customHeight="1">
      <c r="A36" s="13" t="s">
        <v>9</v>
      </c>
      <c r="B36" s="14" t="s">
        <v>11</v>
      </c>
      <c r="C36" s="180" t="s">
        <v>29</v>
      </c>
      <c r="D36" s="533" t="s">
        <v>28</v>
      </c>
      <c r="E36" s="522"/>
      <c r="F36" s="525" t="s">
        <v>24</v>
      </c>
      <c r="G36" s="528" t="s">
        <v>44</v>
      </c>
      <c r="H36" s="34" t="s">
        <v>25</v>
      </c>
      <c r="I36" s="67"/>
      <c r="J36" s="68"/>
      <c r="K36" s="68"/>
      <c r="L36" s="69"/>
      <c r="M36" s="265"/>
      <c r="N36" s="266"/>
      <c r="O36" s="266"/>
      <c r="P36" s="280"/>
      <c r="Q36" s="331"/>
      <c r="R36" s="332"/>
      <c r="S36" s="332">
        <f t="shared" si="7"/>
        <v>0</v>
      </c>
      <c r="T36" s="333">
        <f t="shared" si="8"/>
        <v>0</v>
      </c>
    </row>
    <row r="37" spans="1:20" ht="13.5" thickBot="1">
      <c r="A37" s="17"/>
      <c r="B37" s="18"/>
      <c r="C37" s="174"/>
      <c r="D37" s="534"/>
      <c r="E37" s="524"/>
      <c r="F37" s="527"/>
      <c r="G37" s="530"/>
      <c r="H37" s="159" t="s">
        <v>10</v>
      </c>
      <c r="I37" s="131"/>
      <c r="J37" s="132"/>
      <c r="K37" s="132"/>
      <c r="L37" s="179"/>
      <c r="M37" s="131"/>
      <c r="N37" s="132"/>
      <c r="O37" s="132"/>
      <c r="P37" s="133"/>
      <c r="Q37" s="343">
        <f t="shared" si="1"/>
        <v>0</v>
      </c>
      <c r="R37" s="344">
        <f t="shared" si="2"/>
        <v>0</v>
      </c>
      <c r="S37" s="344">
        <f t="shared" si="7"/>
        <v>0</v>
      </c>
      <c r="T37" s="345">
        <f t="shared" si="8"/>
        <v>0</v>
      </c>
    </row>
    <row r="38" spans="1:20" ht="13.5" thickBot="1">
      <c r="A38" s="4" t="s">
        <v>9</v>
      </c>
      <c r="B38" s="5" t="s">
        <v>11</v>
      </c>
      <c r="C38" s="460" t="s">
        <v>12</v>
      </c>
      <c r="D38" s="461"/>
      <c r="E38" s="461"/>
      <c r="F38" s="461"/>
      <c r="G38" s="461"/>
      <c r="H38" s="462"/>
      <c r="I38" s="299">
        <f t="shared" ref="I38:P38" si="9">I35+I30+I37</f>
        <v>5075.5</v>
      </c>
      <c r="J38" s="299">
        <f t="shared" si="9"/>
        <v>5075.5</v>
      </c>
      <c r="K38" s="299">
        <f t="shared" si="9"/>
        <v>3311.9</v>
      </c>
      <c r="L38" s="299">
        <f t="shared" si="9"/>
        <v>0</v>
      </c>
      <c r="M38" s="299">
        <f t="shared" si="9"/>
        <v>5448.7999999999993</v>
      </c>
      <c r="N38" s="299">
        <f t="shared" si="9"/>
        <v>5448.7999999999993</v>
      </c>
      <c r="O38" s="299">
        <f t="shared" si="9"/>
        <v>3311.9</v>
      </c>
      <c r="P38" s="299">
        <f t="shared" si="9"/>
        <v>0</v>
      </c>
      <c r="Q38" s="370">
        <f t="shared" si="1"/>
        <v>373.29999999999927</v>
      </c>
      <c r="R38" s="371">
        <f t="shared" si="2"/>
        <v>373.29999999999927</v>
      </c>
      <c r="S38" s="371">
        <f t="shared" si="7"/>
        <v>0</v>
      </c>
      <c r="T38" s="372">
        <f t="shared" si="8"/>
        <v>0</v>
      </c>
    </row>
    <row r="39" spans="1:20" ht="13.5" customHeight="1" thickBot="1">
      <c r="A39" s="27" t="s">
        <v>9</v>
      </c>
      <c r="B39" s="28" t="s">
        <v>29</v>
      </c>
      <c r="C39" s="687" t="s">
        <v>35</v>
      </c>
      <c r="D39" s="501"/>
      <c r="E39" s="501"/>
      <c r="F39" s="501"/>
      <c r="G39" s="501"/>
      <c r="H39" s="501"/>
      <c r="I39" s="501"/>
      <c r="J39" s="501"/>
      <c r="K39" s="501"/>
      <c r="L39" s="501"/>
      <c r="M39" s="501"/>
      <c r="N39" s="501"/>
      <c r="O39" s="501"/>
      <c r="P39" s="501"/>
      <c r="Q39" s="501"/>
      <c r="R39" s="501"/>
      <c r="S39" s="501"/>
      <c r="T39" s="502"/>
    </row>
    <row r="40" spans="1:20">
      <c r="A40" s="432" t="s">
        <v>9</v>
      </c>
      <c r="B40" s="434" t="s">
        <v>29</v>
      </c>
      <c r="C40" s="674" t="s">
        <v>9</v>
      </c>
      <c r="D40" s="682" t="s">
        <v>85</v>
      </c>
      <c r="E40" s="683"/>
      <c r="F40" s="685" t="s">
        <v>24</v>
      </c>
      <c r="G40" s="686" t="s">
        <v>55</v>
      </c>
      <c r="H40" s="127" t="s">
        <v>25</v>
      </c>
      <c r="I40" s="304">
        <f t="shared" ref="I40:I46" si="10">J40+L40</f>
        <v>0</v>
      </c>
      <c r="J40" s="305"/>
      <c r="K40" s="305"/>
      <c r="L40" s="306"/>
      <c r="M40" s="307">
        <f t="shared" ref="M40:M47" si="11">N40+P40</f>
        <v>0</v>
      </c>
      <c r="N40" s="308"/>
      <c r="O40" s="308"/>
      <c r="P40" s="309"/>
      <c r="Q40" s="316">
        <f t="shared" si="1"/>
        <v>0</v>
      </c>
      <c r="R40" s="317">
        <f t="shared" si="2"/>
        <v>0</v>
      </c>
      <c r="S40" s="317">
        <f>O40-K40</f>
        <v>0</v>
      </c>
      <c r="T40" s="318">
        <f>P40-L40</f>
        <v>0</v>
      </c>
    </row>
    <row r="41" spans="1:20" ht="13.5" thickBot="1">
      <c r="A41" s="493"/>
      <c r="B41" s="494"/>
      <c r="C41" s="496"/>
      <c r="D41" s="504"/>
      <c r="E41" s="684"/>
      <c r="F41" s="484"/>
      <c r="G41" s="485"/>
      <c r="H41" s="130" t="s">
        <v>10</v>
      </c>
      <c r="I41" s="131">
        <f t="shared" si="10"/>
        <v>0</v>
      </c>
      <c r="J41" s="132">
        <f>SUM(J40)</f>
        <v>0</v>
      </c>
      <c r="K41" s="132"/>
      <c r="L41" s="133"/>
      <c r="M41" s="131">
        <f t="shared" si="11"/>
        <v>0</v>
      </c>
      <c r="N41" s="132">
        <f>SUM(N40)</f>
        <v>0</v>
      </c>
      <c r="O41" s="132"/>
      <c r="P41" s="133"/>
      <c r="Q41" s="323">
        <f t="shared" si="1"/>
        <v>0</v>
      </c>
      <c r="R41" s="324">
        <f t="shared" si="2"/>
        <v>0</v>
      </c>
      <c r="S41" s="324">
        <f t="shared" ref="S41:S52" si="12">O41-K41</f>
        <v>0</v>
      </c>
      <c r="T41" s="325">
        <f t="shared" ref="T41:T52" si="13">P41-L41</f>
        <v>0</v>
      </c>
    </row>
    <row r="42" spans="1:20">
      <c r="A42" s="432" t="s">
        <v>9</v>
      </c>
      <c r="B42" s="434" t="s">
        <v>29</v>
      </c>
      <c r="C42" s="495" t="s">
        <v>11</v>
      </c>
      <c r="D42" s="497" t="s">
        <v>117</v>
      </c>
      <c r="E42" s="482" t="s">
        <v>33</v>
      </c>
      <c r="F42" s="425" t="s">
        <v>24</v>
      </c>
      <c r="G42" s="427" t="s">
        <v>45</v>
      </c>
      <c r="H42" s="218" t="s">
        <v>25</v>
      </c>
      <c r="I42" s="96">
        <f t="shared" si="10"/>
        <v>0</v>
      </c>
      <c r="J42" s="97"/>
      <c r="K42" s="97"/>
      <c r="L42" s="123"/>
      <c r="M42" s="275">
        <f t="shared" si="11"/>
        <v>0</v>
      </c>
      <c r="N42" s="276"/>
      <c r="O42" s="276"/>
      <c r="P42" s="277"/>
      <c r="Q42" s="316">
        <f t="shared" si="1"/>
        <v>0</v>
      </c>
      <c r="R42" s="317">
        <f t="shared" si="2"/>
        <v>0</v>
      </c>
      <c r="S42" s="317">
        <f t="shared" si="12"/>
        <v>0</v>
      </c>
      <c r="T42" s="318">
        <f t="shared" si="13"/>
        <v>0</v>
      </c>
    </row>
    <row r="43" spans="1:20" ht="13.5" thickBot="1">
      <c r="A43" s="493"/>
      <c r="B43" s="494"/>
      <c r="C43" s="496"/>
      <c r="D43" s="498"/>
      <c r="E43" s="483"/>
      <c r="F43" s="484"/>
      <c r="G43" s="485"/>
      <c r="H43" s="130" t="s">
        <v>10</v>
      </c>
      <c r="I43" s="131">
        <f t="shared" si="10"/>
        <v>0</v>
      </c>
      <c r="J43" s="132">
        <f>SUM(J42)</f>
        <v>0</v>
      </c>
      <c r="K43" s="132"/>
      <c r="L43" s="133"/>
      <c r="M43" s="131">
        <f t="shared" si="11"/>
        <v>0</v>
      </c>
      <c r="N43" s="132">
        <f>SUM(N42)</f>
        <v>0</v>
      </c>
      <c r="O43" s="132"/>
      <c r="P43" s="133"/>
      <c r="Q43" s="323">
        <f t="shared" si="1"/>
        <v>0</v>
      </c>
      <c r="R43" s="324">
        <f t="shared" si="2"/>
        <v>0</v>
      </c>
      <c r="S43" s="324">
        <f t="shared" si="12"/>
        <v>0</v>
      </c>
      <c r="T43" s="325">
        <f t="shared" si="13"/>
        <v>0</v>
      </c>
    </row>
    <row r="44" spans="1:20" ht="12.75" customHeight="1">
      <c r="A44" s="432" t="s">
        <v>9</v>
      </c>
      <c r="B44" s="434" t="s">
        <v>29</v>
      </c>
      <c r="C44" s="436" t="s">
        <v>29</v>
      </c>
      <c r="D44" s="438" t="s">
        <v>47</v>
      </c>
      <c r="E44" s="423" t="s">
        <v>33</v>
      </c>
      <c r="F44" s="425" t="s">
        <v>24</v>
      </c>
      <c r="G44" s="427" t="s">
        <v>45</v>
      </c>
      <c r="H44" s="128" t="s">
        <v>32</v>
      </c>
      <c r="I44" s="259">
        <f t="shared" si="10"/>
        <v>1285.5</v>
      </c>
      <c r="J44" s="35"/>
      <c r="K44" s="35"/>
      <c r="L44" s="260">
        <v>1285.5</v>
      </c>
      <c r="M44" s="36">
        <f t="shared" si="11"/>
        <v>1285.5</v>
      </c>
      <c r="N44" s="37"/>
      <c r="O44" s="37"/>
      <c r="P44" s="38">
        <v>1285.5</v>
      </c>
      <c r="Q44" s="316">
        <f t="shared" si="1"/>
        <v>0</v>
      </c>
      <c r="R44" s="317">
        <f t="shared" si="2"/>
        <v>0</v>
      </c>
      <c r="S44" s="317">
        <f t="shared" si="12"/>
        <v>0</v>
      </c>
      <c r="T44" s="318">
        <f t="shared" si="13"/>
        <v>0</v>
      </c>
    </row>
    <row r="45" spans="1:20">
      <c r="A45" s="486"/>
      <c r="B45" s="487"/>
      <c r="C45" s="488"/>
      <c r="D45" s="489"/>
      <c r="E45" s="490"/>
      <c r="F45" s="491"/>
      <c r="G45" s="492"/>
      <c r="H45" s="129" t="s">
        <v>40</v>
      </c>
      <c r="I45" s="64">
        <f t="shared" si="10"/>
        <v>600</v>
      </c>
      <c r="J45" s="65"/>
      <c r="K45" s="65"/>
      <c r="L45" s="66">
        <v>600</v>
      </c>
      <c r="M45" s="61">
        <f t="shared" si="11"/>
        <v>600</v>
      </c>
      <c r="N45" s="62"/>
      <c r="O45" s="62"/>
      <c r="P45" s="63">
        <v>600</v>
      </c>
      <c r="Q45" s="313">
        <f t="shared" si="1"/>
        <v>0</v>
      </c>
      <c r="R45" s="314">
        <f t="shared" si="2"/>
        <v>0</v>
      </c>
      <c r="S45" s="314">
        <f t="shared" si="12"/>
        <v>0</v>
      </c>
      <c r="T45" s="315">
        <f t="shared" si="13"/>
        <v>0</v>
      </c>
    </row>
    <row r="46" spans="1:20" ht="13.5" thickBot="1">
      <c r="A46" s="433"/>
      <c r="B46" s="435"/>
      <c r="C46" s="437"/>
      <c r="D46" s="439"/>
      <c r="E46" s="424"/>
      <c r="F46" s="426"/>
      <c r="G46" s="428"/>
      <c r="H46" s="135" t="s">
        <v>10</v>
      </c>
      <c r="I46" s="136">
        <f t="shared" si="10"/>
        <v>1885.5</v>
      </c>
      <c r="J46" s="137"/>
      <c r="K46" s="137"/>
      <c r="L46" s="138">
        <f>SUM(L44:L45)</f>
        <v>1885.5</v>
      </c>
      <c r="M46" s="136">
        <f t="shared" si="11"/>
        <v>1885.5</v>
      </c>
      <c r="N46" s="137"/>
      <c r="O46" s="137"/>
      <c r="P46" s="138">
        <f>SUM(P44:P45)</f>
        <v>1885.5</v>
      </c>
      <c r="Q46" s="319">
        <f t="shared" si="1"/>
        <v>0</v>
      </c>
      <c r="R46" s="320">
        <f t="shared" si="2"/>
        <v>0</v>
      </c>
      <c r="S46" s="320">
        <f t="shared" si="12"/>
        <v>0</v>
      </c>
      <c r="T46" s="352">
        <f t="shared" si="13"/>
        <v>0</v>
      </c>
    </row>
    <row r="47" spans="1:20" ht="12.75" customHeight="1">
      <c r="A47" s="432" t="s">
        <v>9</v>
      </c>
      <c r="B47" s="434" t="s">
        <v>29</v>
      </c>
      <c r="C47" s="436" t="s">
        <v>94</v>
      </c>
      <c r="D47" s="438" t="s">
        <v>119</v>
      </c>
      <c r="E47" s="423" t="s">
        <v>33</v>
      </c>
      <c r="F47" s="425" t="s">
        <v>24</v>
      </c>
      <c r="G47" s="427"/>
      <c r="H47" s="128" t="s">
        <v>32</v>
      </c>
      <c r="I47" s="259"/>
      <c r="J47" s="35"/>
      <c r="K47" s="35"/>
      <c r="L47" s="260"/>
      <c r="M47" s="36">
        <f t="shared" si="11"/>
        <v>20</v>
      </c>
      <c r="N47" s="37"/>
      <c r="O47" s="37"/>
      <c r="P47" s="286">
        <v>20</v>
      </c>
      <c r="Q47" s="364">
        <f>M47-I47</f>
        <v>20</v>
      </c>
      <c r="R47" s="311">
        <f>N47-J47</f>
        <v>0</v>
      </c>
      <c r="S47" s="311">
        <f>O47-K47</f>
        <v>0</v>
      </c>
      <c r="T47" s="365">
        <f>P47-L47</f>
        <v>20</v>
      </c>
    </row>
    <row r="48" spans="1:20">
      <c r="A48" s="486"/>
      <c r="B48" s="487"/>
      <c r="C48" s="488"/>
      <c r="D48" s="489"/>
      <c r="E48" s="490"/>
      <c r="F48" s="491"/>
      <c r="G48" s="492"/>
      <c r="H48" s="129"/>
      <c r="I48" s="64"/>
      <c r="J48" s="65"/>
      <c r="K48" s="65"/>
      <c r="L48" s="66"/>
      <c r="M48" s="61"/>
      <c r="N48" s="62"/>
      <c r="O48" s="62"/>
      <c r="P48" s="287"/>
      <c r="Q48" s="313"/>
      <c r="R48" s="314"/>
      <c r="S48" s="314"/>
      <c r="T48" s="315"/>
    </row>
    <row r="49" spans="1:20" ht="13.5" thickBot="1">
      <c r="A49" s="433"/>
      <c r="B49" s="435"/>
      <c r="C49" s="437"/>
      <c r="D49" s="439"/>
      <c r="E49" s="424"/>
      <c r="F49" s="426"/>
      <c r="G49" s="428"/>
      <c r="H49" s="135" t="s">
        <v>10</v>
      </c>
      <c r="I49" s="136">
        <f>J49+L49</f>
        <v>0</v>
      </c>
      <c r="J49" s="137"/>
      <c r="K49" s="137"/>
      <c r="L49" s="138">
        <f>SUM(L47:L48)</f>
        <v>0</v>
      </c>
      <c r="M49" s="136">
        <f>N49+P49</f>
        <v>20</v>
      </c>
      <c r="N49" s="137"/>
      <c r="O49" s="137"/>
      <c r="P49" s="288">
        <f>SUM(P47:P48)</f>
        <v>20</v>
      </c>
      <c r="Q49" s="321">
        <f>M49-I49</f>
        <v>20</v>
      </c>
      <c r="R49" s="322">
        <f>N49-J49</f>
        <v>0</v>
      </c>
      <c r="S49" s="322">
        <f>O49-K49</f>
        <v>0</v>
      </c>
      <c r="T49" s="366">
        <f>P49-L49</f>
        <v>20</v>
      </c>
    </row>
    <row r="50" spans="1:20" ht="15" customHeight="1" thickBot="1">
      <c r="A50" s="181" t="s">
        <v>9</v>
      </c>
      <c r="B50" s="5" t="s">
        <v>29</v>
      </c>
      <c r="C50" s="460" t="s">
        <v>12</v>
      </c>
      <c r="D50" s="461"/>
      <c r="E50" s="461"/>
      <c r="F50" s="461"/>
      <c r="G50" s="461"/>
      <c r="H50" s="462"/>
      <c r="I50" s="214">
        <f>I46+I43+I41</f>
        <v>1885.5</v>
      </c>
      <c r="J50" s="215">
        <f>J46+J43+J41</f>
        <v>0</v>
      </c>
      <c r="K50" s="216">
        <f>K46+K43+K41</f>
        <v>0</v>
      </c>
      <c r="L50" s="217">
        <f>L46+L43+L41</f>
        <v>1885.5</v>
      </c>
      <c r="M50" s="214">
        <f>M46+M43+M41+M49</f>
        <v>1905.5</v>
      </c>
      <c r="N50" s="215">
        <f>N46+N43+N41</f>
        <v>0</v>
      </c>
      <c r="O50" s="216">
        <f>O46+O43+O41</f>
        <v>0</v>
      </c>
      <c r="P50" s="289">
        <f>P46+P43+P41+P49</f>
        <v>1905.5</v>
      </c>
      <c r="Q50" s="326">
        <f t="shared" si="1"/>
        <v>20</v>
      </c>
      <c r="R50" s="327">
        <f t="shared" si="2"/>
        <v>0</v>
      </c>
      <c r="S50" s="327">
        <f t="shared" si="12"/>
        <v>0</v>
      </c>
      <c r="T50" s="353">
        <f>P50-L50</f>
        <v>20</v>
      </c>
    </row>
    <row r="51" spans="1:20" ht="13.5" thickBot="1">
      <c r="A51" s="243" t="s">
        <v>9</v>
      </c>
      <c r="B51" s="466" t="s">
        <v>13</v>
      </c>
      <c r="C51" s="467"/>
      <c r="D51" s="467"/>
      <c r="E51" s="467"/>
      <c r="F51" s="467"/>
      <c r="G51" s="467"/>
      <c r="H51" s="468"/>
      <c r="I51" s="234">
        <f>J51+L51</f>
        <v>7809.5</v>
      </c>
      <c r="J51" s="20">
        <f>SUM(J50,J38,J26)</f>
        <v>5924</v>
      </c>
      <c r="K51" s="235">
        <f>SUM(K50,K38,K26)</f>
        <v>3629.5</v>
      </c>
      <c r="L51" s="25">
        <f>SUM(L50,L38,L26)</f>
        <v>1885.5</v>
      </c>
      <c r="M51" s="234">
        <f>N51+P51</f>
        <v>8834.7999999999993</v>
      </c>
      <c r="N51" s="20">
        <f>SUM(N50,N38,N26)</f>
        <v>6929.2999999999993</v>
      </c>
      <c r="O51" s="235">
        <f>SUM(O50,O38,O26)</f>
        <v>3885.8</v>
      </c>
      <c r="P51" s="290">
        <f>SUM(P50,P38,P26)</f>
        <v>1905.5</v>
      </c>
      <c r="Q51" s="354">
        <f t="shared" si="1"/>
        <v>1025.2999999999993</v>
      </c>
      <c r="R51" s="355">
        <f t="shared" si="2"/>
        <v>1005.2999999999993</v>
      </c>
      <c r="S51" s="355">
        <f t="shared" si="12"/>
        <v>256.30000000000018</v>
      </c>
      <c r="T51" s="356">
        <f t="shared" si="13"/>
        <v>20</v>
      </c>
    </row>
    <row r="52" spans="1:20" ht="13.5" thickBot="1">
      <c r="A52" s="11" t="s">
        <v>31</v>
      </c>
      <c r="B52" s="449" t="s">
        <v>14</v>
      </c>
      <c r="C52" s="450"/>
      <c r="D52" s="450"/>
      <c r="E52" s="450"/>
      <c r="F52" s="450"/>
      <c r="G52" s="450"/>
      <c r="H52" s="451"/>
      <c r="I52" s="19">
        <f>J52+L52</f>
        <v>7809.5</v>
      </c>
      <c r="J52" s="21">
        <f>J51</f>
        <v>5924</v>
      </c>
      <c r="K52" s="22">
        <f>K51</f>
        <v>3629.5</v>
      </c>
      <c r="L52" s="26">
        <f>L51</f>
        <v>1885.5</v>
      </c>
      <c r="M52" s="19">
        <f>N52+P52</f>
        <v>8834.7999999999993</v>
      </c>
      <c r="N52" s="21">
        <f>N51</f>
        <v>6929.2999999999993</v>
      </c>
      <c r="O52" s="22">
        <f>O51</f>
        <v>3885.8</v>
      </c>
      <c r="P52" s="291">
        <f>P51</f>
        <v>1905.5</v>
      </c>
      <c r="Q52" s="357">
        <f t="shared" si="1"/>
        <v>1025.2999999999993</v>
      </c>
      <c r="R52" s="358">
        <f t="shared" si="2"/>
        <v>1005.2999999999993</v>
      </c>
      <c r="S52" s="358">
        <f t="shared" si="12"/>
        <v>256.30000000000018</v>
      </c>
      <c r="T52" s="359">
        <f t="shared" si="13"/>
        <v>20</v>
      </c>
    </row>
    <row r="53" spans="1:20">
      <c r="A53" s="458" t="s">
        <v>103</v>
      </c>
      <c r="B53" s="458"/>
      <c r="C53" s="458"/>
      <c r="D53" s="458"/>
      <c r="E53" s="458"/>
      <c r="F53" s="458"/>
      <c r="G53" s="458"/>
      <c r="H53" s="458"/>
      <c r="I53" s="458"/>
      <c r="J53" s="458"/>
      <c r="K53" s="458"/>
      <c r="L53" s="458"/>
      <c r="M53" s="458"/>
      <c r="N53" s="458"/>
      <c r="O53" s="458"/>
      <c r="P53" s="458"/>
      <c r="Q53" s="203"/>
    </row>
    <row r="54" spans="1:20" ht="14.25"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</row>
    <row r="55" spans="1:20" ht="18.75" customHeight="1" thickBot="1">
      <c r="A55" s="662" t="s">
        <v>18</v>
      </c>
      <c r="B55" s="662"/>
      <c r="C55" s="662"/>
      <c r="D55" s="662"/>
      <c r="E55" s="662"/>
      <c r="F55" s="662"/>
      <c r="G55" s="662"/>
      <c r="H55" s="662"/>
      <c r="I55" s="662"/>
      <c r="J55" s="662"/>
      <c r="K55" s="662"/>
      <c r="L55" s="662"/>
      <c r="M55" s="662"/>
      <c r="N55" s="662"/>
      <c r="O55" s="662"/>
      <c r="P55" s="662"/>
      <c r="Q55" s="662"/>
      <c r="R55" s="662"/>
      <c r="S55" s="662"/>
      <c r="T55" s="662"/>
    </row>
    <row r="56" spans="1:20" ht="32.25" customHeight="1">
      <c r="A56" s="455" t="s">
        <v>15</v>
      </c>
      <c r="B56" s="456"/>
      <c r="C56" s="456"/>
      <c r="D56" s="456"/>
      <c r="E56" s="456"/>
      <c r="F56" s="456"/>
      <c r="G56" s="456"/>
      <c r="H56" s="457"/>
      <c r="I56" s="476" t="s">
        <v>93</v>
      </c>
      <c r="J56" s="456"/>
      <c r="K56" s="456"/>
      <c r="L56" s="457"/>
      <c r="M56" s="476" t="s">
        <v>128</v>
      </c>
      <c r="N56" s="456"/>
      <c r="O56" s="456"/>
      <c r="P56" s="627"/>
      <c r="Q56" s="656" t="s">
        <v>121</v>
      </c>
      <c r="R56" s="657"/>
      <c r="S56" s="657"/>
      <c r="T56" s="658"/>
    </row>
    <row r="57" spans="1:20">
      <c r="A57" s="478" t="s">
        <v>19</v>
      </c>
      <c r="B57" s="479"/>
      <c r="C57" s="479"/>
      <c r="D57" s="479"/>
      <c r="E57" s="479"/>
      <c r="F57" s="479"/>
      <c r="G57" s="479"/>
      <c r="H57" s="480"/>
      <c r="I57" s="443">
        <f>SUM(I58:L62)</f>
        <v>6524</v>
      </c>
      <c r="J57" s="443"/>
      <c r="K57" s="443"/>
      <c r="L57" s="444"/>
      <c r="M57" s="443">
        <f ca="1">SUM(M58:P62)</f>
        <v>6613</v>
      </c>
      <c r="N57" s="443"/>
      <c r="O57" s="443"/>
      <c r="P57" s="443"/>
      <c r="Q57" s="653">
        <f ca="1">M57-I57</f>
        <v>89</v>
      </c>
      <c r="R57" s="654"/>
      <c r="S57" s="654"/>
      <c r="T57" s="655"/>
    </row>
    <row r="58" spans="1:20" ht="12.75" customHeight="1">
      <c r="A58" s="440" t="s">
        <v>41</v>
      </c>
      <c r="B58" s="441"/>
      <c r="C58" s="441"/>
      <c r="D58" s="441"/>
      <c r="E58" s="441"/>
      <c r="F58" s="441"/>
      <c r="G58" s="441"/>
      <c r="H58" s="442"/>
      <c r="I58" s="446">
        <f>SUMIF(H12:H46,"SB",I12:I46)</f>
        <v>550.5</v>
      </c>
      <c r="J58" s="446"/>
      <c r="K58" s="446"/>
      <c r="L58" s="447"/>
      <c r="M58" s="446">
        <f>SUMIF(H12:H49,"sb",M12:M49)</f>
        <v>550.5</v>
      </c>
      <c r="N58" s="446"/>
      <c r="O58" s="446"/>
      <c r="P58" s="446"/>
      <c r="Q58" s="650">
        <f t="shared" ref="Q58:Q67" si="14">M58-I58</f>
        <v>0</v>
      </c>
      <c r="R58" s="651"/>
      <c r="S58" s="651"/>
      <c r="T58" s="652"/>
    </row>
    <row r="59" spans="1:20">
      <c r="A59" s="472" t="s">
        <v>42</v>
      </c>
      <c r="B59" s="473"/>
      <c r="C59" s="473"/>
      <c r="D59" s="473"/>
      <c r="E59" s="473"/>
      <c r="F59" s="473"/>
      <c r="G59" s="473"/>
      <c r="H59" s="474"/>
      <c r="I59" s="446">
        <f>SUMIF(H12:H50,"SB(AA)",I12:I50)</f>
        <v>298</v>
      </c>
      <c r="J59" s="446"/>
      <c r="K59" s="446"/>
      <c r="L59" s="447"/>
      <c r="M59" s="446">
        <f>SUMIF(H12:H44,H13,M12:M44)</f>
        <v>298</v>
      </c>
      <c r="N59" s="446"/>
      <c r="O59" s="446"/>
      <c r="P59" s="446"/>
      <c r="Q59" s="650">
        <f t="shared" si="14"/>
        <v>0</v>
      </c>
      <c r="R59" s="651"/>
      <c r="S59" s="651"/>
      <c r="T59" s="652"/>
    </row>
    <row r="60" spans="1:20" ht="26.25" customHeight="1">
      <c r="A60" s="472" t="s">
        <v>52</v>
      </c>
      <c r="B60" s="473"/>
      <c r="C60" s="473"/>
      <c r="D60" s="473"/>
      <c r="E60" s="473"/>
      <c r="F60" s="473"/>
      <c r="G60" s="473"/>
      <c r="H60" s="474"/>
      <c r="I60" s="475">
        <f>SUMIF(H12:H48,H14,I12:I48)</f>
        <v>0</v>
      </c>
      <c r="J60" s="446"/>
      <c r="K60" s="446"/>
      <c r="L60" s="447"/>
      <c r="M60" s="475">
        <f>SUMIF(H12:H48,H14,M12:M48)</f>
        <v>89</v>
      </c>
      <c r="N60" s="446"/>
      <c r="O60" s="446"/>
      <c r="P60" s="447"/>
      <c r="Q60" s="693">
        <f>SUMIF(H12:H48,H14,Q12:Q48)</f>
        <v>89</v>
      </c>
      <c r="R60" s="694"/>
      <c r="S60" s="694"/>
      <c r="T60" s="695"/>
    </row>
    <row r="61" spans="1:20">
      <c r="A61" s="440" t="s">
        <v>50</v>
      </c>
      <c r="B61" s="441"/>
      <c r="C61" s="441"/>
      <c r="D61" s="441"/>
      <c r="E61" s="441"/>
      <c r="F61" s="441"/>
      <c r="G61" s="441"/>
      <c r="H61" s="442"/>
      <c r="I61" s="446">
        <f>SUMIF(H12:H46,"SB(SP)",I12:I46)</f>
        <v>150</v>
      </c>
      <c r="J61" s="446"/>
      <c r="K61" s="446"/>
      <c r="L61" s="447"/>
      <c r="M61" s="446">
        <f>SUMIF(H12:H44,H32,M12:M44)</f>
        <v>150</v>
      </c>
      <c r="N61" s="446"/>
      <c r="O61" s="446"/>
      <c r="P61" s="446"/>
      <c r="Q61" s="650">
        <f t="shared" si="14"/>
        <v>0</v>
      </c>
      <c r="R61" s="651"/>
      <c r="S61" s="651"/>
      <c r="T61" s="652"/>
    </row>
    <row r="62" spans="1:20" ht="30" customHeight="1">
      <c r="A62" s="440" t="s">
        <v>49</v>
      </c>
      <c r="B62" s="441"/>
      <c r="C62" s="441"/>
      <c r="D62" s="441"/>
      <c r="E62" s="441"/>
      <c r="F62" s="441"/>
      <c r="G62" s="441"/>
      <c r="H62" s="442"/>
      <c r="I62" s="446">
        <f>SUMIF(H12:H46,"SB(VB)",I12:I46)</f>
        <v>5525.5</v>
      </c>
      <c r="J62" s="446"/>
      <c r="K62" s="446"/>
      <c r="L62" s="447"/>
      <c r="M62" s="446">
        <f ca="1">SUMIF(H44:I45:H12,H28,M12:M44)</f>
        <v>5525.5</v>
      </c>
      <c r="N62" s="446"/>
      <c r="O62" s="446"/>
      <c r="P62" s="446"/>
      <c r="Q62" s="650">
        <f t="shared" ca="1" si="14"/>
        <v>0</v>
      </c>
      <c r="R62" s="651"/>
      <c r="S62" s="651"/>
      <c r="T62" s="652"/>
    </row>
    <row r="63" spans="1:20">
      <c r="A63" s="478" t="s">
        <v>20</v>
      </c>
      <c r="B63" s="479"/>
      <c r="C63" s="479"/>
      <c r="D63" s="479"/>
      <c r="E63" s="479"/>
      <c r="F63" s="479"/>
      <c r="G63" s="479"/>
      <c r="H63" s="480"/>
      <c r="I63" s="443">
        <f>SUM(I64:L66)</f>
        <v>1285.5</v>
      </c>
      <c r="J63" s="443"/>
      <c r="K63" s="443"/>
      <c r="L63" s="444"/>
      <c r="M63" s="443">
        <f>SUM(M64:P66)</f>
        <v>2221.8000000000002</v>
      </c>
      <c r="N63" s="443"/>
      <c r="O63" s="443"/>
      <c r="P63" s="443"/>
      <c r="Q63" s="653">
        <f t="shared" si="14"/>
        <v>936.30000000000018</v>
      </c>
      <c r="R63" s="654"/>
      <c r="S63" s="654"/>
      <c r="T63" s="655"/>
    </row>
    <row r="64" spans="1:20">
      <c r="A64" s="440" t="s">
        <v>43</v>
      </c>
      <c r="B64" s="441"/>
      <c r="C64" s="441"/>
      <c r="D64" s="441"/>
      <c r="E64" s="441"/>
      <c r="F64" s="441"/>
      <c r="G64" s="441"/>
      <c r="H64" s="442"/>
      <c r="I64" s="446">
        <f>SUMIF(H12:H46,"LRVB",I12:I46)</f>
        <v>0</v>
      </c>
      <c r="J64" s="446"/>
      <c r="K64" s="446"/>
      <c r="L64" s="447"/>
      <c r="M64" s="446">
        <f>SUMIF(H12:H44,#REF!,M12:M44)</f>
        <v>0</v>
      </c>
      <c r="N64" s="446"/>
      <c r="O64" s="446"/>
      <c r="P64" s="446"/>
      <c r="Q64" s="650">
        <f t="shared" si="14"/>
        <v>0</v>
      </c>
      <c r="R64" s="651"/>
      <c r="S64" s="651"/>
      <c r="T64" s="652"/>
    </row>
    <row r="65" spans="1:20">
      <c r="A65" s="440" t="s">
        <v>46</v>
      </c>
      <c r="B65" s="441"/>
      <c r="C65" s="441"/>
      <c r="D65" s="441"/>
      <c r="E65" s="441"/>
      <c r="F65" s="441"/>
      <c r="G65" s="441"/>
      <c r="H65" s="442"/>
      <c r="I65" s="446">
        <f>SUMIF(H12:H50,"PSDF",I12:I50)</f>
        <v>0</v>
      </c>
      <c r="J65" s="446"/>
      <c r="K65" s="446"/>
      <c r="L65" s="447"/>
      <c r="M65" s="446">
        <f>SUMIF(H12:H48,H15,M12:M48)</f>
        <v>761.6</v>
      </c>
      <c r="N65" s="446"/>
      <c r="O65" s="446"/>
      <c r="P65" s="446"/>
      <c r="Q65" s="650">
        <f t="shared" si="14"/>
        <v>761.6</v>
      </c>
      <c r="R65" s="651"/>
      <c r="S65" s="651"/>
      <c r="T65" s="652"/>
    </row>
    <row r="66" spans="1:20">
      <c r="A66" s="472" t="s">
        <v>116</v>
      </c>
      <c r="B66" s="473"/>
      <c r="C66" s="473"/>
      <c r="D66" s="473"/>
      <c r="E66" s="473"/>
      <c r="F66" s="473"/>
      <c r="G66" s="473"/>
      <c r="H66" s="474"/>
      <c r="I66" s="475">
        <f>SUMIF(H12:H45,"kt",I12:I45)</f>
        <v>1285.5</v>
      </c>
      <c r="J66" s="446"/>
      <c r="K66" s="446"/>
      <c r="L66" s="447"/>
      <c r="M66" s="475">
        <f>SUMIF(H12:H48,H44,M12:M48)</f>
        <v>1460.2</v>
      </c>
      <c r="N66" s="446"/>
      <c r="O66" s="446"/>
      <c r="P66" s="446"/>
      <c r="Q66" s="650">
        <f t="shared" si="14"/>
        <v>174.70000000000005</v>
      </c>
      <c r="R66" s="651"/>
      <c r="S66" s="651"/>
      <c r="T66" s="652"/>
    </row>
    <row r="67" spans="1:20" ht="13.5" thickBot="1">
      <c r="A67" s="429" t="s">
        <v>21</v>
      </c>
      <c r="B67" s="430"/>
      <c r="C67" s="430"/>
      <c r="D67" s="430"/>
      <c r="E67" s="430"/>
      <c r="F67" s="430"/>
      <c r="G67" s="430"/>
      <c r="H67" s="431"/>
      <c r="I67" s="421">
        <f>SUM(I57,I63)</f>
        <v>7809.5</v>
      </c>
      <c r="J67" s="421"/>
      <c r="K67" s="421"/>
      <c r="L67" s="422"/>
      <c r="M67" s="421">
        <f ca="1">SUM(M57,M63)</f>
        <v>8834.7999999999993</v>
      </c>
      <c r="N67" s="421"/>
      <c r="O67" s="421"/>
      <c r="P67" s="421"/>
      <c r="Q67" s="659">
        <f t="shared" ca="1" si="14"/>
        <v>1025.2999999999993</v>
      </c>
      <c r="R67" s="660"/>
      <c r="S67" s="660"/>
      <c r="T67" s="661"/>
    </row>
    <row r="68" spans="1:20">
      <c r="A68" s="60"/>
      <c r="B68" s="59"/>
      <c r="C68" s="59"/>
      <c r="D68" s="59"/>
      <c r="E68" s="59"/>
      <c r="F68" s="59"/>
    </row>
  </sheetData>
  <mergeCells count="145">
    <mergeCell ref="C11:T11"/>
    <mergeCell ref="G42:G43"/>
    <mergeCell ref="A44:A46"/>
    <mergeCell ref="A1:T1"/>
    <mergeCell ref="A2:T2"/>
    <mergeCell ref="A3:T3"/>
    <mergeCell ref="A4:T4"/>
    <mergeCell ref="A9:T9"/>
    <mergeCell ref="B10:T10"/>
    <mergeCell ref="M67:P67"/>
    <mergeCell ref="M56:P56"/>
    <mergeCell ref="M57:P57"/>
    <mergeCell ref="M5:P5"/>
    <mergeCell ref="M6:M7"/>
    <mergeCell ref="N6:O6"/>
    <mergeCell ref="P6:P7"/>
    <mergeCell ref="M58:P58"/>
    <mergeCell ref="M59:P59"/>
    <mergeCell ref="A8:T8"/>
    <mergeCell ref="M65:P65"/>
    <mergeCell ref="M66:P66"/>
    <mergeCell ref="A65:H65"/>
    <mergeCell ref="I65:L65"/>
    <mergeCell ref="A66:H66"/>
    <mergeCell ref="I66:L66"/>
    <mergeCell ref="A63:H63"/>
    <mergeCell ref="I63:L63"/>
    <mergeCell ref="A64:H64"/>
    <mergeCell ref="I64:L64"/>
    <mergeCell ref="A67:H67"/>
    <mergeCell ref="I67:L67"/>
    <mergeCell ref="M63:P63"/>
    <mergeCell ref="M64:P64"/>
    <mergeCell ref="C50:H50"/>
    <mergeCell ref="B51:H51"/>
    <mergeCell ref="B52:H52"/>
    <mergeCell ref="A61:H61"/>
    <mergeCell ref="I61:L61"/>
    <mergeCell ref="A62:H62"/>
    <mergeCell ref="I62:L62"/>
    <mergeCell ref="M61:P61"/>
    <mergeCell ref="D44:D46"/>
    <mergeCell ref="E44:E46"/>
    <mergeCell ref="M62:P62"/>
    <mergeCell ref="A58:H58"/>
    <mergeCell ref="I58:L58"/>
    <mergeCell ref="A59:H59"/>
    <mergeCell ref="I59:L59"/>
    <mergeCell ref="A60:H60"/>
    <mergeCell ref="I60:L60"/>
    <mergeCell ref="M60:P60"/>
    <mergeCell ref="F44:F46"/>
    <mergeCell ref="G44:G46"/>
    <mergeCell ref="A42:A43"/>
    <mergeCell ref="B42:B43"/>
    <mergeCell ref="C42:C43"/>
    <mergeCell ref="D42:D43"/>
    <mergeCell ref="E42:E43"/>
    <mergeCell ref="F42:F43"/>
    <mergeCell ref="B44:B46"/>
    <mergeCell ref="C44:C46"/>
    <mergeCell ref="C38:H38"/>
    <mergeCell ref="A40:A41"/>
    <mergeCell ref="B40:B41"/>
    <mergeCell ref="C40:C41"/>
    <mergeCell ref="D40:D41"/>
    <mergeCell ref="E40:E41"/>
    <mergeCell ref="F40:F41"/>
    <mergeCell ref="G40:G41"/>
    <mergeCell ref="C39:T39"/>
    <mergeCell ref="D31:D35"/>
    <mergeCell ref="E31:E35"/>
    <mergeCell ref="F31:F35"/>
    <mergeCell ref="G31:G35"/>
    <mergeCell ref="D36:D37"/>
    <mergeCell ref="E36:E37"/>
    <mergeCell ref="F36:F37"/>
    <mergeCell ref="G36:G37"/>
    <mergeCell ref="D24:D25"/>
    <mergeCell ref="E24:E25"/>
    <mergeCell ref="C26:H26"/>
    <mergeCell ref="D28:D30"/>
    <mergeCell ref="E28:E30"/>
    <mergeCell ref="F28:F30"/>
    <mergeCell ref="G28:G30"/>
    <mergeCell ref="E17:E19"/>
    <mergeCell ref="F17:F19"/>
    <mergeCell ref="G20:G23"/>
    <mergeCell ref="A20:A21"/>
    <mergeCell ref="B20:B21"/>
    <mergeCell ref="C20:C21"/>
    <mergeCell ref="D20:D23"/>
    <mergeCell ref="E20:E23"/>
    <mergeCell ref="F20:F23"/>
    <mergeCell ref="G17:G19"/>
    <mergeCell ref="A12:A16"/>
    <mergeCell ref="B12:B16"/>
    <mergeCell ref="C12:C16"/>
    <mergeCell ref="D12:D16"/>
    <mergeCell ref="E12:E16"/>
    <mergeCell ref="F12:F16"/>
    <mergeCell ref="G12:G16"/>
    <mergeCell ref="C17:C19"/>
    <mergeCell ref="D17:D19"/>
    <mergeCell ref="D5:D7"/>
    <mergeCell ref="T6:T7"/>
    <mergeCell ref="G5:G7"/>
    <mergeCell ref="H5:H7"/>
    <mergeCell ref="I5:L5"/>
    <mergeCell ref="I6:I7"/>
    <mergeCell ref="J6:K6"/>
    <mergeCell ref="L6:L7"/>
    <mergeCell ref="G47:G49"/>
    <mergeCell ref="A55:T55"/>
    <mergeCell ref="E5:E7"/>
    <mergeCell ref="F5:F7"/>
    <mergeCell ref="Q5:T5"/>
    <mergeCell ref="Q6:Q7"/>
    <mergeCell ref="R6:S6"/>
    <mergeCell ref="A5:A7"/>
    <mergeCell ref="B5:B7"/>
    <mergeCell ref="C5:C7"/>
    <mergeCell ref="A47:A49"/>
    <mergeCell ref="B47:B49"/>
    <mergeCell ref="C47:C49"/>
    <mergeCell ref="D47:D49"/>
    <mergeCell ref="E47:E49"/>
    <mergeCell ref="F47:F49"/>
    <mergeCell ref="Q56:T56"/>
    <mergeCell ref="Q57:T57"/>
    <mergeCell ref="Q58:T58"/>
    <mergeCell ref="Q59:T59"/>
    <mergeCell ref="Q66:T66"/>
    <mergeCell ref="Q67:T67"/>
    <mergeCell ref="Q60:T60"/>
    <mergeCell ref="Q65:T65"/>
    <mergeCell ref="A53:P53"/>
    <mergeCell ref="A56:H56"/>
    <mergeCell ref="I56:L56"/>
    <mergeCell ref="A57:H57"/>
    <mergeCell ref="I57:L57"/>
    <mergeCell ref="Q61:T61"/>
    <mergeCell ref="Q62:T62"/>
    <mergeCell ref="Q63:T63"/>
    <mergeCell ref="Q64:T64"/>
  </mergeCells>
  <phoneticPr fontId="0" type="noConversion"/>
  <pageMargins left="0" right="0" top="0.39370078740157483" bottom="0.39370078740157483" header="0.31496062992125984" footer="0.31496062992125984"/>
  <pageSetup paperSize="9" orientation="landscape" r:id="rId1"/>
  <rowBreaks count="1" manualBreakCount="1">
    <brk id="30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D26" sqref="D26"/>
    </sheetView>
  </sheetViews>
  <sheetFormatPr defaultRowHeight="15.75"/>
  <cols>
    <col min="1" max="1" width="22.7109375" style="222" customWidth="1"/>
    <col min="2" max="2" width="60.7109375" style="222" customWidth="1"/>
    <col min="3" max="16384" width="9.140625" style="222"/>
  </cols>
  <sheetData>
    <row r="1" spans="1:2">
      <c r="A1" s="705" t="s">
        <v>104</v>
      </c>
      <c r="B1" s="705"/>
    </row>
    <row r="2" spans="1:2" ht="31.5">
      <c r="A2" s="223" t="s">
        <v>5</v>
      </c>
      <c r="B2" s="224" t="s">
        <v>105</v>
      </c>
    </row>
    <row r="3" spans="1:2">
      <c r="A3" s="223">
        <v>1</v>
      </c>
      <c r="B3" s="224" t="s">
        <v>106</v>
      </c>
    </row>
    <row r="4" spans="1:2">
      <c r="A4" s="223">
        <v>2</v>
      </c>
      <c r="B4" s="224" t="s">
        <v>107</v>
      </c>
    </row>
    <row r="5" spans="1:2">
      <c r="A5" s="223">
        <v>3</v>
      </c>
      <c r="B5" s="224" t="s">
        <v>108</v>
      </c>
    </row>
    <row r="6" spans="1:2">
      <c r="A6" s="223">
        <v>4</v>
      </c>
      <c r="B6" s="224" t="s">
        <v>109</v>
      </c>
    </row>
    <row r="7" spans="1:2">
      <c r="A7" s="223">
        <v>5</v>
      </c>
      <c r="B7" s="224" t="s">
        <v>110</v>
      </c>
    </row>
    <row r="8" spans="1:2">
      <c r="A8" s="223">
        <v>6</v>
      </c>
      <c r="B8" s="224" t="s">
        <v>111</v>
      </c>
    </row>
    <row r="9" spans="1:2" ht="15.75" customHeight="1"/>
    <row r="10" spans="1:2" ht="15.75" customHeight="1">
      <c r="A10" s="706" t="s">
        <v>112</v>
      </c>
      <c r="B10" s="706"/>
    </row>
  </sheetData>
  <mergeCells count="2">
    <mergeCell ref="A1:B1"/>
    <mergeCell ref="A10:B10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SVP 2013-2015</vt:lpstr>
      <vt:lpstr>Lyginamasis</vt:lpstr>
      <vt:lpstr>Asignavimų valdytojų kodai</vt:lpstr>
      <vt:lpstr>Lyginamasis!Spausdinti_pavadinimus</vt:lpstr>
      <vt:lpstr>'SVP 2013-2015'!Spausdinti_pavadinimus</vt:lpstr>
    </vt:vector>
  </TitlesOfParts>
  <Company>valdyba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V.Palaimiene</cp:lastModifiedBy>
  <cp:lastPrinted>2013-07-12T07:05:46Z</cp:lastPrinted>
  <dcterms:created xsi:type="dcterms:W3CDTF">2007-07-27T10:32:34Z</dcterms:created>
  <dcterms:modified xsi:type="dcterms:W3CDTF">2013-07-15T06:28:36Z</dcterms:modified>
</cp:coreProperties>
</file>