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9200" windowHeight="11100" tabRatio="756" activeTab="0"/>
  </bookViews>
  <sheets>
    <sheet name="SVP 2013-2015 " sheetId="1" r:id="rId1"/>
    <sheet name="KMSA išlaikymas" sheetId="2" state="hidden" r:id="rId2"/>
    <sheet name="Asignavimų valdytojai" sheetId="3" r:id="rId3"/>
  </sheets>
  <definedNames>
    <definedName name="_xlnm.Print_Area" localSheetId="0">'SVP 2013-2015 '!$A$1:$R$91</definedName>
    <definedName name="_xlnm.Print_Titles" localSheetId="0">'SVP 2013-2015 '!$4:$6</definedName>
  </definedNames>
  <calcPr fullCalcOnLoad="1"/>
</workbook>
</file>

<file path=xl/sharedStrings.xml><?xml version="1.0" encoding="utf-8"?>
<sst xmlns="http://schemas.openxmlformats.org/spreadsheetml/2006/main" count="711" uniqueCount="244">
  <si>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</si>
  <si>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</si>
  <si>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</si>
  <si>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</si>
  <si>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</si>
  <si>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</si>
  <si>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</si>
  <si>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</si>
  <si>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</si>
  <si>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</si>
  <si>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</si>
  <si>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</si>
  <si>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</si>
  <si>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</si>
  <si>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</si>
  <si>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</si>
  <si>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</si>
  <si>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</si>
  <si>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</si>
  <si>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</si>
  <si>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</si>
  <si>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</si>
  <si>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</si>
  <si>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</si>
  <si>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</si>
  <si>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</si>
  <si>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</si>
  <si>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</si>
  <si>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</si>
  <si>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</si>
  <si>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</si>
  <si>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</si>
  <si>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 xml:space="preserve">Projekto „Klaipėdos miesto savivaldybės paslaugų, teikiamų „vieno langelio“ principu, tobulinimas“ įgyvendinimas 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</si>
  <si>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</si>
  <si>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</si>
  <si>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Savivaldybės privatizavimo fondo lėšos PF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</si>
  <si>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</si>
  <si>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</si>
  <si>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</si>
  <si>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</si>
  <si>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</si>
  <si>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</si>
  <si>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</si>
  <si>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</si>
  <si>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</si>
  <si>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</si>
  <si>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</si>
  <si>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</si>
  <si>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</si>
  <si>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</si>
  <si>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</si>
  <si>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</si>
  <si>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</si>
  <si>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</si>
  <si>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</si>
  <si>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</si>
  <si>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</si>
  <si>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</si>
  <si>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</si>
  <si>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</si>
  <si>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</si>
  <si>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</si>
  <si>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</si>
  <si>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</si>
  <si>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</si>
  <si>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</si>
  <si>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</si>
  <si>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</si>
  <si>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</si>
  <si>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</si>
  <si>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</si>
  <si>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</si>
  <si>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</si>
  <si>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</si>
  <si>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</si>
  <si>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</si>
  <si>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</si>
  <si>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</si>
  <si>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</si>
  <si>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</si>
  <si>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</si>
  <si>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</si>
  <si>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</si>
  <si>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</si>
  <si>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</si>
  <si>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</si>
  <si>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</si>
  <si>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</si>
  <si>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</si>
  <si>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</si>
  <si>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</si>
  <si>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</si>
  <si>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</si>
  <si>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</si>
  <si>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</si>
  <si>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</si>
  <si>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</si>
  <si>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</si>
  <si>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</si>
  <si>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</si>
  <si>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</si>
  <si>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</si>
  <si>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</si>
  <si>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</si>
  <si>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</si>
  <si>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</si>
  <si>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</si>
  <si>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</si>
  <si>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</si>
  <si>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</si>
  <si>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</si>
  <si>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</si>
  <si>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</si>
  <si>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</si>
  <si>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</si>
  <si>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</si>
  <si>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</si>
  <si>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</si>
  <si>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</si>
  <si>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</si>
  <si>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</si>
  <si>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</si>
  <si>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</si>
  <si>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</si>
  <si>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</si>
  <si>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</si>
  <si>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</si>
  <si>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</si>
  <si>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</si>
  <si>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</si>
  <si>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</si>
  <si>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</si>
  <si>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</si>
  <si>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</si>
  <si>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</si>
  <si>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</si>
  <si>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</si>
  <si>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</si>
  <si>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</si>
  <si>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</si>
  <si>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</si>
  <si>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</si>
  <si>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</si>
  <si>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</si>
  <si>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</si>
  <si>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</si>
  <si>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</si>
  <si>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</si>
  <si>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</si>
  <si>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</si>
  <si>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</si>
  <si>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</rPr>
      <t xml:space="preserve"> KPP</t>
    </r>
  </si>
  <si>
    <t>Mero reprezentacinių priemonių vykdymas (Mero  fondo naudojimas)</t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</si>
  <si>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</si>
  <si>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</si>
  <si>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</si>
  <si>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Kurti savivaldybės valdymo sistemą, patogią verslui ir gyventojams</t>
  </si>
  <si>
    <t>Savivaldybei nuosavybės teise priklausančio ir patikėjimo teise valdomo turto valdymas, naudojimas ir disponavimas</t>
  </si>
  <si>
    <t>2014-ųjų metų lėšų poreikis</t>
  </si>
  <si>
    <t>Savivaldybei priklausančių patalpų eksploatacinių ir kitų išlaidų padengimas</t>
  </si>
  <si>
    <t>Nerentabiliai veikiančių įmonių likvidavimas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</si>
  <si>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</si>
  <si>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</si>
  <si>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</si>
  <si>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</si>
  <si>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</si>
  <si>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</si>
  <si>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</si>
  <si>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</si>
  <si>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</si>
  <si>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</si>
  <si>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</si>
  <si>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</si>
  <si>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</si>
  <si>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Kapinių priežiūros poskyrio administracinio pastato (Toleikių k., Klaipėdos r. sav.) einamasis remontas</t>
  </si>
  <si>
    <t>Turto valdymo strategijos parengimas</t>
  </si>
  <si>
    <t>Savivaldybės kontroliuojamų įmonių įstatinio kapitalo didinimas perduodant inžinerinius tinklus funkcijoms vykdyti</t>
  </si>
  <si>
    <t>Objektų rengimas privatizavimui, privatizavimo programų rengimas, objektų privatizavimo organizavimas</t>
  </si>
  <si>
    <t>2013-ųjų metų maksimalių asignavimų planas</t>
  </si>
  <si>
    <t>2015-ųjų metų lėšų poreikis</t>
  </si>
  <si>
    <t>planas</t>
  </si>
  <si>
    <t>2013-ieji metai</t>
  </si>
  <si>
    <t>2014-ieji metai</t>
  </si>
  <si>
    <t>2015-ieji metai</t>
  </si>
  <si>
    <t>Valstybės tarnautojų skaičius</t>
  </si>
  <si>
    <t>Mokymų dalyvių skaičius</t>
  </si>
  <si>
    <t>I</t>
  </si>
  <si>
    <t>Organizuota mokymų, val.</t>
  </si>
  <si>
    <t>Patvirtintas planas, vnt.</t>
  </si>
  <si>
    <t>2013-ųjų metų asignavimų planas</t>
  </si>
  <si>
    <t>Savivaldybės tarybos sekretoriato darbuotojų skaičius</t>
  </si>
  <si>
    <t>Teisiškai įregistruotų objektų skaičius, vnt.</t>
  </si>
  <si>
    <t>Įsigyta kompiuterių, vnt.</t>
  </si>
  <si>
    <t>Tarptautinių organizacijų, kurių narė yra Klaipėdos miesto savivaldybė,  sk.</t>
  </si>
  <si>
    <t>Pastatų, kuriuose yra savivaldybei priklausančios negyvenamosios patalpos, bendro naudojimo objektų remonto išlaidų padengimas</t>
  </si>
  <si>
    <t>Savivaldybės administracijos direktoriaus rezervas</t>
  </si>
  <si>
    <t>Darbuotojų, dirbančių pagal darbo sutartį, sk.</t>
  </si>
  <si>
    <t>Produkto vertinimo kriterijaus</t>
  </si>
  <si>
    <t>Funkcinės klasifikacijos kodas*</t>
  </si>
  <si>
    <t>Privatizuota objektų, sk.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</si>
  <si>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</si>
  <si>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</si>
  <si>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</si>
  <si>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</si>
  <si>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</si>
  <si>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</si>
  <si>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</si>
  <si>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</si>
  <si>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</si>
  <si>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Prižiūrima savivaldybei priklausančių nenaudojamų objektų (pastatų), vnt.</t>
  </si>
  <si>
    <t>Savivaldybei priklausančių pastatų, kurių techninė būklė įvertinta, vnt.</t>
  </si>
  <si>
    <t>Sukurta ir įdiegta vieno langelio principu veikianti aptarnavimo ir paslaugų sistema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</si>
  <si>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</si>
  <si>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Įdiegta naujų informacinių sistemų, sk.</t>
  </si>
  <si>
    <t>Išleistas leidinys, egz. sk.</t>
  </si>
  <si>
    <t>Eksploatuojama savivaldybės administracijos pastatų, sk.</t>
  </si>
  <si>
    <t>Savivaldybės administracijos veiklos užtikrinimas</t>
  </si>
  <si>
    <t>Prižiūrimų objektų sk.</t>
  </si>
  <si>
    <t>Remontuojamų objektų sk.</t>
  </si>
  <si>
    <t>Parengta strategija</t>
  </si>
  <si>
    <t>Perduota inžinerinių tinklų, km</t>
  </si>
  <si>
    <t>Parengta projektų, vnt.</t>
  </si>
  <si>
    <t>Privatizuota gyvenamųjų patalpų ir jų priklausinių, sk.</t>
  </si>
  <si>
    <t>Likviduota įmonių, sk.</t>
  </si>
  <si>
    <t>2014 m. poreikis</t>
  </si>
  <si>
    <r>
      <t xml:space="preserve"> 2013–2015 M. KLAIPĖDOS MIESTO SAVIVALDYBĖS                        
</t>
    </r>
    <r>
      <rPr>
        <b/>
        <sz val="10"/>
        <rFont val="Times New Roman"/>
        <family val="1"/>
      </rPr>
      <t>VALDYMO PROGRAMOS (NR. 03)</t>
    </r>
  </si>
  <si>
    <t>Suremontuota patalpų, proc.</t>
  </si>
  <si>
    <t>Projekto „Efektyvios valdymo paslaugos žmonėms“  įgyvendinimas</t>
  </si>
  <si>
    <t>Atlikti remonto darbai Civilinės metrikacijos skyriuje:</t>
  </si>
  <si>
    <t>2015 m.  poreikis</t>
  </si>
  <si>
    <t>Lietuvos savivaldybių asociacija</t>
  </si>
  <si>
    <r>
      <t>Savivaldybės tarybos sekretoriato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finansinio, ūkinio bei materialinio aptarnavimo užtikrinimas</t>
    </r>
  </si>
  <si>
    <t>P7</t>
  </si>
  <si>
    <t>Įsigyta daugiafunkcės įrangos, vnt.</t>
  </si>
  <si>
    <t>Valstybės deleguotų funkcijų vykdymas (žemės ūkio ir darbo rinkos politikos priemonių)</t>
  </si>
  <si>
    <t>Nekilnojamojo turto matavimai ir  teisinė registracija</t>
  </si>
  <si>
    <t>Automobilių statymo aikštelės prie „Švyturio“ arenos apšvietimo išlaidų dengimas</t>
  </si>
  <si>
    <t>Gyvenamųjų patalpų ir jų priklausinių, taip pat pagalbinės paskirties pastatų, jų dalių privatizavimo dokumentų rengimas</t>
  </si>
  <si>
    <t xml:space="preserve">Suremontuota sanitarinių patalpų, kv. m </t>
  </si>
  <si>
    <t>Įsigyta organizacinės įrangos, sk.</t>
  </si>
  <si>
    <r>
      <t xml:space="preserve">Dalyvavimas  tarptautinių ir vietinių organizacijų veikloje  (Lietuvos savivaldybių asociacija, </t>
    </r>
    <r>
      <rPr>
        <i/>
        <sz val="10"/>
        <rFont val="Times New Roman"/>
        <family val="1"/>
      </rPr>
      <t>Cruise Baltic – CB, BMS, KIMO, European Cities Against Drugs – ECAD, EUROCITIES, World Health Organization - WHO, Baltic Sail</t>
    </r>
    <r>
      <rPr>
        <sz val="10"/>
        <rFont val="Times New Roman"/>
        <family val="1"/>
      </rPr>
      <t xml:space="preserve">) </t>
    </r>
  </si>
  <si>
    <t>Projekto „Klaipėdos miesto strateginio plėtros plano 2013–2020 m. parengimas“ įgyvendinimas</t>
  </si>
  <si>
    <t>Įrengta darbo vietų, vnt.</t>
  </si>
  <si>
    <t xml:space="preserve">Klaipėdos miesto savivaldybei priklausančio pastato Liepų g. 7, Klaipėdoje, patalpų  pritaikymas administracinei veiklai vykdyti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</si>
</sst>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39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5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43" applyFont="1" applyAlignment="1">
      <alignment vertical="top"/>
      <protection/>
    </xf>
    <xf numFmtId="0" fontId="5" fillId="0" borderId="0" xfId="43" applyFont="1" applyAlignment="1">
      <alignment vertical="top"/>
      <protection/>
    </xf>
    <xf numFmtId="0" fontId="7" fillId="0" borderId="10" xfId="43" applyFont="1" applyBorder="1" applyAlignment="1">
      <alignment horizontal="center" vertical="center" textRotation="90" wrapText="1"/>
      <protection/>
    </xf>
    <xf numFmtId="49" fontId="2" fillId="33" borderId="11" xfId="43" applyNumberFormat="1" applyFont="1" applyFill="1" applyBorder="1" applyAlignment="1">
      <alignment horizontal="center" vertical="top"/>
      <protection/>
    </xf>
    <xf numFmtId="49" fontId="2" fillId="33" borderId="12" xfId="43" applyNumberFormat="1" applyFont="1" applyFill="1" applyBorder="1" applyAlignment="1">
      <alignment horizontal="center" vertical="top"/>
      <protection/>
    </xf>
    <xf numFmtId="0" fontId="0" fillId="0" borderId="13" xfId="43" applyFont="1" applyBorder="1" applyAlignment="1">
      <alignment vertical="top" wrapText="1"/>
      <protection/>
    </xf>
    <xf numFmtId="49" fontId="2" fillId="34" borderId="14" xfId="43" applyNumberFormat="1" applyFont="1" applyFill="1" applyBorder="1" applyAlignment="1">
      <alignment horizontal="center" vertical="top"/>
      <protection/>
    </xf>
    <xf numFmtId="49" fontId="2" fillId="34" borderId="15" xfId="43" applyNumberFormat="1" applyFont="1" applyFill="1" applyBorder="1" applyAlignment="1">
      <alignment horizontal="center" vertical="top"/>
      <protection/>
    </xf>
    <xf numFmtId="49" fontId="3" fillId="0" borderId="16" xfId="43" applyNumberFormat="1" applyFont="1" applyBorder="1" applyAlignment="1">
      <alignment horizontal="center" vertical="top"/>
      <protection/>
    </xf>
    <xf numFmtId="0" fontId="0" fillId="0" borderId="17" xfId="43" applyFont="1" applyBorder="1" applyAlignment="1">
      <alignment horizontal="center" vertical="top"/>
      <protection/>
    </xf>
    <xf numFmtId="49" fontId="3" fillId="0" borderId="18" xfId="43" applyNumberFormat="1" applyFont="1" applyBorder="1" applyAlignment="1">
      <alignment horizontal="center" vertical="top"/>
      <protection/>
    </xf>
    <xf numFmtId="0" fontId="0" fillId="0" borderId="19" xfId="43" applyFont="1" applyBorder="1" applyAlignment="1">
      <alignment horizontal="center" vertical="top" wrapText="1"/>
      <protection/>
    </xf>
    <xf numFmtId="164" fontId="2" fillId="35" borderId="12" xfId="43" applyNumberFormat="1" applyFont="1" applyFill="1" applyBorder="1" applyAlignment="1">
      <alignment horizontal="center" vertical="top"/>
      <protection/>
    </xf>
    <xf numFmtId="164" fontId="3" fillId="0" borderId="14" xfId="43" applyNumberFormat="1" applyFont="1" applyFill="1" applyBorder="1" applyAlignment="1">
      <alignment horizontal="center" vertical="top"/>
      <protection/>
    </xf>
    <xf numFmtId="164" fontId="2" fillId="35" borderId="20" xfId="43" applyNumberFormat="1" applyFont="1" applyFill="1" applyBorder="1" applyAlignment="1">
      <alignment horizontal="center" vertical="top"/>
      <protection/>
    </xf>
    <xf numFmtId="0" fontId="2" fillId="35" borderId="21" xfId="43" applyFont="1" applyFill="1" applyBorder="1" applyAlignment="1">
      <alignment horizontal="right" vertical="top" wrapText="1"/>
      <protection/>
    </xf>
    <xf numFmtId="0" fontId="7" fillId="0" borderId="10" xfId="43" applyFont="1" applyFill="1" applyBorder="1" applyAlignment="1">
      <alignment horizontal="center" vertical="center" textRotation="90" wrapText="1"/>
      <protection/>
    </xf>
    <xf numFmtId="164" fontId="3" fillId="0" borderId="22" xfId="43" applyNumberFormat="1" applyFont="1" applyFill="1" applyBorder="1" applyAlignment="1">
      <alignment horizontal="center" vertical="top"/>
      <protection/>
    </xf>
    <xf numFmtId="164" fontId="3" fillId="0" borderId="23" xfId="43" applyNumberFormat="1" applyFont="1" applyFill="1" applyBorder="1" applyAlignment="1">
      <alignment horizontal="center" vertical="top"/>
      <protection/>
    </xf>
    <xf numFmtId="164" fontId="3" fillId="0" borderId="24" xfId="43" applyNumberFormat="1" applyFont="1" applyFill="1" applyBorder="1" applyAlignment="1">
      <alignment horizontal="center" vertical="top"/>
      <protection/>
    </xf>
    <xf numFmtId="49" fontId="2" fillId="34" borderId="25" xfId="43" applyNumberFormat="1" applyFont="1" applyFill="1" applyBorder="1" applyAlignment="1">
      <alignment horizontal="center" vertical="top"/>
      <protection/>
    </xf>
    <xf numFmtId="49" fontId="2" fillId="34" borderId="15" xfId="43" applyNumberFormat="1" applyFont="1" applyFill="1" applyBorder="1" applyAlignment="1">
      <alignment vertical="top"/>
      <protection/>
    </xf>
    <xf numFmtId="0" fontId="9" fillId="0" borderId="19" xfId="43" applyFont="1" applyBorder="1" applyAlignment="1">
      <alignment horizontal="center" vertical="top"/>
      <protection/>
    </xf>
    <xf numFmtId="164" fontId="2" fillId="35" borderId="26" xfId="43" applyNumberFormat="1" applyFont="1" applyFill="1" applyBorder="1" applyAlignment="1">
      <alignment horizontal="center" vertical="top"/>
      <protection/>
    </xf>
    <xf numFmtId="164" fontId="2" fillId="35" borderId="27" xfId="43" applyNumberFormat="1" applyFont="1" applyFill="1" applyBorder="1" applyAlignment="1">
      <alignment horizontal="center" vertical="top"/>
      <protection/>
    </xf>
    <xf numFmtId="164" fontId="2" fillId="35" borderId="15" xfId="43" applyNumberFormat="1" applyFont="1" applyFill="1" applyBorder="1" applyAlignment="1">
      <alignment horizontal="center" vertical="top"/>
      <protection/>
    </xf>
    <xf numFmtId="0" fontId="2" fillId="35" borderId="19" xfId="43" applyFont="1" applyFill="1" applyBorder="1" applyAlignment="1">
      <alignment horizontal="right" vertical="top" wrapText="1"/>
      <protection/>
    </xf>
    <xf numFmtId="164" fontId="2" fillId="35" borderId="28" xfId="43" applyNumberFormat="1" applyFont="1" applyFill="1" applyBorder="1" applyAlignment="1">
      <alignment horizontal="center" vertical="top"/>
      <protection/>
    </xf>
    <xf numFmtId="164" fontId="2" fillId="35" borderId="29" xfId="43" applyNumberFormat="1" applyFont="1" applyFill="1" applyBorder="1" applyAlignment="1">
      <alignment horizontal="center" vertical="top"/>
      <protection/>
    </xf>
    <xf numFmtId="0" fontId="3" fillId="0" borderId="30" xfId="43" applyFont="1" applyFill="1" applyBorder="1" applyAlignment="1">
      <alignment horizontal="center" vertical="top" wrapText="1"/>
      <protection/>
    </xf>
    <xf numFmtId="164" fontId="3" fillId="0" borderId="31" xfId="43" applyNumberFormat="1" applyFont="1" applyFill="1" applyBorder="1" applyAlignment="1">
      <alignment horizontal="center" vertical="top"/>
      <protection/>
    </xf>
    <xf numFmtId="164" fontId="3" fillId="0" borderId="32" xfId="43" applyNumberFormat="1" applyFont="1" applyFill="1" applyBorder="1" applyAlignment="1">
      <alignment horizontal="center" vertical="top"/>
      <protection/>
    </xf>
    <xf numFmtId="164" fontId="3" fillId="0" borderId="33" xfId="43" applyNumberFormat="1" applyFont="1" applyFill="1" applyBorder="1" applyAlignment="1">
      <alignment horizontal="center" vertical="top"/>
      <protection/>
    </xf>
    <xf numFmtId="0" fontId="2" fillId="35" borderId="34" xfId="43" applyFont="1" applyFill="1" applyBorder="1" applyAlignment="1">
      <alignment horizontal="right" vertical="top" wrapText="1"/>
      <protection/>
    </xf>
    <xf numFmtId="164" fontId="3" fillId="35" borderId="35" xfId="43" applyNumberFormat="1" applyFont="1" applyFill="1" applyBorder="1" applyAlignment="1">
      <alignment horizontal="center" vertical="top"/>
      <protection/>
    </xf>
    <xf numFmtId="49" fontId="4" fillId="0" borderId="36" xfId="43" applyNumberFormat="1" applyFont="1" applyBorder="1" applyAlignment="1">
      <alignment horizontal="center" vertical="top"/>
      <protection/>
    </xf>
    <xf numFmtId="0" fontId="3" fillId="0" borderId="30" xfId="43" applyFont="1" applyBorder="1" applyAlignment="1">
      <alignment horizontal="center" vertical="top"/>
      <protection/>
    </xf>
    <xf numFmtId="164" fontId="3" fillId="0" borderId="37" xfId="43" applyNumberFormat="1" applyFont="1" applyFill="1" applyBorder="1" applyAlignment="1">
      <alignment horizontal="center" vertical="top"/>
      <protection/>
    </xf>
    <xf numFmtId="164" fontId="3" fillId="0" borderId="33" xfId="43" applyNumberFormat="1" applyFont="1" applyBorder="1" applyAlignment="1">
      <alignment horizontal="center" vertical="top"/>
      <protection/>
    </xf>
    <xf numFmtId="49" fontId="4" fillId="0" borderId="38" xfId="43" applyNumberFormat="1" applyFont="1" applyBorder="1" applyAlignment="1">
      <alignment horizontal="center" vertical="top"/>
      <protection/>
    </xf>
    <xf numFmtId="49" fontId="8" fillId="0" borderId="39" xfId="43" applyNumberFormat="1" applyFont="1" applyBorder="1" applyAlignment="1">
      <alignment horizontal="center" vertical="top"/>
      <protection/>
    </xf>
    <xf numFmtId="164" fontId="3" fillId="0" borderId="26" xfId="43" applyNumberFormat="1" applyFont="1" applyFill="1" applyBorder="1" applyAlignment="1">
      <alignment horizontal="center" vertical="top"/>
      <protection/>
    </xf>
    <xf numFmtId="164" fontId="3" fillId="0" borderId="35" xfId="43" applyNumberFormat="1" applyFont="1" applyFill="1" applyBorder="1" applyAlignment="1">
      <alignment horizontal="center" vertical="top"/>
      <protection/>
    </xf>
    <xf numFmtId="0" fontId="0" fillId="0" borderId="12" xfId="43" applyFont="1" applyBorder="1" applyAlignment="1">
      <alignment vertical="top" wrapText="1"/>
      <protection/>
    </xf>
    <xf numFmtId="49" fontId="8" fillId="0" borderId="18" xfId="43" applyNumberFormat="1" applyFont="1" applyBorder="1" applyAlignment="1">
      <alignment horizontal="center" vertical="top"/>
      <protection/>
    </xf>
    <xf numFmtId="164" fontId="3" fillId="0" borderId="40" xfId="43" applyNumberFormat="1" applyFont="1" applyFill="1" applyBorder="1" applyAlignment="1">
      <alignment horizontal="center" vertical="top"/>
      <protection/>
    </xf>
    <xf numFmtId="164" fontId="3" fillId="0" borderId="27" xfId="43" applyNumberFormat="1" applyFont="1" applyFill="1" applyBorder="1" applyAlignment="1">
      <alignment horizontal="center" vertical="top"/>
      <protection/>
    </xf>
    <xf numFmtId="164" fontId="3" fillId="0" borderId="41" xfId="43" applyNumberFormat="1" applyFont="1" applyFill="1" applyBorder="1" applyAlignment="1">
      <alignment horizontal="center" vertical="top"/>
      <protection/>
    </xf>
    <xf numFmtId="164" fontId="3" fillId="0" borderId="42" xfId="43" applyNumberFormat="1" applyFont="1" applyFill="1" applyBorder="1" applyAlignment="1">
      <alignment horizontal="center" vertical="top"/>
      <protection/>
    </xf>
    <xf numFmtId="164" fontId="3" fillId="36" borderId="23" xfId="43" applyNumberFormat="1" applyFont="1" applyFill="1" applyBorder="1" applyAlignment="1">
      <alignment horizontal="center" vertical="top"/>
      <protection/>
    </xf>
    <xf numFmtId="164" fontId="3" fillId="36" borderId="32" xfId="43" applyNumberFormat="1" applyFont="1" applyFill="1" applyBorder="1" applyAlignment="1">
      <alignment horizontal="center" vertical="top"/>
      <protection/>
    </xf>
    <xf numFmtId="164" fontId="3" fillId="36" borderId="26" xfId="43" applyNumberFormat="1" applyFont="1" applyFill="1" applyBorder="1" applyAlignment="1">
      <alignment horizontal="center" vertical="top"/>
      <protection/>
    </xf>
    <xf numFmtId="164" fontId="5" fillId="36" borderId="32" xfId="43" applyNumberFormat="1" applyFont="1" applyFill="1" applyBorder="1" applyAlignment="1">
      <alignment horizontal="center" vertical="top"/>
      <protection/>
    </xf>
    <xf numFmtId="164" fontId="5" fillId="36" borderId="37" xfId="43" applyNumberFormat="1" applyFont="1" applyFill="1" applyBorder="1" applyAlignment="1">
      <alignment horizontal="center" vertical="top"/>
      <protection/>
    </xf>
    <xf numFmtId="49" fontId="3" fillId="0" borderId="0" xfId="43" applyNumberFormat="1" applyFont="1" applyBorder="1" applyAlignment="1">
      <alignment horizontal="center" vertical="top"/>
      <protection/>
    </xf>
    <xf numFmtId="49" fontId="3" fillId="0" borderId="43" xfId="43" applyNumberFormat="1" applyFont="1" applyBorder="1" applyAlignment="1">
      <alignment horizontal="center" vertical="top"/>
      <protection/>
    </xf>
    <xf numFmtId="164" fontId="2" fillId="35" borderId="21" xfId="43" applyNumberFormat="1" applyFont="1" applyFill="1" applyBorder="1" applyAlignment="1">
      <alignment horizontal="center" vertical="top"/>
      <protection/>
    </xf>
    <xf numFmtId="164" fontId="5" fillId="0" borderId="31" xfId="43" applyNumberFormat="1" applyFont="1" applyFill="1" applyBorder="1" applyAlignment="1">
      <alignment horizontal="center" vertical="top"/>
      <protection/>
    </xf>
    <xf numFmtId="164" fontId="5" fillId="0" borderId="40" xfId="43" applyNumberFormat="1" applyFont="1" applyFill="1" applyBorder="1" applyAlignment="1">
      <alignment horizontal="center" vertical="top"/>
      <protection/>
    </xf>
    <xf numFmtId="0" fontId="6" fillId="35" borderId="34" xfId="0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42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18" xfId="43" applyFont="1" applyBorder="1" applyAlignment="1">
      <alignment horizontal="center" vertical="top"/>
      <protection/>
    </xf>
    <xf numFmtId="0" fontId="3" fillId="0" borderId="18" xfId="0" applyFont="1" applyBorder="1" applyAlignment="1">
      <alignment horizontal="center" vertical="top" wrapText="1"/>
    </xf>
    <xf numFmtId="49" fontId="4" fillId="34" borderId="20" xfId="0" applyNumberFormat="1" applyFont="1" applyFill="1" applyBorder="1" applyAlignment="1">
      <alignment horizontal="center" vertical="top"/>
    </xf>
    <xf numFmtId="49" fontId="4" fillId="33" borderId="44" xfId="0" applyNumberFormat="1" applyFont="1" applyFill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30" xfId="0" applyFont="1" applyBorder="1" applyAlignment="1">
      <alignment horizontal="center" vertical="top"/>
    </xf>
    <xf numFmtId="164" fontId="4" fillId="33" borderId="44" xfId="0" applyNumberFormat="1" applyFont="1" applyFill="1" applyBorder="1" applyAlignment="1">
      <alignment horizontal="center" vertical="top"/>
    </xf>
    <xf numFmtId="164" fontId="4" fillId="33" borderId="46" xfId="0" applyNumberFormat="1" applyFont="1" applyFill="1" applyBorder="1" applyAlignment="1">
      <alignment horizontal="center" vertical="top"/>
    </xf>
    <xf numFmtId="164" fontId="4" fillId="33" borderId="20" xfId="0" applyNumberFormat="1" applyFont="1" applyFill="1" applyBorder="1" applyAlignment="1">
      <alignment horizontal="center" vertical="top"/>
    </xf>
    <xf numFmtId="164" fontId="4" fillId="33" borderId="15" xfId="0" applyNumberFormat="1" applyFont="1" applyFill="1" applyBorder="1" applyAlignment="1">
      <alignment horizontal="center" vertical="top"/>
    </xf>
    <xf numFmtId="164" fontId="4" fillId="33" borderId="28" xfId="0" applyNumberFormat="1" applyFont="1" applyFill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49" fontId="4" fillId="37" borderId="2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3" fillId="0" borderId="49" xfId="0" applyFont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164" fontId="2" fillId="35" borderId="51" xfId="0" applyNumberFormat="1" applyFont="1" applyFill="1" applyBorder="1" applyAlignment="1">
      <alignment horizontal="center" vertical="top"/>
    </xf>
    <xf numFmtId="164" fontId="2" fillId="35" borderId="26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2" fillId="35" borderId="51" xfId="0" applyNumberFormat="1" applyFont="1" applyFill="1" applyBorder="1" applyAlignment="1">
      <alignment horizontal="center" vertical="center"/>
    </xf>
    <xf numFmtId="164" fontId="2" fillId="35" borderId="26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top"/>
    </xf>
    <xf numFmtId="164" fontId="3" fillId="0" borderId="56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53" xfId="0" applyFont="1" applyBorder="1" applyAlignment="1">
      <alignment horizontal="center" vertical="top" wrapText="1"/>
    </xf>
    <xf numFmtId="0" fontId="6" fillId="36" borderId="55" xfId="0" applyFont="1" applyFill="1" applyBorder="1" applyAlignment="1">
      <alignment horizontal="center" vertical="top"/>
    </xf>
    <xf numFmtId="164" fontId="2" fillId="36" borderId="57" xfId="0" applyNumberFormat="1" applyFont="1" applyFill="1" applyBorder="1" applyAlignment="1">
      <alignment horizontal="center" vertical="top"/>
    </xf>
    <xf numFmtId="164" fontId="3" fillId="36" borderId="56" xfId="0" applyNumberFormat="1" applyFont="1" applyFill="1" applyBorder="1" applyAlignment="1">
      <alignment horizontal="center" vertical="top"/>
    </xf>
    <xf numFmtId="0" fontId="3" fillId="0" borderId="58" xfId="0" applyFont="1" applyBorder="1" applyAlignment="1">
      <alignment horizontal="center" vertical="top" wrapText="1"/>
    </xf>
    <xf numFmtId="164" fontId="3" fillId="0" borderId="56" xfId="0" applyNumberFormat="1" applyFont="1" applyFill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 wrapText="1"/>
    </xf>
    <xf numFmtId="164" fontId="2" fillId="0" borderId="57" xfId="0" applyNumberFormat="1" applyFont="1" applyFill="1" applyBorder="1" applyAlignment="1">
      <alignment horizontal="center" vertical="top" wrapText="1"/>
    </xf>
    <xf numFmtId="0" fontId="6" fillId="35" borderId="18" xfId="0" applyFont="1" applyFill="1" applyBorder="1" applyAlignment="1">
      <alignment horizontal="center" vertical="top"/>
    </xf>
    <xf numFmtId="164" fontId="2" fillId="35" borderId="59" xfId="0" applyNumberFormat="1" applyFont="1" applyFill="1" applyBorder="1" applyAlignment="1">
      <alignment horizontal="center" vertical="top"/>
    </xf>
    <xf numFmtId="164" fontId="2" fillId="35" borderId="10" xfId="0" applyNumberFormat="1" applyFont="1" applyFill="1" applyBorder="1" applyAlignment="1">
      <alignment horizontal="center" vertical="top"/>
    </xf>
    <xf numFmtId="164" fontId="3" fillId="36" borderId="57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/>
    </xf>
    <xf numFmtId="0" fontId="6" fillId="36" borderId="60" xfId="0" applyFont="1" applyFill="1" applyBorder="1" applyAlignment="1">
      <alignment vertical="top"/>
    </xf>
    <xf numFmtId="0" fontId="6" fillId="36" borderId="32" xfId="0" applyFont="1" applyFill="1" applyBorder="1" applyAlignment="1">
      <alignment vertical="top"/>
    </xf>
    <xf numFmtId="164" fontId="2" fillId="35" borderId="27" xfId="0" applyNumberFormat="1" applyFont="1" applyFill="1" applyBorder="1" applyAlignment="1">
      <alignment horizontal="center" vertical="top"/>
    </xf>
    <xf numFmtId="164" fontId="2" fillId="35" borderId="61" xfId="0" applyNumberFormat="1" applyFont="1" applyFill="1" applyBorder="1" applyAlignment="1">
      <alignment horizontal="center" vertical="top"/>
    </xf>
    <xf numFmtId="164" fontId="2" fillId="35" borderId="35" xfId="0" applyNumberFormat="1" applyFont="1" applyFill="1" applyBorder="1" applyAlignment="1">
      <alignment horizontal="center" vertical="top"/>
    </xf>
    <xf numFmtId="0" fontId="6" fillId="36" borderId="62" xfId="0" applyFont="1" applyFill="1" applyBorder="1" applyAlignment="1">
      <alignment vertical="top"/>
    </xf>
    <xf numFmtId="0" fontId="6" fillId="35" borderId="63" xfId="0" applyFont="1" applyFill="1" applyBorder="1" applyAlignment="1">
      <alignment vertical="top"/>
    </xf>
    <xf numFmtId="0" fontId="6" fillId="36" borderId="23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164" fontId="3" fillId="0" borderId="64" xfId="43" applyNumberFormat="1" applyFont="1" applyFill="1" applyBorder="1" applyAlignment="1">
      <alignment horizontal="center" vertical="top"/>
      <protection/>
    </xf>
    <xf numFmtId="164" fontId="3" fillId="0" borderId="65" xfId="43" applyNumberFormat="1" applyFont="1" applyFill="1" applyBorder="1" applyAlignment="1">
      <alignment horizontal="center" vertical="top"/>
      <protection/>
    </xf>
    <xf numFmtId="164" fontId="3" fillId="0" borderId="61" xfId="43" applyNumberFormat="1" applyFont="1" applyFill="1" applyBorder="1" applyAlignment="1">
      <alignment horizontal="center" vertical="top"/>
      <protection/>
    </xf>
    <xf numFmtId="164" fontId="3" fillId="0" borderId="11" xfId="43" applyNumberFormat="1" applyFont="1" applyFill="1" applyBorder="1" applyAlignment="1">
      <alignment horizontal="center" vertical="top"/>
      <protection/>
    </xf>
    <xf numFmtId="164" fontId="2" fillId="35" borderId="66" xfId="43" applyNumberFormat="1" applyFont="1" applyFill="1" applyBorder="1" applyAlignment="1">
      <alignment horizontal="center" vertical="top"/>
      <protection/>
    </xf>
    <xf numFmtId="164" fontId="3" fillId="0" borderId="67" xfId="43" applyNumberFormat="1" applyFont="1" applyFill="1" applyBorder="1" applyAlignment="1">
      <alignment horizontal="center" vertical="top"/>
      <protection/>
    </xf>
    <xf numFmtId="164" fontId="3" fillId="35" borderId="61" xfId="43" applyNumberFormat="1" applyFont="1" applyFill="1" applyBorder="1" applyAlignment="1">
      <alignment horizontal="center" vertical="top"/>
      <protection/>
    </xf>
    <xf numFmtId="164" fontId="3" fillId="0" borderId="64" xfId="0" applyNumberFormat="1" applyFont="1" applyBorder="1" applyAlignment="1">
      <alignment horizontal="center" vertical="center"/>
    </xf>
    <xf numFmtId="164" fontId="2" fillId="35" borderId="61" xfId="0" applyNumberFormat="1" applyFont="1" applyFill="1" applyBorder="1" applyAlignment="1">
      <alignment horizontal="center" vertical="center"/>
    </xf>
    <xf numFmtId="164" fontId="3" fillId="36" borderId="13" xfId="0" applyNumberFormat="1" applyFont="1" applyFill="1" applyBorder="1" applyAlignment="1">
      <alignment horizontal="center" vertical="top"/>
    </xf>
    <xf numFmtId="164" fontId="2" fillId="35" borderId="68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35" xfId="0" applyNumberFormat="1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top" wrapText="1"/>
    </xf>
    <xf numFmtId="164" fontId="2" fillId="36" borderId="69" xfId="0" applyNumberFormat="1" applyFont="1" applyFill="1" applyBorder="1" applyAlignment="1">
      <alignment horizontal="center" vertical="top"/>
    </xf>
    <xf numFmtId="164" fontId="2" fillId="35" borderId="70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164" fontId="3" fillId="0" borderId="69" xfId="0" applyNumberFormat="1" applyFont="1" applyFill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0" fontId="4" fillId="36" borderId="71" xfId="0" applyFont="1" applyFill="1" applyBorder="1" applyAlignment="1">
      <alignment horizontal="left" vertical="top" wrapText="1"/>
    </xf>
    <xf numFmtId="0" fontId="9" fillId="36" borderId="71" xfId="0" applyFont="1" applyFill="1" applyBorder="1" applyAlignment="1">
      <alignment horizontal="left" vertical="top" wrapText="1"/>
    </xf>
    <xf numFmtId="49" fontId="4" fillId="37" borderId="44" xfId="0" applyNumberFormat="1" applyFont="1" applyFill="1" applyBorder="1" applyAlignment="1">
      <alignment horizontal="center" vertical="top"/>
    </xf>
    <xf numFmtId="164" fontId="4" fillId="37" borderId="15" xfId="0" applyNumberFormat="1" applyFont="1" applyFill="1" applyBorder="1" applyAlignment="1">
      <alignment horizontal="center" vertical="top"/>
    </xf>
    <xf numFmtId="164" fontId="4" fillId="37" borderId="28" xfId="0" applyNumberFormat="1" applyFont="1" applyFill="1" applyBorder="1" applyAlignment="1">
      <alignment horizontal="center" vertical="top"/>
    </xf>
    <xf numFmtId="164" fontId="3" fillId="36" borderId="25" xfId="0" applyNumberFormat="1" applyFont="1" applyFill="1" applyBorder="1" applyAlignment="1">
      <alignment horizontal="center" vertical="top"/>
    </xf>
    <xf numFmtId="0" fontId="5" fillId="37" borderId="71" xfId="0" applyFont="1" applyFill="1" applyBorder="1" applyAlignment="1">
      <alignment horizontal="left" vertical="top" wrapText="1"/>
    </xf>
    <xf numFmtId="0" fontId="0" fillId="37" borderId="71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57" xfId="0" applyNumberFormat="1" applyFont="1" applyFill="1" applyBorder="1" applyAlignment="1">
      <alignment horizontal="center" vertical="top" wrapText="1"/>
    </xf>
    <xf numFmtId="164" fontId="3" fillId="0" borderId="22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7" fillId="36" borderId="43" xfId="0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0" fontId="5" fillId="0" borderId="45" xfId="0" applyFont="1" applyFill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/>
    </xf>
    <xf numFmtId="0" fontId="5" fillId="0" borderId="73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74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4" fillId="36" borderId="0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top"/>
    </xf>
    <xf numFmtId="164" fontId="5" fillId="36" borderId="76" xfId="0" applyNumberFormat="1" applyFont="1" applyFill="1" applyBorder="1" applyAlignment="1">
      <alignment vertical="top"/>
    </xf>
    <xf numFmtId="164" fontId="5" fillId="0" borderId="47" xfId="0" applyNumberFormat="1" applyFont="1" applyBorder="1" applyAlignment="1">
      <alignment vertical="top"/>
    </xf>
    <xf numFmtId="164" fontId="5" fillId="0" borderId="73" xfId="0" applyNumberFormat="1" applyFont="1" applyFill="1" applyBorder="1" applyAlignment="1">
      <alignment vertical="top"/>
    </xf>
    <xf numFmtId="164" fontId="5" fillId="0" borderId="47" xfId="0" applyNumberFormat="1" applyFont="1" applyFill="1" applyBorder="1" applyAlignment="1">
      <alignment vertical="top"/>
    </xf>
    <xf numFmtId="164" fontId="4" fillId="33" borderId="15" xfId="0" applyNumberFormat="1" applyFont="1" applyFill="1" applyBorder="1" applyAlignment="1">
      <alignment vertical="top"/>
    </xf>
    <xf numFmtId="164" fontId="4" fillId="33" borderId="28" xfId="0" applyNumberFormat="1" applyFont="1" applyFill="1" applyBorder="1" applyAlignment="1">
      <alignment vertical="top"/>
    </xf>
    <xf numFmtId="164" fontId="5" fillId="0" borderId="45" xfId="0" applyNumberFormat="1" applyFont="1" applyBorder="1" applyAlignment="1">
      <alignment vertical="top"/>
    </xf>
    <xf numFmtId="164" fontId="5" fillId="0" borderId="45" xfId="0" applyNumberFormat="1" applyFont="1" applyFill="1" applyBorder="1" applyAlignment="1">
      <alignment vertical="top"/>
    </xf>
    <xf numFmtId="164" fontId="4" fillId="33" borderId="20" xfId="0" applyNumberFormat="1" applyFont="1" applyFill="1" applyBorder="1" applyAlignment="1">
      <alignment vertical="top"/>
    </xf>
    <xf numFmtId="164" fontId="5" fillId="0" borderId="30" xfId="0" applyNumberFormat="1" applyFont="1" applyFill="1" applyBorder="1" applyAlignment="1">
      <alignment vertical="top"/>
    </xf>
    <xf numFmtId="164" fontId="4" fillId="34" borderId="20" xfId="0" applyNumberFormat="1" applyFont="1" applyFill="1" applyBorder="1" applyAlignment="1">
      <alignment vertical="top"/>
    </xf>
    <xf numFmtId="164" fontId="4" fillId="34" borderId="44" xfId="0" applyNumberFormat="1" applyFont="1" applyFill="1" applyBorder="1" applyAlignment="1">
      <alignment vertical="top"/>
    </xf>
    <xf numFmtId="164" fontId="5" fillId="0" borderId="76" xfId="0" applyNumberFormat="1" applyFont="1" applyBorder="1" applyAlignment="1">
      <alignment vertical="top"/>
    </xf>
    <xf numFmtId="164" fontId="5" fillId="0" borderId="72" xfId="0" applyNumberFormat="1" applyFont="1" applyBorder="1" applyAlignment="1">
      <alignment vertical="top"/>
    </xf>
    <xf numFmtId="164" fontId="5" fillId="0" borderId="73" xfId="0" applyNumberFormat="1" applyFont="1" applyBorder="1" applyAlignment="1">
      <alignment vertical="top"/>
    </xf>
    <xf numFmtId="164" fontId="5" fillId="0" borderId="76" xfId="0" applyNumberFormat="1" applyFont="1" applyFill="1" applyBorder="1" applyAlignment="1">
      <alignment vertical="top"/>
    </xf>
    <xf numFmtId="164" fontId="5" fillId="0" borderId="18" xfId="0" applyNumberFormat="1" applyFont="1" applyFill="1" applyBorder="1" applyAlignment="1">
      <alignment vertical="top"/>
    </xf>
    <xf numFmtId="165" fontId="5" fillId="0" borderId="72" xfId="0" applyNumberFormat="1" applyFont="1" applyFill="1" applyBorder="1" applyAlignment="1">
      <alignment vertical="top"/>
    </xf>
    <xf numFmtId="164" fontId="5" fillId="0" borderId="38" xfId="0" applyNumberFormat="1" applyFont="1" applyFill="1" applyBorder="1" applyAlignment="1">
      <alignment vertical="center"/>
    </xf>
    <xf numFmtId="49" fontId="4" fillId="34" borderId="20" xfId="0" applyNumberFormat="1" applyFont="1" applyFill="1" applyBorder="1" applyAlignment="1">
      <alignment horizontal="left" vertical="top"/>
    </xf>
    <xf numFmtId="164" fontId="5" fillId="0" borderId="36" xfId="0" applyNumberFormat="1" applyFont="1" applyFill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164" fontId="5" fillId="36" borderId="0" xfId="0" applyNumberFormat="1" applyFont="1" applyFill="1" applyBorder="1" applyAlignment="1">
      <alignment vertical="top"/>
    </xf>
    <xf numFmtId="164" fontId="4" fillId="37" borderId="20" xfId="0" applyNumberFormat="1" applyFont="1" applyFill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164" fontId="5" fillId="0" borderId="18" xfId="0" applyNumberFormat="1" applyFont="1" applyBorder="1" applyAlignment="1">
      <alignment vertical="top"/>
    </xf>
    <xf numFmtId="164" fontId="5" fillId="0" borderId="36" xfId="0" applyNumberFormat="1" applyFont="1" applyBorder="1" applyAlignment="1">
      <alignment vertical="top"/>
    </xf>
    <xf numFmtId="164" fontId="4" fillId="34" borderId="77" xfId="0" applyNumberFormat="1" applyFont="1" applyFill="1" applyBorder="1" applyAlignment="1">
      <alignment vertical="top"/>
    </xf>
    <xf numFmtId="0" fontId="6" fillId="0" borderId="21" xfId="0" applyFont="1" applyBorder="1" applyAlignment="1">
      <alignment horizontal="center" vertical="center" wrapText="1"/>
    </xf>
    <xf numFmtId="164" fontId="5" fillId="0" borderId="73" xfId="0" applyNumberFormat="1" applyFont="1" applyFill="1" applyBorder="1" applyAlignment="1">
      <alignment horizontal="center" vertical="top" wrapText="1"/>
    </xf>
    <xf numFmtId="164" fontId="5" fillId="0" borderId="72" xfId="0" applyNumberFormat="1" applyFont="1" applyFill="1" applyBorder="1" applyAlignment="1">
      <alignment horizontal="center" vertical="top" wrapText="1"/>
    </xf>
    <xf numFmtId="164" fontId="4" fillId="37" borderId="21" xfId="0" applyNumberFormat="1" applyFont="1" applyFill="1" applyBorder="1" applyAlignment="1">
      <alignment horizontal="center" vertical="top" wrapText="1"/>
    </xf>
    <xf numFmtId="164" fontId="5" fillId="0" borderId="4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 wrapText="1"/>
    </xf>
    <xf numFmtId="164" fontId="5" fillId="0" borderId="74" xfId="0" applyNumberFormat="1" applyFont="1" applyFill="1" applyBorder="1" applyAlignment="1">
      <alignment horizontal="center" vertical="top" wrapText="1"/>
    </xf>
    <xf numFmtId="0" fontId="4" fillId="36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23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0" fontId="5" fillId="0" borderId="37" xfId="0" applyNumberFormat="1" applyFont="1" applyBorder="1" applyAlignment="1">
      <alignment horizontal="center" vertical="top"/>
    </xf>
    <xf numFmtId="0" fontId="5" fillId="0" borderId="78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5" fillId="36" borderId="26" xfId="0" applyNumberFormat="1" applyFont="1" applyFill="1" applyBorder="1" applyAlignment="1">
      <alignment horizontal="center" vertical="top"/>
    </xf>
    <xf numFmtId="0" fontId="5" fillId="36" borderId="35" xfId="0" applyNumberFormat="1" applyFont="1" applyFill="1" applyBorder="1" applyAlignment="1">
      <alignment horizontal="center" vertical="top"/>
    </xf>
    <xf numFmtId="0" fontId="5" fillId="36" borderId="0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vertical="top"/>
    </xf>
    <xf numFmtId="49" fontId="4" fillId="34" borderId="25" xfId="0" applyNumberFormat="1" applyFont="1" applyFill="1" applyBorder="1" applyAlignment="1">
      <alignment vertical="top"/>
    </xf>
    <xf numFmtId="49" fontId="4" fillId="33" borderId="41" xfId="0" applyNumberFormat="1" applyFont="1" applyFill="1" applyBorder="1" applyAlignment="1">
      <alignment vertical="top"/>
    </xf>
    <xf numFmtId="49" fontId="4" fillId="33" borderId="57" xfId="0" applyNumberFormat="1" applyFont="1" applyFill="1" applyBorder="1" applyAlignment="1">
      <alignment vertical="top"/>
    </xf>
    <xf numFmtId="0" fontId="5" fillId="0" borderId="31" xfId="0" applyFont="1" applyBorder="1" applyAlignment="1">
      <alignment vertical="top"/>
    </xf>
    <xf numFmtId="164" fontId="5" fillId="0" borderId="74" xfId="0" applyNumberFormat="1" applyFont="1" applyFill="1" applyBorder="1" applyAlignment="1">
      <alignment vertical="top"/>
    </xf>
    <xf numFmtId="0" fontId="5" fillId="0" borderId="59" xfId="0" applyFont="1" applyBorder="1" applyAlignment="1">
      <alignment vertical="top"/>
    </xf>
    <xf numFmtId="164" fontId="5" fillId="0" borderId="48" xfId="0" applyNumberFormat="1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49" fontId="4" fillId="0" borderId="57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0" fontId="4" fillId="0" borderId="71" xfId="48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164" fontId="4" fillId="33" borderId="79" xfId="0" applyNumberFormat="1" applyFont="1" applyFill="1" applyBorder="1" applyAlignment="1">
      <alignment vertical="top"/>
    </xf>
    <xf numFmtId="164" fontId="5" fillId="0" borderId="80" xfId="0" applyNumberFormat="1" applyFont="1" applyBorder="1" applyAlignment="1">
      <alignment vertical="top"/>
    </xf>
    <xf numFmtId="164" fontId="5" fillId="36" borderId="72" xfId="0" applyNumberFormat="1" applyFont="1" applyFill="1" applyBorder="1" applyAlignment="1">
      <alignment vertical="top"/>
    </xf>
    <xf numFmtId="164" fontId="4" fillId="33" borderId="8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49" fontId="4" fillId="34" borderId="15" xfId="0" applyNumberFormat="1" applyFont="1" applyFill="1" applyBorder="1" applyAlignment="1">
      <alignment vertical="top"/>
    </xf>
    <xf numFmtId="49" fontId="4" fillId="33" borderId="28" xfId="0" applyNumberFormat="1" applyFont="1" applyFill="1" applyBorder="1" applyAlignment="1">
      <alignment vertical="top"/>
    </xf>
    <xf numFmtId="0" fontId="5" fillId="0" borderId="34" xfId="0" applyFont="1" applyBorder="1" applyAlignment="1">
      <alignment horizontal="center" vertical="top"/>
    </xf>
    <xf numFmtId="164" fontId="5" fillId="0" borderId="34" xfId="0" applyNumberFormat="1" applyFont="1" applyFill="1" applyBorder="1" applyAlignment="1">
      <alignment vertical="top"/>
    </xf>
    <xf numFmtId="0" fontId="5" fillId="36" borderId="41" xfId="0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 textRotation="90"/>
    </xf>
    <xf numFmtId="0" fontId="7" fillId="0" borderId="35" xfId="0" applyNumberFormat="1" applyFont="1" applyBorder="1" applyAlignment="1">
      <alignment horizontal="center" vertical="center" textRotation="90"/>
    </xf>
    <xf numFmtId="0" fontId="5" fillId="33" borderId="57" xfId="0" applyFont="1" applyFill="1" applyBorder="1" applyAlignment="1">
      <alignment vertical="top"/>
    </xf>
    <xf numFmtId="49" fontId="4" fillId="33" borderId="7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164" fontId="5" fillId="0" borderId="38" xfId="0" applyNumberFormat="1" applyFont="1" applyBorder="1" applyAlignment="1">
      <alignment vertical="top"/>
    </xf>
    <xf numFmtId="0" fontId="5" fillId="0" borderId="80" xfId="0" applyFont="1" applyBorder="1" applyAlignment="1">
      <alignment vertical="top"/>
    </xf>
    <xf numFmtId="49" fontId="4" fillId="34" borderId="66" xfId="0" applyNumberFormat="1" applyFont="1" applyFill="1" applyBorder="1" applyAlignment="1">
      <alignment horizontal="left" vertical="top" wrapText="1"/>
    </xf>
    <xf numFmtId="0" fontId="5" fillId="0" borderId="82" xfId="0" applyFont="1" applyBorder="1" applyAlignment="1">
      <alignment vertical="top"/>
    </xf>
    <xf numFmtId="0" fontId="4" fillId="34" borderId="82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37" xfId="0" applyFont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5" fillId="36" borderId="27" xfId="0" applyFont="1" applyFill="1" applyBorder="1" applyAlignment="1">
      <alignment vertical="top"/>
    </xf>
    <xf numFmtId="164" fontId="4" fillId="33" borderId="82" xfId="0" applyNumberFormat="1" applyFont="1" applyFill="1" applyBorder="1" applyAlignment="1">
      <alignment vertical="top"/>
    </xf>
    <xf numFmtId="164" fontId="4" fillId="33" borderId="21" xfId="0" applyNumberFormat="1" applyFont="1" applyFill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164" fontId="5" fillId="0" borderId="43" xfId="0" applyNumberFormat="1" applyFont="1" applyFill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73" xfId="0" applyFont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5" fillId="0" borderId="43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5" fillId="36" borderId="42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 vertical="top" wrapText="1"/>
    </xf>
    <xf numFmtId="164" fontId="5" fillId="0" borderId="83" xfId="0" applyNumberFormat="1" applyFont="1" applyBorder="1" applyAlignment="1">
      <alignment vertical="top"/>
    </xf>
    <xf numFmtId="164" fontId="5" fillId="0" borderId="84" xfId="0" applyNumberFormat="1" applyFont="1" applyBorder="1" applyAlignment="1">
      <alignment vertical="top"/>
    </xf>
    <xf numFmtId="0" fontId="5" fillId="0" borderId="47" xfId="0" applyFont="1" applyFill="1" applyBorder="1" applyAlignment="1">
      <alignment vertical="top" wrapText="1"/>
    </xf>
    <xf numFmtId="164" fontId="5" fillId="0" borderId="85" xfId="0" applyNumberFormat="1" applyFont="1" applyBorder="1" applyAlignment="1">
      <alignment vertical="top"/>
    </xf>
    <xf numFmtId="164" fontId="5" fillId="0" borderId="75" xfId="0" applyNumberFormat="1" applyFont="1" applyBorder="1" applyAlignment="1">
      <alignment vertical="top"/>
    </xf>
    <xf numFmtId="0" fontId="4" fillId="36" borderId="74" xfId="0" applyFont="1" applyFill="1" applyBorder="1" applyAlignment="1">
      <alignment horizontal="center" vertical="top"/>
    </xf>
    <xf numFmtId="164" fontId="4" fillId="36" borderId="74" xfId="0" applyNumberFormat="1" applyFont="1" applyFill="1" applyBorder="1" applyAlignment="1">
      <alignment vertical="top"/>
    </xf>
    <xf numFmtId="164" fontId="4" fillId="36" borderId="83" xfId="0" applyNumberFormat="1" applyFont="1" applyFill="1" applyBorder="1" applyAlignment="1">
      <alignment vertical="top"/>
    </xf>
    <xf numFmtId="49" fontId="4" fillId="0" borderId="69" xfId="0" applyNumberFormat="1" applyFont="1" applyBorder="1" applyAlignment="1">
      <alignment vertical="top"/>
    </xf>
    <xf numFmtId="0" fontId="3" fillId="0" borderId="43" xfId="0" applyFont="1" applyFill="1" applyBorder="1" applyAlignment="1">
      <alignment vertical="top" textRotation="90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164" fontId="4" fillId="37" borderId="66" xfId="0" applyNumberFormat="1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top"/>
    </xf>
    <xf numFmtId="0" fontId="5" fillId="0" borderId="41" xfId="0" applyNumberFormat="1" applyFont="1" applyBorder="1" applyAlignment="1">
      <alignment horizontal="center" vertical="top"/>
    </xf>
    <xf numFmtId="0" fontId="5" fillId="0" borderId="57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5" fillId="0" borderId="69" xfId="0" applyNumberFormat="1" applyFont="1" applyBorder="1" applyAlignment="1">
      <alignment horizontal="center" vertical="top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0" fontId="4" fillId="0" borderId="86" xfId="48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164" fontId="5" fillId="0" borderId="75" xfId="0" applyNumberFormat="1" applyFont="1" applyFill="1" applyBorder="1" applyAlignment="1">
      <alignment vertical="top"/>
    </xf>
    <xf numFmtId="0" fontId="5" fillId="0" borderId="4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textRotation="90" wrapText="1"/>
    </xf>
    <xf numFmtId="164" fontId="5" fillId="0" borderId="87" xfId="0" applyNumberFormat="1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4" fillId="33" borderId="41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vertical="top"/>
    </xf>
    <xf numFmtId="164" fontId="5" fillId="0" borderId="76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horizontal="right" vertical="top"/>
    </xf>
    <xf numFmtId="164" fontId="4" fillId="38" borderId="88" xfId="0" applyNumberFormat="1" applyFont="1" applyFill="1" applyBorder="1" applyAlignment="1">
      <alignment vertical="top"/>
    </xf>
    <xf numFmtId="164" fontId="4" fillId="38" borderId="34" xfId="0" applyNumberFormat="1" applyFont="1" applyFill="1" applyBorder="1" applyAlignment="1">
      <alignment horizontal="center" vertical="top" wrapText="1"/>
    </xf>
    <xf numFmtId="49" fontId="4" fillId="18" borderId="14" xfId="0" applyNumberFormat="1" applyFont="1" applyFill="1" applyBorder="1" applyAlignment="1">
      <alignment vertical="top"/>
    </xf>
    <xf numFmtId="49" fontId="4" fillId="18" borderId="25" xfId="0" applyNumberFormat="1" applyFont="1" applyFill="1" applyBorder="1" applyAlignment="1">
      <alignment vertical="top"/>
    </xf>
    <xf numFmtId="49" fontId="4" fillId="18" borderId="15" xfId="0" applyNumberFormat="1" applyFont="1" applyFill="1" applyBorder="1" applyAlignment="1">
      <alignment vertical="top"/>
    </xf>
    <xf numFmtId="0" fontId="5" fillId="0" borderId="34" xfId="0" applyFont="1" applyFill="1" applyBorder="1" applyAlignment="1">
      <alignment vertical="top" wrapText="1"/>
    </xf>
    <xf numFmtId="0" fontId="16" fillId="0" borderId="37" xfId="0" applyFont="1" applyBorder="1" applyAlignment="1">
      <alignment horizontal="center" vertical="top" wrapText="1"/>
    </xf>
    <xf numFmtId="0" fontId="4" fillId="0" borderId="89" xfId="48" applyNumberFormat="1" applyFont="1" applyBorder="1" applyAlignment="1">
      <alignment horizontal="center" vertical="top"/>
    </xf>
    <xf numFmtId="0" fontId="5" fillId="39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textRotation="90" wrapText="1"/>
    </xf>
    <xf numFmtId="49" fontId="5" fillId="0" borderId="19" xfId="0" applyNumberFormat="1" applyFont="1" applyBorder="1" applyAlignment="1">
      <alignment vertical="top"/>
    </xf>
    <xf numFmtId="164" fontId="5" fillId="0" borderId="63" xfId="0" applyNumberFormat="1" applyFont="1" applyBorder="1" applyAlignment="1">
      <alignment vertical="top"/>
    </xf>
    <xf numFmtId="0" fontId="5" fillId="0" borderId="29" xfId="0" applyNumberFormat="1" applyFont="1" applyBorder="1" applyAlignment="1">
      <alignment horizontal="center" vertical="top" wrapText="1"/>
    </xf>
    <xf numFmtId="0" fontId="5" fillId="0" borderId="69" xfId="0" applyNumberFormat="1" applyFont="1" applyBorder="1" applyAlignment="1">
      <alignment horizontal="center" vertical="top" wrapText="1"/>
    </xf>
    <xf numFmtId="164" fontId="4" fillId="38" borderId="88" xfId="0" applyNumberFormat="1" applyFont="1" applyFill="1" applyBorder="1" applyAlignment="1">
      <alignment horizontal="center" vertical="top" wrapText="1"/>
    </xf>
    <xf numFmtId="0" fontId="4" fillId="38" borderId="88" xfId="0" applyFont="1" applyFill="1" applyBorder="1" applyAlignment="1">
      <alignment horizontal="right" vertical="top" wrapText="1"/>
    </xf>
    <xf numFmtId="0" fontId="56" fillId="0" borderId="57" xfId="0" applyNumberFormat="1" applyFont="1" applyBorder="1" applyAlignment="1">
      <alignment horizontal="center" vertical="top"/>
    </xf>
    <xf numFmtId="0" fontId="56" fillId="0" borderId="28" xfId="0" applyNumberFormat="1" applyFont="1" applyBorder="1" applyAlignment="1">
      <alignment horizontal="center" vertical="top"/>
    </xf>
    <xf numFmtId="164" fontId="5" fillId="40" borderId="31" xfId="0" applyNumberFormat="1" applyFont="1" applyFill="1" applyBorder="1" applyAlignment="1">
      <alignment vertical="top"/>
    </xf>
    <xf numFmtId="164" fontId="5" fillId="40" borderId="32" xfId="0" applyNumberFormat="1" applyFont="1" applyFill="1" applyBorder="1" applyAlignment="1">
      <alignment vertical="top"/>
    </xf>
    <xf numFmtId="164" fontId="5" fillId="40" borderId="33" xfId="0" applyNumberFormat="1" applyFont="1" applyFill="1" applyBorder="1" applyAlignment="1">
      <alignment vertical="top"/>
    </xf>
    <xf numFmtId="164" fontId="5" fillId="40" borderId="40" xfId="0" applyNumberFormat="1" applyFont="1" applyFill="1" applyBorder="1" applyAlignment="1">
      <alignment vertical="top"/>
    </xf>
    <xf numFmtId="0" fontId="5" fillId="40" borderId="37" xfId="0" applyFont="1" applyFill="1" applyBorder="1" applyAlignment="1">
      <alignment vertical="top"/>
    </xf>
    <xf numFmtId="164" fontId="5" fillId="40" borderId="37" xfId="0" applyNumberFormat="1" applyFont="1" applyFill="1" applyBorder="1" applyAlignment="1">
      <alignment vertical="top"/>
    </xf>
    <xf numFmtId="164" fontId="5" fillId="40" borderId="78" xfId="0" applyNumberFormat="1" applyFont="1" applyFill="1" applyBorder="1" applyAlignment="1">
      <alignment vertical="top"/>
    </xf>
    <xf numFmtId="164" fontId="4" fillId="40" borderId="27" xfId="0" applyNumberFormat="1" applyFont="1" applyFill="1" applyBorder="1" applyAlignment="1">
      <alignment vertical="top"/>
    </xf>
    <xf numFmtId="164" fontId="4" fillId="40" borderId="26" xfId="0" applyNumberFormat="1" applyFont="1" applyFill="1" applyBorder="1" applyAlignment="1">
      <alignment vertical="top"/>
    </xf>
    <xf numFmtId="164" fontId="5" fillId="40" borderId="22" xfId="0" applyNumberFormat="1" applyFont="1" applyFill="1" applyBorder="1" applyAlignment="1">
      <alignment vertical="top"/>
    </xf>
    <xf numFmtId="164" fontId="5" fillId="40" borderId="23" xfId="0" applyNumberFormat="1" applyFont="1" applyFill="1" applyBorder="1" applyAlignment="1">
      <alignment vertical="top"/>
    </xf>
    <xf numFmtId="164" fontId="5" fillId="40" borderId="24" xfId="0" applyNumberFormat="1" applyFont="1" applyFill="1" applyBorder="1" applyAlignment="1">
      <alignment vertical="top"/>
    </xf>
    <xf numFmtId="164" fontId="4" fillId="40" borderId="15" xfId="0" applyNumberFormat="1" applyFont="1" applyFill="1" applyBorder="1" applyAlignment="1">
      <alignment vertical="top"/>
    </xf>
    <xf numFmtId="164" fontId="4" fillId="40" borderId="28" xfId="0" applyNumberFormat="1" applyFont="1" applyFill="1" applyBorder="1" applyAlignment="1">
      <alignment vertical="top"/>
    </xf>
    <xf numFmtId="164" fontId="5" fillId="40" borderId="14" xfId="0" applyNumberFormat="1" applyFont="1" applyFill="1" applyBorder="1" applyAlignment="1">
      <alignment vertical="top"/>
    </xf>
    <xf numFmtId="164" fontId="5" fillId="40" borderId="41" xfId="0" applyNumberFormat="1" applyFont="1" applyFill="1" applyBorder="1" applyAlignment="1">
      <alignment vertical="top"/>
    </xf>
    <xf numFmtId="164" fontId="5" fillId="40" borderId="42" xfId="0" applyNumberFormat="1" applyFont="1" applyFill="1" applyBorder="1" applyAlignment="1">
      <alignment vertical="top"/>
    </xf>
    <xf numFmtId="164" fontId="5" fillId="40" borderId="59" xfId="0" applyNumberFormat="1" applyFont="1" applyFill="1" applyBorder="1" applyAlignment="1">
      <alignment vertical="top"/>
    </xf>
    <xf numFmtId="164" fontId="4" fillId="40" borderId="59" xfId="0" applyNumberFormat="1" applyFont="1" applyFill="1" applyBorder="1" applyAlignment="1">
      <alignment vertical="top"/>
    </xf>
    <xf numFmtId="164" fontId="4" fillId="40" borderId="10" xfId="0" applyNumberFormat="1" applyFont="1" applyFill="1" applyBorder="1" applyAlignment="1">
      <alignment vertical="top"/>
    </xf>
    <xf numFmtId="164" fontId="4" fillId="40" borderId="70" xfId="0" applyNumberFormat="1" applyFont="1" applyFill="1" applyBorder="1" applyAlignment="1">
      <alignment vertical="top"/>
    </xf>
    <xf numFmtId="164" fontId="5" fillId="40" borderId="64" xfId="0" applyNumberFormat="1" applyFont="1" applyFill="1" applyBorder="1" applyAlignment="1">
      <alignment vertical="top"/>
    </xf>
    <xf numFmtId="164" fontId="5" fillId="40" borderId="27" xfId="0" applyNumberFormat="1" applyFont="1" applyFill="1" applyBorder="1" applyAlignment="1">
      <alignment vertical="top"/>
    </xf>
    <xf numFmtId="164" fontId="5" fillId="40" borderId="26" xfId="0" applyNumberFormat="1" applyFont="1" applyFill="1" applyBorder="1" applyAlignment="1">
      <alignment vertical="top"/>
    </xf>
    <xf numFmtId="164" fontId="5" fillId="40" borderId="61" xfId="0" applyNumberFormat="1" applyFont="1" applyFill="1" applyBorder="1" applyAlignment="1">
      <alignment vertical="top"/>
    </xf>
    <xf numFmtId="164" fontId="5" fillId="40" borderId="67" xfId="0" applyNumberFormat="1" applyFont="1" applyFill="1" applyBorder="1" applyAlignment="1">
      <alignment vertical="top"/>
    </xf>
    <xf numFmtId="164" fontId="4" fillId="40" borderId="68" xfId="0" applyNumberFormat="1" applyFont="1" applyFill="1" applyBorder="1" applyAlignment="1">
      <alignment vertical="top"/>
    </xf>
    <xf numFmtId="164" fontId="5" fillId="40" borderId="65" xfId="0" applyNumberFormat="1" applyFont="1" applyFill="1" applyBorder="1" applyAlignment="1">
      <alignment vertical="top"/>
    </xf>
    <xf numFmtId="164" fontId="5" fillId="40" borderId="25" xfId="0" applyNumberFormat="1" applyFont="1" applyFill="1" applyBorder="1" applyAlignment="1">
      <alignment vertical="top"/>
    </xf>
    <xf numFmtId="164" fontId="5" fillId="40" borderId="57" xfId="0" applyNumberFormat="1" applyFont="1" applyFill="1" applyBorder="1" applyAlignment="1">
      <alignment vertical="top"/>
    </xf>
    <xf numFmtId="164" fontId="5" fillId="40" borderId="13" xfId="0" applyNumberFormat="1" applyFont="1" applyFill="1" applyBorder="1" applyAlignment="1">
      <alignment vertical="top"/>
    </xf>
    <xf numFmtId="164" fontId="5" fillId="40" borderId="10" xfId="0" applyNumberFormat="1" applyFont="1" applyFill="1" applyBorder="1" applyAlignment="1">
      <alignment vertical="top"/>
    </xf>
    <xf numFmtId="164" fontId="5" fillId="40" borderId="68" xfId="0" applyNumberFormat="1" applyFont="1" applyFill="1" applyBorder="1" applyAlignment="1">
      <alignment vertical="top"/>
    </xf>
    <xf numFmtId="164" fontId="5" fillId="40" borderId="90" xfId="0" applyNumberFormat="1" applyFont="1" applyFill="1" applyBorder="1" applyAlignment="1">
      <alignment vertical="top"/>
    </xf>
    <xf numFmtId="164" fontId="4" fillId="40" borderId="61" xfId="0" applyNumberFormat="1" applyFont="1" applyFill="1" applyBorder="1" applyAlignment="1">
      <alignment vertical="top"/>
    </xf>
    <xf numFmtId="165" fontId="5" fillId="40" borderId="31" xfId="0" applyNumberFormat="1" applyFont="1" applyFill="1" applyBorder="1" applyAlignment="1">
      <alignment vertical="top"/>
    </xf>
    <xf numFmtId="165" fontId="5" fillId="40" borderId="32" xfId="0" applyNumberFormat="1" applyFont="1" applyFill="1" applyBorder="1" applyAlignment="1">
      <alignment vertical="top"/>
    </xf>
    <xf numFmtId="165" fontId="5" fillId="40" borderId="33" xfId="0" applyNumberFormat="1" applyFont="1" applyFill="1" applyBorder="1" applyAlignment="1">
      <alignment vertical="top"/>
    </xf>
    <xf numFmtId="165" fontId="4" fillId="40" borderId="27" xfId="0" applyNumberFormat="1" applyFont="1" applyFill="1" applyBorder="1" applyAlignment="1">
      <alignment vertical="top"/>
    </xf>
    <xf numFmtId="165" fontId="4" fillId="40" borderId="26" xfId="0" applyNumberFormat="1" applyFont="1" applyFill="1" applyBorder="1" applyAlignment="1">
      <alignment vertical="top"/>
    </xf>
    <xf numFmtId="165" fontId="4" fillId="40" borderId="35" xfId="0" applyNumberFormat="1" applyFont="1" applyFill="1" applyBorder="1" applyAlignment="1">
      <alignment vertical="top"/>
    </xf>
    <xf numFmtId="0" fontId="4" fillId="40" borderId="19" xfId="0" applyFont="1" applyFill="1" applyBorder="1" applyAlignment="1">
      <alignment horizontal="right" vertical="top" wrapText="1"/>
    </xf>
    <xf numFmtId="164" fontId="4" fillId="40" borderId="39" xfId="0" applyNumberFormat="1" applyFont="1" applyFill="1" applyBorder="1" applyAlignment="1">
      <alignment vertical="top"/>
    </xf>
    <xf numFmtId="0" fontId="4" fillId="40" borderId="34" xfId="0" applyFont="1" applyFill="1" applyBorder="1" applyAlignment="1">
      <alignment horizontal="right" vertical="top" wrapText="1"/>
    </xf>
    <xf numFmtId="164" fontId="4" fillId="40" borderId="88" xfId="0" applyNumberFormat="1" applyFont="1" applyFill="1" applyBorder="1" applyAlignment="1">
      <alignment vertical="top"/>
    </xf>
    <xf numFmtId="0" fontId="4" fillId="40" borderId="88" xfId="0" applyFont="1" applyFill="1" applyBorder="1" applyAlignment="1">
      <alignment horizontal="center" vertical="top" wrapText="1"/>
    </xf>
    <xf numFmtId="164" fontId="4" fillId="40" borderId="34" xfId="0" applyNumberFormat="1" applyFont="1" applyFill="1" applyBorder="1" applyAlignment="1">
      <alignment vertical="top"/>
    </xf>
    <xf numFmtId="0" fontId="4" fillId="40" borderId="74" xfId="0" applyFont="1" applyFill="1" applyBorder="1" applyAlignment="1">
      <alignment horizontal="center" vertical="top" wrapText="1"/>
    </xf>
    <xf numFmtId="0" fontId="4" fillId="40" borderId="34" xfId="0" applyFont="1" applyFill="1" applyBorder="1" applyAlignment="1">
      <alignment horizontal="center" vertical="top"/>
    </xf>
    <xf numFmtId="164" fontId="4" fillId="40" borderId="91" xfId="0" applyNumberFormat="1" applyFont="1" applyFill="1" applyBorder="1" applyAlignment="1">
      <alignment vertical="top"/>
    </xf>
    <xf numFmtId="165" fontId="4" fillId="40" borderId="88" xfId="0" applyNumberFormat="1" applyFont="1" applyFill="1" applyBorder="1" applyAlignment="1">
      <alignment vertical="top"/>
    </xf>
    <xf numFmtId="164" fontId="4" fillId="40" borderId="35" xfId="0" applyNumberFormat="1" applyFont="1" applyFill="1" applyBorder="1" applyAlignment="1">
      <alignment vertical="top"/>
    </xf>
    <xf numFmtId="164" fontId="4" fillId="40" borderId="92" xfId="0" applyNumberFormat="1" applyFont="1" applyFill="1" applyBorder="1" applyAlignment="1">
      <alignment vertical="top"/>
    </xf>
    <xf numFmtId="0" fontId="4" fillId="40" borderId="34" xfId="0" applyFont="1" applyFill="1" applyBorder="1" applyAlignment="1">
      <alignment horizontal="left" vertical="top" wrapText="1"/>
    </xf>
    <xf numFmtId="0" fontId="4" fillId="40" borderId="34" xfId="0" applyFont="1" applyFill="1" applyBorder="1" applyAlignment="1">
      <alignment horizontal="center" vertical="top" wrapText="1"/>
    </xf>
    <xf numFmtId="164" fontId="5" fillId="40" borderId="22" xfId="0" applyNumberFormat="1" applyFont="1" applyFill="1" applyBorder="1" applyAlignment="1">
      <alignment vertical="center"/>
    </xf>
    <xf numFmtId="164" fontId="5" fillId="40" borderId="93" xfId="0" applyNumberFormat="1" applyFont="1" applyFill="1" applyBorder="1" applyAlignment="1">
      <alignment vertical="center"/>
    </xf>
    <xf numFmtId="164" fontId="5" fillId="40" borderId="94" xfId="0" applyNumberFormat="1" applyFont="1" applyFill="1" applyBorder="1" applyAlignment="1">
      <alignment vertical="center"/>
    </xf>
    <xf numFmtId="164" fontId="5" fillId="40" borderId="25" xfId="0" applyNumberFormat="1" applyFont="1" applyFill="1" applyBorder="1" applyAlignment="1">
      <alignment vertical="center"/>
    </xf>
    <xf numFmtId="164" fontId="5" fillId="40" borderId="95" xfId="0" applyNumberFormat="1" applyFont="1" applyFill="1" applyBorder="1" applyAlignment="1">
      <alignment vertical="center"/>
    </xf>
    <xf numFmtId="164" fontId="5" fillId="40" borderId="71" xfId="0" applyNumberFormat="1" applyFont="1" applyFill="1" applyBorder="1" applyAlignment="1">
      <alignment vertical="center"/>
    </xf>
    <xf numFmtId="0" fontId="5" fillId="40" borderId="57" xfId="0" applyFont="1" applyFill="1" applyBorder="1" applyAlignment="1">
      <alignment vertical="top"/>
    </xf>
    <xf numFmtId="164" fontId="5" fillId="40" borderId="69" xfId="0" applyNumberFormat="1" applyFont="1" applyFill="1" applyBorder="1" applyAlignment="1">
      <alignment vertical="top"/>
    </xf>
    <xf numFmtId="0" fontId="5" fillId="40" borderId="40" xfId="0" applyFont="1" applyFill="1" applyBorder="1" applyAlignment="1">
      <alignment vertical="top"/>
    </xf>
    <xf numFmtId="0" fontId="5" fillId="40" borderId="78" xfId="0" applyFont="1" applyFill="1" applyBorder="1" applyAlignment="1">
      <alignment vertical="top"/>
    </xf>
    <xf numFmtId="0" fontId="4" fillId="40" borderId="88" xfId="0" applyFont="1" applyFill="1" applyBorder="1" applyAlignment="1">
      <alignment horizontal="right" vertical="top" wrapText="1"/>
    </xf>
    <xf numFmtId="164" fontId="5" fillId="40" borderId="76" xfId="0" applyNumberFormat="1" applyFont="1" applyFill="1" applyBorder="1" applyAlignment="1">
      <alignment horizontal="center" vertical="top" wrapText="1"/>
    </xf>
    <xf numFmtId="164" fontId="5" fillId="40" borderId="45" xfId="0" applyNumberFormat="1" applyFont="1" applyFill="1" applyBorder="1" applyAlignment="1">
      <alignment horizontal="center" vertical="top" wrapText="1"/>
    </xf>
    <xf numFmtId="164" fontId="5" fillId="40" borderId="48" xfId="0" applyNumberFormat="1" applyFont="1" applyFill="1" applyBorder="1" applyAlignment="1">
      <alignment horizontal="center" vertical="top" wrapText="1"/>
    </xf>
    <xf numFmtId="164" fontId="5" fillId="40" borderId="7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right" vertical="top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18" xfId="0" applyNumberFormat="1" applyFont="1" applyBorder="1" applyAlignment="1">
      <alignment horizontal="center" vertical="center" textRotation="90" wrapText="1"/>
    </xf>
    <xf numFmtId="0" fontId="5" fillId="0" borderId="43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textRotation="90" wrapText="1"/>
    </xf>
    <xf numFmtId="0" fontId="5" fillId="0" borderId="95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49" fontId="4" fillId="41" borderId="66" xfId="0" applyNumberFormat="1" applyFont="1" applyFill="1" applyBorder="1" applyAlignment="1">
      <alignment horizontal="left" vertical="top" wrapText="1"/>
    </xf>
    <xf numFmtId="49" fontId="4" fillId="41" borderId="82" xfId="0" applyNumberFormat="1" applyFont="1" applyFill="1" applyBorder="1" applyAlignment="1">
      <alignment horizontal="left" vertical="top" wrapText="1"/>
    </xf>
    <xf numFmtId="49" fontId="4" fillId="41" borderId="96" xfId="0" applyNumberFormat="1" applyFont="1" applyFill="1" applyBorder="1" applyAlignment="1">
      <alignment horizontal="left" vertical="top" wrapText="1"/>
    </xf>
    <xf numFmtId="0" fontId="11" fillId="37" borderId="36" xfId="0" applyFont="1" applyFill="1" applyBorder="1" applyAlignment="1">
      <alignment horizontal="left" vertical="top" wrapText="1"/>
    </xf>
    <xf numFmtId="0" fontId="11" fillId="37" borderId="16" xfId="0" applyFont="1" applyFill="1" applyBorder="1" applyAlignment="1">
      <alignment horizontal="left" vertical="top" wrapText="1"/>
    </xf>
    <xf numFmtId="0" fontId="11" fillId="37" borderId="86" xfId="0" applyFont="1" applyFill="1" applyBorder="1" applyAlignment="1">
      <alignment horizontal="left" vertical="top" wrapText="1"/>
    </xf>
    <xf numFmtId="0" fontId="4" fillId="34" borderId="66" xfId="0" applyFont="1" applyFill="1" applyBorder="1" applyAlignment="1">
      <alignment horizontal="left" vertical="top" wrapText="1"/>
    </xf>
    <xf numFmtId="0" fontId="4" fillId="34" borderId="82" xfId="0" applyFont="1" applyFill="1" applyBorder="1" applyAlignment="1">
      <alignment horizontal="left" vertical="top" wrapText="1"/>
    </xf>
    <xf numFmtId="0" fontId="4" fillId="34" borderId="96" xfId="0" applyFont="1" applyFill="1" applyBorder="1" applyAlignment="1">
      <alignment horizontal="left" vertical="top" wrapText="1"/>
    </xf>
    <xf numFmtId="0" fontId="4" fillId="33" borderId="66" xfId="0" applyFont="1" applyFill="1" applyBorder="1" applyAlignment="1">
      <alignment horizontal="left" vertical="top" wrapText="1"/>
    </xf>
    <xf numFmtId="0" fontId="4" fillId="33" borderId="82" xfId="0" applyFont="1" applyFill="1" applyBorder="1" applyAlignment="1">
      <alignment horizontal="left" vertical="top" wrapText="1"/>
    </xf>
    <xf numFmtId="0" fontId="4" fillId="33" borderId="96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4" fillId="36" borderId="43" xfId="0" applyFont="1" applyFill="1" applyBorder="1" applyAlignment="1">
      <alignment horizontal="left" vertical="top" wrapText="1"/>
    </xf>
    <xf numFmtId="0" fontId="4" fillId="36" borderId="19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center" vertical="top" wrapText="1"/>
    </xf>
    <xf numFmtId="0" fontId="5" fillId="36" borderId="43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4" fillId="36" borderId="18" xfId="0" applyFont="1" applyFill="1" applyBorder="1" applyAlignment="1">
      <alignment horizontal="center" vertical="top" wrapText="1"/>
    </xf>
    <xf numFmtId="0" fontId="4" fillId="36" borderId="43" xfId="0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28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0" fontId="5" fillId="39" borderId="18" xfId="0" applyFont="1" applyFill="1" applyBorder="1" applyAlignment="1">
      <alignment horizontal="left" vertical="top" wrapText="1"/>
    </xf>
    <xf numFmtId="0" fontId="5" fillId="39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3" borderId="41" xfId="0" applyNumberFormat="1" applyFont="1" applyFill="1" applyBorder="1" applyAlignment="1">
      <alignment horizontal="center" vertical="top"/>
    </xf>
    <xf numFmtId="49" fontId="4" fillId="33" borderId="28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41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49" fontId="4" fillId="34" borderId="25" xfId="0" applyNumberFormat="1" applyFont="1" applyFill="1" applyBorder="1" applyAlignment="1">
      <alignment horizontal="center" vertical="top"/>
    </xf>
    <xf numFmtId="49" fontId="4" fillId="33" borderId="57" xfId="0" applyNumberFormat="1" applyFont="1" applyFill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0" borderId="57" xfId="0" applyNumberFormat="1" applyFont="1" applyBorder="1" applyAlignment="1">
      <alignment horizontal="center" vertical="top"/>
    </xf>
    <xf numFmtId="0" fontId="5" fillId="0" borderId="69" xfId="0" applyNumberFormat="1" applyFont="1" applyBorder="1" applyAlignment="1">
      <alignment horizontal="center" vertical="top"/>
    </xf>
    <xf numFmtId="49" fontId="4" fillId="0" borderId="57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0" borderId="74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textRotation="90" wrapText="1"/>
    </xf>
    <xf numFmtId="0" fontId="5" fillId="0" borderId="7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vertical="top" wrapText="1"/>
    </xf>
    <xf numFmtId="0" fontId="4" fillId="0" borderId="71" xfId="48" applyNumberFormat="1" applyFont="1" applyBorder="1" applyAlignment="1">
      <alignment horizontal="center" vertical="top"/>
    </xf>
    <xf numFmtId="0" fontId="4" fillId="0" borderId="89" xfId="48" applyNumberFormat="1" applyFont="1" applyBorder="1" applyAlignment="1">
      <alignment horizontal="center" vertical="top"/>
    </xf>
    <xf numFmtId="49" fontId="4" fillId="34" borderId="38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5" fillId="36" borderId="43" xfId="0" applyFont="1" applyFill="1" applyBorder="1" applyAlignment="1">
      <alignment vertical="top" wrapText="1"/>
    </xf>
    <xf numFmtId="0" fontId="5" fillId="36" borderId="1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49" fontId="7" fillId="0" borderId="75" xfId="0" applyNumberFormat="1" applyFont="1" applyBorder="1" applyAlignment="1">
      <alignment horizontal="center" vertical="top" wrapText="1"/>
    </xf>
    <xf numFmtId="49" fontId="7" fillId="0" borderId="92" xfId="0" applyNumberFormat="1" applyFont="1" applyBorder="1" applyAlignment="1">
      <alignment horizontal="center" vertical="top" wrapText="1"/>
    </xf>
    <xf numFmtId="49" fontId="4" fillId="0" borderId="75" xfId="0" applyNumberFormat="1" applyFont="1" applyBorder="1" applyAlignment="1">
      <alignment horizontal="center" vertical="top"/>
    </xf>
    <xf numFmtId="49" fontId="4" fillId="0" borderId="92" xfId="0" applyNumberFormat="1" applyFont="1" applyBorder="1" applyAlignment="1">
      <alignment horizontal="center" vertical="top"/>
    </xf>
    <xf numFmtId="0" fontId="7" fillId="0" borderId="41" xfId="0" applyNumberFormat="1" applyFont="1" applyBorder="1" applyAlignment="1">
      <alignment horizontal="center" vertical="top"/>
    </xf>
    <xf numFmtId="0" fontId="7" fillId="0" borderId="57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69" xfId="0" applyNumberFormat="1" applyFont="1" applyBorder="1" applyAlignment="1">
      <alignment horizontal="center" vertical="top"/>
    </xf>
    <xf numFmtId="49" fontId="4" fillId="34" borderId="36" xfId="0" applyNumberFormat="1" applyFont="1" applyFill="1" applyBorder="1" applyAlignment="1">
      <alignment horizontal="center" vertical="top"/>
    </xf>
    <xf numFmtId="49" fontId="4" fillId="34" borderId="39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33" borderId="77" xfId="0" applyNumberFormat="1" applyFont="1" applyFill="1" applyBorder="1" applyAlignment="1">
      <alignment horizontal="right" vertical="top"/>
    </xf>
    <xf numFmtId="49" fontId="4" fillId="33" borderId="82" xfId="0" applyNumberFormat="1" applyFont="1" applyFill="1" applyBorder="1" applyAlignment="1">
      <alignment horizontal="right" vertical="top"/>
    </xf>
    <xf numFmtId="49" fontId="4" fillId="33" borderId="96" xfId="0" applyNumberFormat="1" applyFont="1" applyFill="1" applyBorder="1" applyAlignment="1">
      <alignment horizontal="right" vertical="top"/>
    </xf>
    <xf numFmtId="49" fontId="4" fillId="33" borderId="82" xfId="0" applyNumberFormat="1" applyFont="1" applyFill="1" applyBorder="1" applyAlignment="1">
      <alignment horizontal="left" vertical="top"/>
    </xf>
    <xf numFmtId="49" fontId="4" fillId="33" borderId="96" xfId="0" applyNumberFormat="1" applyFont="1" applyFill="1" applyBorder="1" applyAlignment="1">
      <alignment horizontal="left" vertical="top"/>
    </xf>
    <xf numFmtId="49" fontId="5" fillId="0" borderId="18" xfId="0" applyNumberFormat="1" applyFont="1" applyFill="1" applyBorder="1" applyAlignment="1">
      <alignment horizontal="center" vertical="center" textRotation="90" wrapText="1"/>
    </xf>
    <xf numFmtId="49" fontId="5" fillId="0" borderId="43" xfId="0" applyNumberFormat="1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49" fontId="5" fillId="0" borderId="45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31" xfId="0" applyNumberFormat="1" applyFont="1" applyFill="1" applyBorder="1" applyAlignment="1">
      <alignment horizontal="center" vertical="top"/>
    </xf>
    <xf numFmtId="49" fontId="4" fillId="34" borderId="27" xfId="0" applyNumberFormat="1" applyFont="1" applyFill="1" applyBorder="1" applyAlignment="1">
      <alignment horizontal="center" vertical="top"/>
    </xf>
    <xf numFmtId="49" fontId="4" fillId="33" borderId="23" xfId="0" applyNumberFormat="1" applyFont="1" applyFill="1" applyBorder="1" applyAlignment="1">
      <alignment horizontal="center" vertical="top"/>
    </xf>
    <xf numFmtId="49" fontId="4" fillId="33" borderId="32" xfId="0" applyNumberFormat="1" applyFont="1" applyFill="1" applyBorder="1" applyAlignment="1">
      <alignment horizontal="center" vertical="top"/>
    </xf>
    <xf numFmtId="49" fontId="4" fillId="33" borderId="26" xfId="0" applyNumberFormat="1" applyFont="1" applyFill="1" applyBorder="1" applyAlignment="1">
      <alignment horizontal="center" vertical="top"/>
    </xf>
    <xf numFmtId="49" fontId="4" fillId="0" borderId="64" xfId="0" applyNumberFormat="1" applyFont="1" applyBorder="1" applyAlignment="1">
      <alignment horizontal="center" vertical="top"/>
    </xf>
    <xf numFmtId="49" fontId="4" fillId="0" borderId="67" xfId="0" applyNumberFormat="1" applyFont="1" applyBorder="1" applyAlignment="1">
      <alignment horizontal="center" vertical="top"/>
    </xf>
    <xf numFmtId="49" fontId="4" fillId="0" borderId="61" xfId="0" applyNumberFormat="1" applyFont="1" applyBorder="1" applyAlignment="1">
      <alignment horizontal="center" vertical="top"/>
    </xf>
    <xf numFmtId="0" fontId="5" fillId="36" borderId="45" xfId="0" applyFont="1" applyFill="1" applyBorder="1" applyAlignment="1">
      <alignment horizontal="left" vertical="top" wrapText="1"/>
    </xf>
    <xf numFmtId="0" fontId="5" fillId="36" borderId="30" xfId="0" applyFont="1" applyFill="1" applyBorder="1" applyAlignment="1">
      <alignment horizontal="left" vertical="top" wrapText="1"/>
    </xf>
    <xf numFmtId="0" fontId="5" fillId="36" borderId="34" xfId="0" applyFont="1" applyFill="1" applyBorder="1" applyAlignment="1">
      <alignment horizontal="left" vertical="top" wrapText="1"/>
    </xf>
    <xf numFmtId="49" fontId="4" fillId="34" borderId="40" xfId="0" applyNumberFormat="1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9" fontId="4" fillId="33" borderId="37" xfId="0" applyNumberFormat="1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64" xfId="0" applyNumberFormat="1" applyFont="1" applyFill="1" applyBorder="1" applyAlignment="1">
      <alignment horizontal="center" vertical="top"/>
    </xf>
    <xf numFmtId="49" fontId="4" fillId="0" borderId="65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49" fontId="5" fillId="36" borderId="45" xfId="0" applyNumberFormat="1" applyFont="1" applyFill="1" applyBorder="1" applyAlignment="1">
      <alignment vertical="top" wrapText="1"/>
    </xf>
    <xf numFmtId="49" fontId="5" fillId="36" borderId="47" xfId="0" applyNumberFormat="1" applyFont="1" applyFill="1" applyBorder="1" applyAlignment="1">
      <alignment vertical="top" wrapText="1"/>
    </xf>
    <xf numFmtId="49" fontId="5" fillId="36" borderId="34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45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49" fontId="4" fillId="33" borderId="89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86" xfId="0" applyNumberFormat="1" applyFont="1" applyFill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5" fillId="0" borderId="4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/>
    </xf>
    <xf numFmtId="0" fontId="2" fillId="0" borderId="86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89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36" borderId="10" xfId="0" applyNumberFormat="1" applyFont="1" applyFill="1" applyBorder="1" applyAlignment="1">
      <alignment horizontal="center" vertical="top"/>
    </xf>
    <xf numFmtId="0" fontId="5" fillId="36" borderId="28" xfId="0" applyNumberFormat="1" applyFont="1" applyFill="1" applyBorder="1" applyAlignment="1">
      <alignment horizontal="center" vertical="top"/>
    </xf>
    <xf numFmtId="164" fontId="4" fillId="33" borderId="66" xfId="0" applyNumberFormat="1" applyFont="1" applyFill="1" applyBorder="1" applyAlignment="1">
      <alignment horizontal="center" vertical="top"/>
    </xf>
    <xf numFmtId="164" fontId="4" fillId="33" borderId="82" xfId="0" applyNumberFormat="1" applyFont="1" applyFill="1" applyBorder="1" applyAlignment="1">
      <alignment horizontal="center" vertical="top"/>
    </xf>
    <xf numFmtId="164" fontId="4" fillId="33" borderId="96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5" fillId="0" borderId="57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 wrapText="1"/>
    </xf>
    <xf numFmtId="0" fontId="5" fillId="39" borderId="43" xfId="0" applyFont="1" applyFill="1" applyBorder="1" applyAlignment="1">
      <alignment horizontal="left" vertical="top" wrapText="1"/>
    </xf>
    <xf numFmtId="0" fontId="56" fillId="39" borderId="25" xfId="0" applyFont="1" applyFill="1" applyBorder="1" applyAlignment="1">
      <alignment horizontal="left" vertical="top" wrapText="1"/>
    </xf>
    <xf numFmtId="0" fontId="56" fillId="39" borderId="15" xfId="0" applyFont="1" applyFill="1" applyBorder="1" applyAlignment="1">
      <alignment horizontal="left" vertical="top" wrapText="1"/>
    </xf>
    <xf numFmtId="49" fontId="4" fillId="34" borderId="77" xfId="0" applyNumberFormat="1" applyFont="1" applyFill="1" applyBorder="1" applyAlignment="1">
      <alignment horizontal="right" vertical="top"/>
    </xf>
    <xf numFmtId="0" fontId="5" fillId="34" borderId="82" xfId="0" applyFont="1" applyFill="1" applyBorder="1" applyAlignment="1">
      <alignment horizontal="right" vertical="top"/>
    </xf>
    <xf numFmtId="0" fontId="5" fillId="34" borderId="96" xfId="0" applyFont="1" applyFill="1" applyBorder="1" applyAlignment="1">
      <alignment horizontal="right" vertical="top"/>
    </xf>
    <xf numFmtId="164" fontId="4" fillId="34" borderId="66" xfId="0" applyNumberFormat="1" applyFont="1" applyFill="1" applyBorder="1" applyAlignment="1">
      <alignment horizontal="center" vertical="top"/>
    </xf>
    <xf numFmtId="164" fontId="4" fillId="34" borderId="82" xfId="0" applyNumberFormat="1" applyFont="1" applyFill="1" applyBorder="1" applyAlignment="1">
      <alignment horizontal="center" vertical="top"/>
    </xf>
    <xf numFmtId="164" fontId="4" fillId="34" borderId="96" xfId="0" applyNumberFormat="1" applyFont="1" applyFill="1" applyBorder="1" applyAlignment="1">
      <alignment horizontal="center" vertical="top"/>
    </xf>
    <xf numFmtId="49" fontId="4" fillId="37" borderId="82" xfId="0" applyNumberFormat="1" applyFont="1" applyFill="1" applyBorder="1" applyAlignment="1">
      <alignment horizontal="right" vertical="top"/>
    </xf>
    <xf numFmtId="49" fontId="4" fillId="37" borderId="96" xfId="0" applyNumberFormat="1" applyFont="1" applyFill="1" applyBorder="1" applyAlignment="1">
      <alignment horizontal="right" vertical="top"/>
    </xf>
    <xf numFmtId="164" fontId="4" fillId="37" borderId="66" xfId="0" applyNumberFormat="1" applyFont="1" applyFill="1" applyBorder="1" applyAlignment="1">
      <alignment horizontal="center" vertical="top"/>
    </xf>
    <xf numFmtId="164" fontId="4" fillId="37" borderId="82" xfId="0" applyNumberFormat="1" applyFont="1" applyFill="1" applyBorder="1" applyAlignment="1">
      <alignment horizontal="center" vertical="top"/>
    </xf>
    <xf numFmtId="164" fontId="4" fillId="37" borderId="96" xfId="0" applyNumberFormat="1" applyFont="1" applyFill="1" applyBorder="1" applyAlignment="1">
      <alignment horizontal="center" vertical="top"/>
    </xf>
    <xf numFmtId="0" fontId="7" fillId="0" borderId="16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0" fontId="4" fillId="0" borderId="66" xfId="0" applyFont="1" applyBorder="1" applyAlignment="1">
      <alignment horizontal="center" vertical="center" wrapText="1"/>
    </xf>
    <xf numFmtId="0" fontId="5" fillId="0" borderId="82" xfId="0" applyFont="1" applyBorder="1" applyAlignment="1">
      <alignment vertical="center" wrapText="1"/>
    </xf>
    <xf numFmtId="0" fontId="5" fillId="0" borderId="96" xfId="0" applyFont="1" applyBorder="1" applyAlignment="1">
      <alignment vertical="center" wrapText="1"/>
    </xf>
    <xf numFmtId="0" fontId="4" fillId="37" borderId="20" xfId="0" applyFont="1" applyFill="1" applyBorder="1" applyAlignment="1">
      <alignment horizontal="right" vertical="top" wrapText="1"/>
    </xf>
    <xf numFmtId="0" fontId="5" fillId="37" borderId="44" xfId="0" applyFont="1" applyFill="1" applyBorder="1" applyAlignment="1">
      <alignment vertical="top" wrapText="1"/>
    </xf>
    <xf numFmtId="0" fontId="5" fillId="37" borderId="77" xfId="0" applyFont="1" applyFill="1" applyBorder="1" applyAlignment="1">
      <alignment vertical="top" wrapText="1"/>
    </xf>
    <xf numFmtId="164" fontId="4" fillId="37" borderId="66" xfId="0" applyNumberFormat="1" applyFont="1" applyFill="1" applyBorder="1" applyAlignment="1">
      <alignment horizontal="center" vertical="top" wrapText="1"/>
    </xf>
    <xf numFmtId="164" fontId="4" fillId="37" borderId="82" xfId="0" applyNumberFormat="1" applyFont="1" applyFill="1" applyBorder="1" applyAlignment="1">
      <alignment horizontal="center" vertical="top" wrapText="1"/>
    </xf>
    <xf numFmtId="0" fontId="4" fillId="40" borderId="31" xfId="0" applyFont="1" applyFill="1" applyBorder="1" applyAlignment="1">
      <alignment horizontal="left" vertical="top" wrapText="1"/>
    </xf>
    <xf numFmtId="0" fontId="4" fillId="40" borderId="32" xfId="0" applyFont="1" applyFill="1" applyBorder="1" applyAlignment="1">
      <alignment vertical="top" wrapText="1"/>
    </xf>
    <xf numFmtId="0" fontId="4" fillId="40" borderId="67" xfId="0" applyFont="1" applyFill="1" applyBorder="1" applyAlignment="1">
      <alignment vertical="top" wrapText="1"/>
    </xf>
    <xf numFmtId="164" fontId="5" fillId="40" borderId="76" xfId="0" applyNumberFormat="1" applyFont="1" applyFill="1" applyBorder="1" applyAlignment="1">
      <alignment horizontal="center" vertical="top" wrapText="1"/>
    </xf>
    <xf numFmtId="164" fontId="5" fillId="40" borderId="62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164" fontId="5" fillId="0" borderId="72" xfId="0" applyNumberFormat="1" applyFont="1" applyBorder="1" applyAlignment="1">
      <alignment horizontal="center" vertical="top" wrapText="1"/>
    </xf>
    <xf numFmtId="164" fontId="5" fillId="0" borderId="80" xfId="0" applyNumberFormat="1" applyFont="1" applyBorder="1" applyAlignment="1">
      <alignment horizontal="center" vertical="top" wrapText="1"/>
    </xf>
    <xf numFmtId="0" fontId="5" fillId="0" borderId="73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164" fontId="5" fillId="0" borderId="73" xfId="0" applyNumberFormat="1" applyFont="1" applyBorder="1" applyAlignment="1">
      <alignment horizontal="center" vertical="top" wrapText="1"/>
    </xf>
    <xf numFmtId="164" fontId="5" fillId="0" borderId="84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0" fontId="4" fillId="40" borderId="38" xfId="0" applyFont="1" applyFill="1" applyBorder="1" applyAlignment="1">
      <alignment vertical="top" wrapText="1"/>
    </xf>
    <xf numFmtId="0" fontId="4" fillId="40" borderId="0" xfId="0" applyFont="1" applyFill="1" applyBorder="1" applyAlignment="1">
      <alignment vertical="top" wrapText="1"/>
    </xf>
    <xf numFmtId="164" fontId="5" fillId="40" borderId="48" xfId="0" applyNumberFormat="1" applyFont="1" applyFill="1" applyBorder="1" applyAlignment="1">
      <alignment horizontal="center" vertical="top" wrapText="1"/>
    </xf>
    <xf numFmtId="164" fontId="5" fillId="40" borderId="83" xfId="0" applyNumberFormat="1" applyFont="1" applyFill="1" applyBorder="1" applyAlignment="1">
      <alignment horizontal="center" vertical="top" wrapText="1"/>
    </xf>
    <xf numFmtId="0" fontId="5" fillId="36" borderId="76" xfId="0" applyFont="1" applyFill="1" applyBorder="1" applyAlignment="1">
      <alignment horizontal="left" vertical="top" wrapText="1"/>
    </xf>
    <xf numFmtId="0" fontId="5" fillId="36" borderId="62" xfId="0" applyFont="1" applyFill="1" applyBorder="1" applyAlignment="1">
      <alignment horizontal="left" vertical="top" wrapText="1"/>
    </xf>
    <xf numFmtId="164" fontId="5" fillId="0" borderId="76" xfId="0" applyNumberFormat="1" applyFont="1" applyFill="1" applyBorder="1" applyAlignment="1">
      <alignment horizontal="center" vertical="top" wrapText="1"/>
    </xf>
    <xf numFmtId="164" fontId="5" fillId="0" borderId="62" xfId="0" applyNumberFormat="1" applyFont="1" applyFill="1" applyBorder="1" applyAlignment="1">
      <alignment horizontal="center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164" fontId="5" fillId="0" borderId="48" xfId="0" applyNumberFormat="1" applyFont="1" applyBorder="1" applyAlignment="1">
      <alignment horizontal="center" vertical="top" wrapText="1"/>
    </xf>
    <xf numFmtId="164" fontId="5" fillId="0" borderId="83" xfId="0" applyNumberFormat="1" applyFont="1" applyBorder="1" applyAlignment="1">
      <alignment horizontal="center" vertical="top" wrapText="1"/>
    </xf>
    <xf numFmtId="0" fontId="4" fillId="38" borderId="88" xfId="0" applyFont="1" applyFill="1" applyBorder="1" applyAlignment="1">
      <alignment horizontal="right" vertical="top" wrapText="1"/>
    </xf>
    <xf numFmtId="0" fontId="4" fillId="38" borderId="63" xfId="0" applyFont="1" applyFill="1" applyBorder="1" applyAlignment="1">
      <alignment horizontal="right" vertical="top" wrapText="1"/>
    </xf>
    <xf numFmtId="0" fontId="4" fillId="38" borderId="92" xfId="0" applyFont="1" applyFill="1" applyBorder="1" applyAlignment="1">
      <alignment horizontal="right" vertical="top" wrapText="1"/>
    </xf>
    <xf numFmtId="164" fontId="4" fillId="38" borderId="88" xfId="0" applyNumberFormat="1" applyFont="1" applyFill="1" applyBorder="1" applyAlignment="1">
      <alignment horizontal="center" vertical="top" wrapText="1"/>
    </xf>
    <xf numFmtId="164" fontId="4" fillId="38" borderId="63" xfId="0" applyNumberFormat="1" applyFont="1" applyFill="1" applyBorder="1" applyAlignment="1">
      <alignment horizontal="center" vertical="top" wrapText="1"/>
    </xf>
    <xf numFmtId="0" fontId="0" fillId="0" borderId="97" xfId="0" applyBorder="1" applyAlignment="1">
      <alignment horizontal="center" vertical="top" wrapText="1"/>
    </xf>
    <xf numFmtId="0" fontId="0" fillId="0" borderId="98" xfId="0" applyBorder="1" applyAlignment="1">
      <alignment horizontal="center" vertical="top" wrapText="1"/>
    </xf>
    <xf numFmtId="49" fontId="10" fillId="0" borderId="97" xfId="0" applyNumberFormat="1" applyFont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36" borderId="42" xfId="0" applyFont="1" applyFill="1" applyBorder="1" applyAlignment="1">
      <alignment horizontal="left" vertical="top" wrapText="1"/>
    </xf>
    <xf numFmtId="0" fontId="0" fillId="36" borderId="29" xfId="0" applyFont="1" applyFill="1" applyBorder="1" applyAlignment="1">
      <alignment horizontal="left" vertical="top" wrapText="1"/>
    </xf>
    <xf numFmtId="49" fontId="2" fillId="33" borderId="41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5" fillId="37" borderId="42" xfId="0" applyFont="1" applyFill="1" applyBorder="1" applyAlignment="1">
      <alignment horizontal="left" vertical="top" wrapText="1"/>
    </xf>
    <xf numFmtId="0" fontId="0" fillId="37" borderId="29" xfId="0" applyFont="1" applyFill="1" applyBorder="1" applyAlignment="1">
      <alignment horizontal="left" vertical="top" wrapText="1"/>
    </xf>
    <xf numFmtId="0" fontId="12" fillId="36" borderId="42" xfId="0" applyFont="1" applyFill="1" applyBorder="1" applyAlignment="1">
      <alignment horizontal="left" vertical="top" wrapText="1"/>
    </xf>
    <xf numFmtId="0" fontId="13" fillId="36" borderId="29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center" vertical="top" wrapText="1"/>
    </xf>
    <xf numFmtId="0" fontId="7" fillId="0" borderId="88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top" wrapText="1"/>
    </xf>
    <xf numFmtId="49" fontId="7" fillId="0" borderId="45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10" fillId="0" borderId="62" xfId="0" applyNumberFormat="1" applyFont="1" applyBorder="1" applyAlignment="1">
      <alignment horizontal="center" vertical="top"/>
    </xf>
    <xf numFmtId="49" fontId="7" fillId="0" borderId="63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/>
    </xf>
    <xf numFmtId="0" fontId="4" fillId="36" borderId="42" xfId="0" applyFont="1" applyFill="1" applyBorder="1" applyAlignment="1">
      <alignment horizontal="left" vertical="top" wrapText="1"/>
    </xf>
    <xf numFmtId="0" fontId="9" fillId="36" borderId="29" xfId="0" applyFont="1" applyFill="1" applyBorder="1" applyAlignment="1">
      <alignment horizontal="left" vertical="top" wrapText="1"/>
    </xf>
    <xf numFmtId="49" fontId="10" fillId="0" borderId="98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7" borderId="77" xfId="0" applyNumberFormat="1" applyFont="1" applyFill="1" applyBorder="1" applyAlignment="1">
      <alignment horizontal="right" vertical="top"/>
    </xf>
    <xf numFmtId="49" fontId="7" fillId="0" borderId="43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33" borderId="28" xfId="0" applyNumberFormat="1" applyFont="1" applyFill="1" applyBorder="1" applyAlignment="1">
      <alignment horizontal="center" vertical="top" wrapText="1"/>
    </xf>
    <xf numFmtId="0" fontId="4" fillId="36" borderId="29" xfId="0" applyFont="1" applyFill="1" applyBorder="1" applyAlignment="1">
      <alignment horizontal="left" vertical="top" wrapText="1"/>
    </xf>
    <xf numFmtId="49" fontId="2" fillId="0" borderId="57" xfId="0" applyNumberFormat="1" applyFont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33" borderId="57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49" fontId="4" fillId="37" borderId="66" xfId="0" applyNumberFormat="1" applyFont="1" applyFill="1" applyBorder="1" applyAlignment="1">
      <alignment horizontal="left" vertical="top"/>
    </xf>
    <xf numFmtId="49" fontId="4" fillId="37" borderId="82" xfId="0" applyNumberFormat="1" applyFont="1" applyFill="1" applyBorder="1" applyAlignment="1">
      <alignment horizontal="left" vertical="top"/>
    </xf>
    <xf numFmtId="49" fontId="4" fillId="37" borderId="96" xfId="0" applyNumberFormat="1" applyFont="1" applyFill="1" applyBorder="1" applyAlignment="1">
      <alignment horizontal="left" vertical="top"/>
    </xf>
    <xf numFmtId="0" fontId="5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49" fontId="2" fillId="37" borderId="36" xfId="43" applyNumberFormat="1" applyFont="1" applyFill="1" applyBorder="1" applyAlignment="1">
      <alignment horizontal="left" vertical="top"/>
      <protection/>
    </xf>
    <xf numFmtId="49" fontId="2" fillId="37" borderId="16" xfId="43" applyNumberFormat="1" applyFont="1" applyFill="1" applyBorder="1" applyAlignment="1">
      <alignment horizontal="left" vertical="top"/>
      <protection/>
    </xf>
    <xf numFmtId="49" fontId="2" fillId="37" borderId="86" xfId="43" applyNumberFormat="1" applyFont="1" applyFill="1" applyBorder="1" applyAlignment="1">
      <alignment horizontal="left" vertical="top"/>
      <protection/>
    </xf>
    <xf numFmtId="49" fontId="10" fillId="0" borderId="18" xfId="0" applyNumberFormat="1" applyFont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0" borderId="22" xfId="43" applyFont="1" applyBorder="1" applyAlignment="1">
      <alignment horizontal="center" vertical="center" textRotation="90" wrapText="1"/>
      <protection/>
    </xf>
    <xf numFmtId="0" fontId="7" fillId="0" borderId="40" xfId="43" applyFont="1" applyBorder="1" applyAlignment="1">
      <alignment horizontal="center" vertical="center" textRotation="90" wrapText="1"/>
      <protection/>
    </xf>
    <xf numFmtId="0" fontId="7" fillId="0" borderId="59" xfId="43" applyFont="1" applyBorder="1" applyAlignment="1">
      <alignment horizontal="center" vertical="center" textRotation="90" wrapText="1"/>
      <protection/>
    </xf>
    <xf numFmtId="0" fontId="7" fillId="0" borderId="23" xfId="43" applyFont="1" applyBorder="1" applyAlignment="1">
      <alignment horizontal="center" vertical="center" textRotation="90" wrapText="1"/>
      <protection/>
    </xf>
    <xf numFmtId="0" fontId="7" fillId="0" borderId="37" xfId="43" applyFont="1" applyBorder="1" applyAlignment="1">
      <alignment horizontal="center" vertical="center" textRotation="90" wrapText="1"/>
      <protection/>
    </xf>
    <xf numFmtId="0" fontId="7" fillId="0" borderId="10" xfId="43" applyFont="1" applyBorder="1" applyAlignment="1">
      <alignment horizontal="center" vertical="center" textRotation="90" wrapText="1"/>
      <protection/>
    </xf>
    <xf numFmtId="49" fontId="3" fillId="0" borderId="69" xfId="43" applyNumberFormat="1" applyFont="1" applyBorder="1" applyAlignment="1">
      <alignment horizontal="center" vertical="top"/>
      <protection/>
    </xf>
    <xf numFmtId="49" fontId="3" fillId="0" borderId="29" xfId="43" applyNumberFormat="1" applyFont="1" applyBorder="1" applyAlignment="1">
      <alignment horizontal="center" vertical="top"/>
      <protection/>
    </xf>
    <xf numFmtId="49" fontId="2" fillId="37" borderId="66" xfId="43" applyNumberFormat="1" applyFont="1" applyFill="1" applyBorder="1" applyAlignment="1">
      <alignment horizontal="left" vertical="top"/>
      <protection/>
    </xf>
    <xf numFmtId="49" fontId="2" fillId="37" borderId="82" xfId="43" applyNumberFormat="1" applyFont="1" applyFill="1" applyBorder="1" applyAlignment="1">
      <alignment horizontal="left" vertical="top"/>
      <protection/>
    </xf>
    <xf numFmtId="49" fontId="2" fillId="37" borderId="96" xfId="43" applyNumberFormat="1" applyFont="1" applyFill="1" applyBorder="1" applyAlignment="1">
      <alignment horizontal="left" vertical="top"/>
      <protection/>
    </xf>
    <xf numFmtId="49" fontId="2" fillId="34" borderId="25" xfId="43" applyNumberFormat="1" applyFont="1" applyFill="1" applyBorder="1" applyAlignment="1">
      <alignment horizontal="center" vertical="top"/>
      <protection/>
    </xf>
    <xf numFmtId="49" fontId="2" fillId="34" borderId="15" xfId="43" applyNumberFormat="1" applyFont="1" applyFill="1" applyBorder="1" applyAlignment="1">
      <alignment horizontal="center" vertical="top"/>
      <protection/>
    </xf>
    <xf numFmtId="0" fontId="5" fillId="0" borderId="41" xfId="43" applyFont="1" applyBorder="1" applyAlignment="1">
      <alignment horizontal="center" vertical="center" wrapText="1"/>
      <protection/>
    </xf>
    <xf numFmtId="0" fontId="5" fillId="0" borderId="57" xfId="43" applyFont="1" applyBorder="1" applyAlignment="1">
      <alignment horizontal="center" vertical="center" wrapText="1"/>
      <protection/>
    </xf>
    <xf numFmtId="49" fontId="2" fillId="33" borderId="11" xfId="43" applyNumberFormat="1" applyFont="1" applyFill="1" applyBorder="1" applyAlignment="1">
      <alignment horizontal="center" vertical="top"/>
      <protection/>
    </xf>
    <xf numFmtId="49" fontId="2" fillId="33" borderId="13" xfId="43" applyNumberFormat="1" applyFont="1" applyFill="1" applyBorder="1" applyAlignment="1">
      <alignment horizontal="center" vertical="top"/>
      <protection/>
    </xf>
    <xf numFmtId="49" fontId="2" fillId="33" borderId="12" xfId="43" applyNumberFormat="1" applyFont="1" applyFill="1" applyBorder="1" applyAlignment="1">
      <alignment horizontal="center" vertical="top"/>
      <protection/>
    </xf>
    <xf numFmtId="0" fontId="7" fillId="0" borderId="70" xfId="43" applyFont="1" applyFill="1" applyBorder="1" applyAlignment="1">
      <alignment horizontal="center" vertical="center" textRotation="90" wrapText="1"/>
      <protection/>
    </xf>
    <xf numFmtId="0" fontId="7" fillId="0" borderId="69" xfId="43" applyFont="1" applyFill="1" applyBorder="1" applyAlignment="1">
      <alignment horizontal="center" vertical="center" textRotation="90" wrapText="1"/>
      <protection/>
    </xf>
    <xf numFmtId="0" fontId="2" fillId="0" borderId="22" xfId="43" applyFont="1" applyBorder="1" applyAlignment="1">
      <alignment horizontal="center" vertical="center" wrapText="1"/>
      <protection/>
    </xf>
    <xf numFmtId="0" fontId="2" fillId="0" borderId="23" xfId="43" applyFont="1" applyBorder="1" applyAlignment="1">
      <alignment horizontal="center" vertical="center" wrapText="1"/>
      <protection/>
    </xf>
    <xf numFmtId="0" fontId="2" fillId="0" borderId="24" xfId="43" applyFont="1" applyBorder="1" applyAlignment="1">
      <alignment horizontal="center" vertical="center" wrapText="1"/>
      <protection/>
    </xf>
    <xf numFmtId="0" fontId="7" fillId="0" borderId="37" xfId="43" applyFont="1" applyBorder="1" applyAlignment="1">
      <alignment horizontal="center" vertical="center"/>
      <protection/>
    </xf>
    <xf numFmtId="0" fontId="7" fillId="0" borderId="18" xfId="43" applyNumberFormat="1" applyFont="1" applyBorder="1" applyAlignment="1">
      <alignment horizontal="center" vertical="center" textRotation="90" wrapText="1"/>
      <protection/>
    </xf>
    <xf numFmtId="0" fontId="7" fillId="0" borderId="43" xfId="43" applyNumberFormat="1" applyFont="1" applyBorder="1" applyAlignment="1">
      <alignment horizontal="center" vertical="center" textRotation="90" wrapText="1"/>
      <protection/>
    </xf>
    <xf numFmtId="0" fontId="7" fillId="0" borderId="18" xfId="43" applyFont="1" applyBorder="1" applyAlignment="1">
      <alignment horizontal="center" vertical="center" textRotation="90" wrapText="1"/>
      <protection/>
    </xf>
    <xf numFmtId="0" fontId="7" fillId="0" borderId="43" xfId="43" applyFont="1" applyBorder="1" applyAlignment="1">
      <alignment horizontal="center" vertical="center" textRotation="90" wrapText="1"/>
      <protection/>
    </xf>
    <xf numFmtId="0" fontId="6" fillId="37" borderId="66" xfId="43" applyFont="1" applyFill="1" applyBorder="1" applyAlignment="1">
      <alignment horizontal="left" vertical="center" wrapText="1"/>
      <protection/>
    </xf>
    <xf numFmtId="0" fontId="6" fillId="37" borderId="82" xfId="43" applyFont="1" applyFill="1" applyBorder="1" applyAlignment="1">
      <alignment horizontal="left" vertical="center" wrapText="1"/>
      <protection/>
    </xf>
    <xf numFmtId="0" fontId="6" fillId="37" borderId="96" xfId="43" applyFont="1" applyFill="1" applyBorder="1" applyAlignment="1">
      <alignment horizontal="left" vertical="center" wrapText="1"/>
      <protection/>
    </xf>
    <xf numFmtId="0" fontId="7" fillId="0" borderId="25" xfId="43" applyFont="1" applyBorder="1" applyAlignment="1">
      <alignment horizontal="center" vertical="center" textRotation="90" wrapText="1"/>
      <protection/>
    </xf>
    <xf numFmtId="0" fontId="7" fillId="0" borderId="41" xfId="43" applyFont="1" applyBorder="1" applyAlignment="1">
      <alignment horizontal="center" vertical="center" textRotation="90" wrapText="1"/>
      <protection/>
    </xf>
    <xf numFmtId="0" fontId="7" fillId="0" borderId="57" xfId="43" applyFont="1" applyBorder="1" applyAlignment="1">
      <alignment horizontal="center" vertical="center" textRotation="90" wrapText="1"/>
      <protection/>
    </xf>
    <xf numFmtId="0" fontId="7" fillId="0" borderId="64" xfId="43" applyFont="1" applyBorder="1" applyAlignment="1">
      <alignment horizontal="center" vertical="center" textRotation="90" wrapText="1"/>
      <protection/>
    </xf>
    <xf numFmtId="0" fontId="7" fillId="0" borderId="65" xfId="43" applyFont="1" applyBorder="1" applyAlignment="1">
      <alignment horizontal="center" vertical="center" textRotation="90" wrapText="1"/>
      <protection/>
    </xf>
    <xf numFmtId="0" fontId="7" fillId="0" borderId="68" xfId="43" applyFont="1" applyBorder="1" applyAlignment="1">
      <alignment horizontal="center" vertical="center" textRotation="90" wrapText="1"/>
      <protection/>
    </xf>
    <xf numFmtId="0" fontId="3" fillId="0" borderId="14" xfId="43" applyFont="1" applyFill="1" applyBorder="1" applyAlignment="1">
      <alignment horizontal="center" vertical="top" wrapText="1"/>
      <protection/>
    </xf>
    <xf numFmtId="0" fontId="3" fillId="0" borderId="15" xfId="43" applyFont="1" applyFill="1" applyBorder="1" applyAlignment="1">
      <alignment horizontal="center" vertical="top" wrapText="1"/>
      <protection/>
    </xf>
    <xf numFmtId="0" fontId="7" fillId="0" borderId="25" xfId="43" applyFont="1" applyFill="1" applyBorder="1" applyAlignment="1">
      <alignment horizontal="center" vertical="top" wrapText="1"/>
      <protection/>
    </xf>
    <xf numFmtId="0" fontId="7" fillId="0" borderId="15" xfId="43" applyFont="1" applyFill="1" applyBorder="1" applyAlignment="1">
      <alignment horizontal="center" vertical="top" wrapText="1"/>
      <protection/>
    </xf>
    <xf numFmtId="49" fontId="2" fillId="0" borderId="57" xfId="43" applyNumberFormat="1" applyFont="1" applyBorder="1" applyAlignment="1">
      <alignment horizontal="center" vertical="top"/>
      <protection/>
    </xf>
    <xf numFmtId="49" fontId="2" fillId="0" borderId="28" xfId="43" applyNumberFormat="1" applyFont="1" applyBorder="1" applyAlignment="1">
      <alignment horizontal="center" vertical="top"/>
      <protection/>
    </xf>
    <xf numFmtId="0" fontId="5" fillId="0" borderId="13" xfId="43" applyFont="1" applyFill="1" applyBorder="1" applyAlignment="1">
      <alignment horizontal="left" vertical="top" wrapText="1"/>
      <protection/>
    </xf>
    <xf numFmtId="0" fontId="5" fillId="0" borderId="12" xfId="43" applyFont="1" applyFill="1" applyBorder="1" applyAlignment="1">
      <alignment horizontal="left" vertical="top" wrapText="1"/>
      <protection/>
    </xf>
    <xf numFmtId="49" fontId="2" fillId="0" borderId="41" xfId="43" applyNumberFormat="1" applyFont="1" applyBorder="1" applyAlignment="1">
      <alignment horizontal="center" vertical="top"/>
      <protection/>
    </xf>
    <xf numFmtId="0" fontId="5" fillId="0" borderId="11" xfId="43" applyFont="1" applyFill="1" applyBorder="1" applyAlignment="1">
      <alignment vertical="top" wrapText="1"/>
      <protection/>
    </xf>
    <xf numFmtId="0" fontId="5" fillId="0" borderId="13" xfId="43" applyFont="1" applyFill="1" applyBorder="1" applyAlignment="1">
      <alignment vertical="top" wrapText="1"/>
      <protection/>
    </xf>
    <xf numFmtId="0" fontId="0" fillId="0" borderId="13" xfId="43" applyFont="1" applyBorder="1" applyAlignment="1">
      <alignment vertical="top" wrapText="1"/>
      <protection/>
    </xf>
    <xf numFmtId="49" fontId="3" fillId="0" borderId="42" xfId="43" applyNumberFormat="1" applyFont="1" applyBorder="1" applyAlignment="1">
      <alignment horizontal="center" vertical="top"/>
      <protection/>
    </xf>
    <xf numFmtId="0" fontId="3" fillId="0" borderId="36" xfId="43" applyFont="1" applyBorder="1" applyAlignment="1">
      <alignment horizontal="center" vertical="top"/>
      <protection/>
    </xf>
    <xf numFmtId="0" fontId="3" fillId="0" borderId="38" xfId="43" applyFont="1" applyBorder="1" applyAlignment="1">
      <alignment horizontal="center" vertical="top"/>
      <protection/>
    </xf>
    <xf numFmtId="0" fontId="3" fillId="0" borderId="39" xfId="43" applyFont="1" applyBorder="1" applyAlignment="1">
      <alignment horizontal="center" vertical="top"/>
      <protection/>
    </xf>
    <xf numFmtId="0" fontId="5" fillId="0" borderId="11" xfId="43" applyFont="1" applyFill="1" applyBorder="1" applyAlignment="1">
      <alignment horizontal="left" vertical="top" wrapText="1"/>
      <protection/>
    </xf>
    <xf numFmtId="49" fontId="4" fillId="0" borderId="43" xfId="43" applyNumberFormat="1" applyFont="1" applyBorder="1" applyAlignment="1">
      <alignment horizontal="center" vertical="top"/>
      <protection/>
    </xf>
    <xf numFmtId="49" fontId="4" fillId="0" borderId="19" xfId="43" applyNumberFormat="1" applyFont="1" applyBorder="1" applyAlignment="1">
      <alignment horizontal="center" vertical="top"/>
      <protection/>
    </xf>
    <xf numFmtId="49" fontId="4" fillId="0" borderId="18" xfId="43" applyNumberFormat="1" applyFont="1" applyBorder="1" applyAlignment="1">
      <alignment horizontal="center" vertical="top"/>
      <protection/>
    </xf>
    <xf numFmtId="0" fontId="14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3" xfId="44"/>
    <cellStyle name="Įprastas 4" xfId="45"/>
    <cellStyle name="Įspėjimo tekstas" xfId="46"/>
    <cellStyle name="Įvestis" xfId="47"/>
    <cellStyle name="Comma" xfId="48"/>
    <cellStyle name="Comma [0]" xfId="49"/>
    <cellStyle name="Neutralus" xfId="50"/>
    <cellStyle name="Normal 2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SheetLayoutView="90" zoomScalePageLayoutView="0" workbookViewId="0" topLeftCell="A1">
      <selection activeCell="A1" sqref="A1:R1"/>
    </sheetView>
  </sheetViews>
  <sheetFormatPr defaultColWidth="9.140625" defaultRowHeight="12.75"/>
  <cols>
    <col min="1" max="1" width="3.00390625" style="1" customWidth="1"/>
    <col min="2" max="3" width="2.421875" style="1" customWidth="1"/>
    <col min="4" max="4" width="39.28125" style="4" customWidth="1"/>
    <col min="5" max="5" width="4.8515625" style="185" customWidth="1"/>
    <col min="6" max="6" width="3.8515625" style="1" customWidth="1"/>
    <col min="7" max="7" width="4.00390625" style="11" customWidth="1"/>
    <col min="8" max="8" width="6.7109375" style="1" customWidth="1"/>
    <col min="9" max="10" width="7.140625" style="1" customWidth="1"/>
    <col min="11" max="11" width="7.7109375" style="1" customWidth="1"/>
    <col min="12" max="12" width="7.8515625" style="1" customWidth="1"/>
    <col min="13" max="13" width="7.28125" style="1" customWidth="1"/>
    <col min="14" max="14" width="7.7109375" style="1" customWidth="1"/>
    <col min="15" max="15" width="25.8515625" style="1" customWidth="1"/>
    <col min="16" max="16" width="3.57421875" style="231" customWidth="1"/>
    <col min="17" max="17" width="3.28125" style="231" customWidth="1"/>
    <col min="18" max="18" width="3.421875" style="231" customWidth="1"/>
    <col min="19" max="23" width="9.140625" style="1" hidden="1" customWidth="1"/>
    <col min="24" max="16384" width="9.140625" style="176" customWidth="1"/>
  </cols>
  <sheetData>
    <row r="1" spans="1:23" s="81" customFormat="1" ht="26.25" customHeight="1">
      <c r="A1" s="425" t="s">
        <v>225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"/>
      <c r="T1" s="4"/>
      <c r="U1" s="4"/>
      <c r="V1" s="4"/>
      <c r="W1" s="4"/>
    </row>
    <row r="2" spans="1:23" s="81" customFormat="1" ht="12.75">
      <c r="A2" s="425" t="s">
        <v>167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"/>
      <c r="T2" s="4"/>
      <c r="U2" s="4"/>
      <c r="V2" s="4"/>
      <c r="W2" s="4"/>
    </row>
    <row r="3" spans="1:23" s="81" customFormat="1" ht="13.5" thickBot="1">
      <c r="A3" s="4"/>
      <c r="B3" s="4"/>
      <c r="C3" s="4"/>
      <c r="D3" s="4"/>
      <c r="E3" s="185"/>
      <c r="F3" s="4"/>
      <c r="G3" s="253"/>
      <c r="H3" s="4"/>
      <c r="I3" s="4"/>
      <c r="J3" s="4"/>
      <c r="K3" s="4"/>
      <c r="L3" s="4"/>
      <c r="M3" s="4"/>
      <c r="N3" s="426" t="s">
        <v>0</v>
      </c>
      <c r="O3" s="426"/>
      <c r="P3" s="426"/>
      <c r="Q3" s="426"/>
      <c r="R3" s="426"/>
      <c r="S3" s="4"/>
      <c r="T3" s="4"/>
      <c r="U3" s="4"/>
      <c r="V3" s="4"/>
      <c r="W3" s="4"/>
    </row>
    <row r="4" spans="1:18" s="81" customFormat="1" ht="29.25" customHeight="1">
      <c r="A4" s="427" t="s">
        <v>1</v>
      </c>
      <c r="B4" s="430" t="s">
        <v>2</v>
      </c>
      <c r="C4" s="430" t="s">
        <v>3</v>
      </c>
      <c r="D4" s="433" t="s">
        <v>22</v>
      </c>
      <c r="E4" s="435" t="s">
        <v>4</v>
      </c>
      <c r="F4" s="437" t="s">
        <v>198</v>
      </c>
      <c r="G4" s="440" t="s">
        <v>5</v>
      </c>
      <c r="H4" s="442" t="s">
        <v>6</v>
      </c>
      <c r="I4" s="444" t="s">
        <v>178</v>
      </c>
      <c r="J4" s="445"/>
      <c r="K4" s="445"/>
      <c r="L4" s="446"/>
      <c r="M4" s="442" t="s">
        <v>158</v>
      </c>
      <c r="N4" s="442" t="s">
        <v>179</v>
      </c>
      <c r="O4" s="447" t="s">
        <v>197</v>
      </c>
      <c r="P4" s="448"/>
      <c r="Q4" s="448"/>
      <c r="R4" s="449"/>
    </row>
    <row r="5" spans="1:18" s="81" customFormat="1" ht="12.75" customHeight="1">
      <c r="A5" s="428"/>
      <c r="B5" s="431"/>
      <c r="C5" s="431"/>
      <c r="D5" s="434"/>
      <c r="E5" s="436"/>
      <c r="F5" s="438"/>
      <c r="G5" s="441"/>
      <c r="H5" s="443"/>
      <c r="I5" s="450" t="s">
        <v>7</v>
      </c>
      <c r="J5" s="452" t="s">
        <v>8</v>
      </c>
      <c r="K5" s="452"/>
      <c r="L5" s="453" t="s">
        <v>28</v>
      </c>
      <c r="M5" s="443"/>
      <c r="N5" s="443"/>
      <c r="O5" s="455" t="s">
        <v>22</v>
      </c>
      <c r="P5" s="457" t="s">
        <v>180</v>
      </c>
      <c r="Q5" s="457"/>
      <c r="R5" s="458"/>
    </row>
    <row r="6" spans="1:18" s="81" customFormat="1" ht="104.25" customHeight="1" thickBot="1">
      <c r="A6" s="429"/>
      <c r="B6" s="432"/>
      <c r="C6" s="432"/>
      <c r="D6" s="434"/>
      <c r="E6" s="436"/>
      <c r="F6" s="439"/>
      <c r="G6" s="441"/>
      <c r="H6" s="443"/>
      <c r="I6" s="451"/>
      <c r="J6" s="323" t="s">
        <v>7</v>
      </c>
      <c r="K6" s="178" t="s">
        <v>23</v>
      </c>
      <c r="L6" s="454"/>
      <c r="M6" s="443"/>
      <c r="N6" s="443"/>
      <c r="O6" s="456"/>
      <c r="P6" s="268" t="s">
        <v>181</v>
      </c>
      <c r="Q6" s="268" t="s">
        <v>182</v>
      </c>
      <c r="R6" s="269" t="s">
        <v>183</v>
      </c>
    </row>
    <row r="7" spans="1:23" s="81" customFormat="1" ht="13.5" thickBot="1">
      <c r="A7" s="459" t="s">
        <v>31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1"/>
      <c r="S7" s="4"/>
      <c r="T7" s="4"/>
      <c r="U7" s="4"/>
      <c r="V7" s="4"/>
      <c r="W7" s="4"/>
    </row>
    <row r="8" spans="1:23" s="81" customFormat="1" ht="13.5" thickBot="1">
      <c r="A8" s="462" t="s">
        <v>170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4"/>
      <c r="S8" s="4"/>
      <c r="T8" s="4"/>
      <c r="U8" s="4"/>
      <c r="V8" s="4"/>
      <c r="W8" s="4"/>
    </row>
    <row r="9" spans="1:23" s="81" customFormat="1" ht="15" customHeight="1" thickBot="1">
      <c r="A9" s="275" t="s">
        <v>9</v>
      </c>
      <c r="B9" s="465" t="s">
        <v>156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7"/>
      <c r="S9" s="277"/>
      <c r="T9" s="277"/>
      <c r="U9" s="277"/>
      <c r="V9" s="277"/>
      <c r="W9" s="277"/>
    </row>
    <row r="10" spans="1:23" s="81" customFormat="1" ht="13.5" thickBot="1">
      <c r="A10" s="207" t="s">
        <v>9</v>
      </c>
      <c r="B10" s="271" t="s">
        <v>9</v>
      </c>
      <c r="C10" s="468" t="s">
        <v>161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70"/>
      <c r="S10" s="276"/>
      <c r="T10" s="276"/>
      <c r="U10" s="276"/>
      <c r="V10" s="276"/>
      <c r="W10" s="276"/>
    </row>
    <row r="11" spans="1:23" s="81" customFormat="1" ht="12.75">
      <c r="A11" s="339" t="s">
        <v>9</v>
      </c>
      <c r="B11" s="244" t="s">
        <v>9</v>
      </c>
      <c r="C11" s="251" t="s">
        <v>9</v>
      </c>
      <c r="D11" s="471" t="s">
        <v>216</v>
      </c>
      <c r="E11" s="474" t="s">
        <v>232</v>
      </c>
      <c r="F11" s="477" t="s">
        <v>21</v>
      </c>
      <c r="G11" s="480">
        <v>1</v>
      </c>
      <c r="H11" s="172" t="s">
        <v>13</v>
      </c>
      <c r="I11" s="355">
        <f>J11+L11</f>
        <v>13103.8</v>
      </c>
      <c r="J11" s="356">
        <f>13031.8+30</f>
        <v>13061.8</v>
      </c>
      <c r="K11" s="356">
        <v>8345</v>
      </c>
      <c r="L11" s="357">
        <v>42</v>
      </c>
      <c r="M11" s="201">
        <f>12929.1+1225.4+21+156+72+100+50.8+64.4+52.6+105+85+124.4+55</f>
        <v>15040.699999999999</v>
      </c>
      <c r="N11" s="201">
        <f>12929.1+1225.4+21+156+72+100+50.8+64.4+52.6+105+85+124.4+15</f>
        <v>15000.699999999999</v>
      </c>
      <c r="O11" s="212" t="s">
        <v>184</v>
      </c>
      <c r="P11" s="267">
        <v>260</v>
      </c>
      <c r="Q11" s="267">
        <v>260</v>
      </c>
      <c r="R11" s="295">
        <v>260</v>
      </c>
      <c r="S11" s="272"/>
      <c r="T11" s="272"/>
      <c r="U11" s="272"/>
      <c r="V11" s="272"/>
      <c r="W11" s="272"/>
    </row>
    <row r="12" spans="1:18" s="81" customFormat="1" ht="25.5" customHeight="1">
      <c r="A12" s="340"/>
      <c r="B12" s="270"/>
      <c r="D12" s="472"/>
      <c r="E12" s="475"/>
      <c r="F12" s="478"/>
      <c r="G12" s="481"/>
      <c r="H12" s="172" t="s">
        <v>153</v>
      </c>
      <c r="I12" s="358">
        <f>J12+L12</f>
        <v>3069.9</v>
      </c>
      <c r="J12" s="359">
        <v>3069.9</v>
      </c>
      <c r="K12" s="359">
        <v>1927.7</v>
      </c>
      <c r="L12" s="357"/>
      <c r="M12" s="201">
        <v>3069.9</v>
      </c>
      <c r="N12" s="201">
        <v>3069.9</v>
      </c>
      <c r="O12" s="215" t="s">
        <v>196</v>
      </c>
      <c r="P12" s="308">
        <v>116</v>
      </c>
      <c r="Q12" s="308">
        <v>116</v>
      </c>
      <c r="R12" s="310">
        <v>116</v>
      </c>
    </row>
    <row r="13" spans="1:18" s="81" customFormat="1" ht="15" customHeight="1">
      <c r="A13" s="340"/>
      <c r="B13" s="245"/>
      <c r="C13" s="252"/>
      <c r="D13" s="472"/>
      <c r="E13" s="475"/>
      <c r="F13" s="478"/>
      <c r="G13" s="481"/>
      <c r="H13" s="173" t="s">
        <v>169</v>
      </c>
      <c r="I13" s="358">
        <f>J13+L13</f>
        <v>40.5</v>
      </c>
      <c r="J13" s="360">
        <v>40.5</v>
      </c>
      <c r="K13" s="360"/>
      <c r="L13" s="361"/>
      <c r="M13" s="202">
        <v>40.5</v>
      </c>
      <c r="N13" s="202">
        <v>40.5</v>
      </c>
      <c r="O13" s="483" t="s">
        <v>215</v>
      </c>
      <c r="P13" s="485">
        <v>6</v>
      </c>
      <c r="Q13" s="485">
        <v>6</v>
      </c>
      <c r="R13" s="487">
        <v>6</v>
      </c>
    </row>
    <row r="14" spans="1:18" s="81" customFormat="1" ht="15" customHeight="1" thickBot="1">
      <c r="A14" s="341"/>
      <c r="B14" s="245"/>
      <c r="C14" s="252"/>
      <c r="D14" s="473"/>
      <c r="E14" s="476"/>
      <c r="F14" s="479"/>
      <c r="G14" s="482"/>
      <c r="H14" s="352" t="s">
        <v>16</v>
      </c>
      <c r="I14" s="362">
        <f>J14+L14</f>
        <v>16214.199999999999</v>
      </c>
      <c r="J14" s="363">
        <f>SUM(J11:J13)</f>
        <v>16172.199999999999</v>
      </c>
      <c r="K14" s="363">
        <f>SUM(K11:K13)</f>
        <v>10272.7</v>
      </c>
      <c r="L14" s="363">
        <f>SUM(L11:L13)</f>
        <v>42</v>
      </c>
      <c r="M14" s="337">
        <f>SUM(M11:M13)</f>
        <v>18151.1</v>
      </c>
      <c r="N14" s="337">
        <f>SUM(N11:N13)</f>
        <v>18111.1</v>
      </c>
      <c r="O14" s="484"/>
      <c r="P14" s="486"/>
      <c r="Q14" s="486"/>
      <c r="R14" s="488"/>
    </row>
    <row r="15" spans="1:23" s="81" customFormat="1" ht="15.75" customHeight="1">
      <c r="A15" s="242" t="s">
        <v>9</v>
      </c>
      <c r="B15" s="491" t="s">
        <v>9</v>
      </c>
      <c r="C15" s="493" t="s">
        <v>10</v>
      </c>
      <c r="D15" s="495" t="s">
        <v>154</v>
      </c>
      <c r="E15" s="497"/>
      <c r="F15" s="477" t="s">
        <v>9</v>
      </c>
      <c r="G15" s="489" t="s">
        <v>163</v>
      </c>
      <c r="H15" s="80" t="s">
        <v>13</v>
      </c>
      <c r="I15" s="364">
        <f>+J15+L15</f>
        <v>692.3</v>
      </c>
      <c r="J15" s="365">
        <v>692.3</v>
      </c>
      <c r="K15" s="365">
        <v>231.3</v>
      </c>
      <c r="L15" s="366"/>
      <c r="M15" s="200">
        <v>693</v>
      </c>
      <c r="N15" s="200">
        <v>693</v>
      </c>
      <c r="O15" s="212"/>
      <c r="P15" s="233"/>
      <c r="Q15" s="233"/>
      <c r="R15" s="234"/>
      <c r="S15" s="4"/>
      <c r="T15" s="4"/>
      <c r="U15" s="4"/>
      <c r="V15" s="4"/>
      <c r="W15" s="4"/>
    </row>
    <row r="16" spans="1:23" s="81" customFormat="1" ht="15.75" customHeight="1" thickBot="1">
      <c r="A16" s="263"/>
      <c r="B16" s="492"/>
      <c r="C16" s="494"/>
      <c r="D16" s="496"/>
      <c r="E16" s="498"/>
      <c r="F16" s="479"/>
      <c r="G16" s="490"/>
      <c r="H16" s="396" t="s">
        <v>16</v>
      </c>
      <c r="I16" s="367">
        <f aca="true" t="shared" si="0" ref="I16:N16">I15</f>
        <v>692.3</v>
      </c>
      <c r="J16" s="368">
        <f t="shared" si="0"/>
        <v>692.3</v>
      </c>
      <c r="K16" s="368">
        <f t="shared" si="0"/>
        <v>231.3</v>
      </c>
      <c r="L16" s="368">
        <f t="shared" si="0"/>
        <v>0</v>
      </c>
      <c r="M16" s="397">
        <f t="shared" si="0"/>
        <v>693</v>
      </c>
      <c r="N16" s="397">
        <f t="shared" si="0"/>
        <v>693</v>
      </c>
      <c r="O16" s="214"/>
      <c r="P16" s="237"/>
      <c r="Q16" s="237"/>
      <c r="R16" s="238"/>
      <c r="S16" s="4"/>
      <c r="T16" s="4"/>
      <c r="U16" s="4"/>
      <c r="V16" s="4"/>
      <c r="W16" s="4"/>
    </row>
    <row r="17" spans="1:23" s="81" customFormat="1" ht="18" customHeight="1">
      <c r="A17" s="503" t="s">
        <v>9</v>
      </c>
      <c r="B17" s="505" t="s">
        <v>9</v>
      </c>
      <c r="C17" s="493" t="s">
        <v>11</v>
      </c>
      <c r="D17" s="499" t="s">
        <v>152</v>
      </c>
      <c r="E17" s="501"/>
      <c r="F17" s="477" t="s">
        <v>9</v>
      </c>
      <c r="G17" s="489" t="s">
        <v>163</v>
      </c>
      <c r="H17" s="82" t="s">
        <v>13</v>
      </c>
      <c r="I17" s="355">
        <f>+J17+L17</f>
        <v>24.9</v>
      </c>
      <c r="J17" s="356">
        <v>24.9</v>
      </c>
      <c r="K17" s="356"/>
      <c r="L17" s="357"/>
      <c r="M17" s="200">
        <v>24.9</v>
      </c>
      <c r="N17" s="200">
        <v>24.9</v>
      </c>
      <c r="O17" s="212"/>
      <c r="P17" s="233"/>
      <c r="Q17" s="233"/>
      <c r="R17" s="234"/>
      <c r="S17" s="4"/>
      <c r="T17" s="4"/>
      <c r="U17" s="4"/>
      <c r="V17" s="4"/>
      <c r="W17" s="4"/>
    </row>
    <row r="18" spans="1:23" s="81" customFormat="1" ht="13.5" customHeight="1" thickBot="1">
      <c r="A18" s="504"/>
      <c r="B18" s="506"/>
      <c r="C18" s="494"/>
      <c r="D18" s="500"/>
      <c r="E18" s="502"/>
      <c r="F18" s="479"/>
      <c r="G18" s="490"/>
      <c r="H18" s="396" t="s">
        <v>16</v>
      </c>
      <c r="I18" s="367">
        <f aca="true" t="shared" si="1" ref="I18:N18">I17</f>
        <v>24.9</v>
      </c>
      <c r="J18" s="368">
        <f t="shared" si="1"/>
        <v>24.9</v>
      </c>
      <c r="K18" s="368">
        <f t="shared" si="1"/>
        <v>0</v>
      </c>
      <c r="L18" s="368">
        <f t="shared" si="1"/>
        <v>0</v>
      </c>
      <c r="M18" s="397">
        <f t="shared" si="1"/>
        <v>24.9</v>
      </c>
      <c r="N18" s="397">
        <f t="shared" si="1"/>
        <v>24.9</v>
      </c>
      <c r="O18" s="214"/>
      <c r="P18" s="237"/>
      <c r="Q18" s="237"/>
      <c r="R18" s="238"/>
      <c r="S18" s="4"/>
      <c r="T18" s="4"/>
      <c r="U18" s="4"/>
      <c r="V18" s="4"/>
      <c r="W18" s="4"/>
    </row>
    <row r="19" spans="1:23" s="81" customFormat="1" ht="14.25" customHeight="1">
      <c r="A19" s="503" t="s">
        <v>9</v>
      </c>
      <c r="B19" s="505" t="s">
        <v>9</v>
      </c>
      <c r="C19" s="493" t="s">
        <v>12</v>
      </c>
      <c r="D19" s="499" t="s">
        <v>231</v>
      </c>
      <c r="E19" s="497"/>
      <c r="F19" s="477" t="s">
        <v>9</v>
      </c>
      <c r="G19" s="489" t="s">
        <v>163</v>
      </c>
      <c r="H19" s="171" t="s">
        <v>13</v>
      </c>
      <c r="I19" s="364">
        <f>+J19+L19</f>
        <v>278.2</v>
      </c>
      <c r="J19" s="365">
        <v>278.2</v>
      </c>
      <c r="K19" s="365">
        <v>203.2</v>
      </c>
      <c r="L19" s="366"/>
      <c r="M19" s="203">
        <v>290</v>
      </c>
      <c r="N19" s="203">
        <v>290</v>
      </c>
      <c r="O19" s="507" t="s">
        <v>190</v>
      </c>
      <c r="P19" s="508">
        <v>8</v>
      </c>
      <c r="Q19" s="510">
        <v>8</v>
      </c>
      <c r="R19" s="511">
        <v>8</v>
      </c>
      <c r="S19" s="4"/>
      <c r="T19" s="4"/>
      <c r="U19" s="4"/>
      <c r="V19" s="4"/>
      <c r="W19" s="4"/>
    </row>
    <row r="20" spans="1:23" s="81" customFormat="1" ht="14.25" customHeight="1" thickBot="1">
      <c r="A20" s="504"/>
      <c r="B20" s="506"/>
      <c r="C20" s="494"/>
      <c r="D20" s="500"/>
      <c r="E20" s="498"/>
      <c r="F20" s="479"/>
      <c r="G20" s="490"/>
      <c r="H20" s="398" t="s">
        <v>16</v>
      </c>
      <c r="I20" s="362">
        <f aca="true" t="shared" si="2" ref="I20:N20">I19</f>
        <v>278.2</v>
      </c>
      <c r="J20" s="363">
        <f t="shared" si="2"/>
        <v>278.2</v>
      </c>
      <c r="K20" s="363">
        <f t="shared" si="2"/>
        <v>203.2</v>
      </c>
      <c r="L20" s="363">
        <f t="shared" si="2"/>
        <v>0</v>
      </c>
      <c r="M20" s="399">
        <f t="shared" si="2"/>
        <v>290</v>
      </c>
      <c r="N20" s="399">
        <f t="shared" si="2"/>
        <v>290</v>
      </c>
      <c r="O20" s="484"/>
      <c r="P20" s="509"/>
      <c r="Q20" s="486"/>
      <c r="R20" s="488"/>
      <c r="S20" s="4"/>
      <c r="T20" s="4"/>
      <c r="U20" s="4"/>
      <c r="V20" s="4"/>
      <c r="W20" s="4"/>
    </row>
    <row r="21" spans="1:23" s="81" customFormat="1" ht="17.25" customHeight="1">
      <c r="A21" s="503" t="s">
        <v>9</v>
      </c>
      <c r="B21" s="505" t="s">
        <v>9</v>
      </c>
      <c r="C21" s="493" t="s">
        <v>36</v>
      </c>
      <c r="D21" s="499" t="s">
        <v>240</v>
      </c>
      <c r="E21" s="516"/>
      <c r="F21" s="477" t="s">
        <v>9</v>
      </c>
      <c r="G21" s="519" t="s">
        <v>163</v>
      </c>
      <c r="H21" s="219" t="s">
        <v>13</v>
      </c>
      <c r="I21" s="369">
        <f>J21</f>
        <v>113.9</v>
      </c>
      <c r="J21" s="370">
        <f>110.4+3.5</f>
        <v>113.9</v>
      </c>
      <c r="K21" s="370"/>
      <c r="L21" s="371"/>
      <c r="M21" s="220">
        <v>104.4</v>
      </c>
      <c r="N21" s="221">
        <v>104.4</v>
      </c>
      <c r="O21" s="212" t="s">
        <v>230</v>
      </c>
      <c r="P21" s="233">
        <v>1</v>
      </c>
      <c r="Q21" s="233">
        <v>1</v>
      </c>
      <c r="R21" s="234">
        <v>1</v>
      </c>
      <c r="S21" s="4"/>
      <c r="T21" s="4"/>
      <c r="U21" s="4"/>
      <c r="V21" s="4"/>
      <c r="W21" s="4"/>
    </row>
    <row r="22" spans="1:23" s="81" customFormat="1" ht="17.25" customHeight="1">
      <c r="A22" s="512"/>
      <c r="B22" s="513"/>
      <c r="C22" s="514"/>
      <c r="D22" s="515"/>
      <c r="E22" s="517"/>
      <c r="F22" s="478"/>
      <c r="G22" s="520"/>
      <c r="H22" s="89" t="s">
        <v>13</v>
      </c>
      <c r="I22" s="372">
        <f>J22</f>
        <v>77.4</v>
      </c>
      <c r="J22" s="360">
        <v>77.4</v>
      </c>
      <c r="K22" s="360"/>
      <c r="L22" s="361"/>
      <c r="M22" s="189">
        <v>77.4</v>
      </c>
      <c r="N22" s="189">
        <v>77.4</v>
      </c>
      <c r="O22" s="483" t="s">
        <v>193</v>
      </c>
      <c r="P22" s="485">
        <v>7</v>
      </c>
      <c r="Q22" s="485">
        <v>7</v>
      </c>
      <c r="R22" s="487">
        <v>7</v>
      </c>
      <c r="S22" s="4"/>
      <c r="T22" s="4"/>
      <c r="U22" s="4"/>
      <c r="V22" s="4"/>
      <c r="W22" s="4"/>
    </row>
    <row r="23" spans="1:23" s="81" customFormat="1" ht="17.25" customHeight="1">
      <c r="A23" s="512"/>
      <c r="B23" s="513"/>
      <c r="C23" s="514"/>
      <c r="D23" s="515"/>
      <c r="E23" s="517"/>
      <c r="F23" s="478"/>
      <c r="G23" s="520"/>
      <c r="H23" s="89"/>
      <c r="I23" s="358"/>
      <c r="J23" s="360"/>
      <c r="K23" s="360"/>
      <c r="L23" s="361"/>
      <c r="M23" s="191"/>
      <c r="N23" s="191"/>
      <c r="O23" s="522"/>
      <c r="P23" s="523"/>
      <c r="Q23" s="523"/>
      <c r="R23" s="524"/>
      <c r="S23" s="4"/>
      <c r="T23" s="4"/>
      <c r="U23" s="4"/>
      <c r="V23" s="4"/>
      <c r="W23" s="4"/>
    </row>
    <row r="24" spans="1:23" s="81" customFormat="1" ht="13.5" customHeight="1" thickBot="1">
      <c r="A24" s="504"/>
      <c r="B24" s="506"/>
      <c r="C24" s="494"/>
      <c r="D24" s="500"/>
      <c r="E24" s="518"/>
      <c r="F24" s="479"/>
      <c r="G24" s="521"/>
      <c r="H24" s="400" t="s">
        <v>16</v>
      </c>
      <c r="I24" s="362">
        <f aca="true" t="shared" si="3" ref="I24:N24">SUM(I21:I23)</f>
        <v>191.3</v>
      </c>
      <c r="J24" s="363">
        <f t="shared" si="3"/>
        <v>191.3</v>
      </c>
      <c r="K24" s="363">
        <f t="shared" si="3"/>
        <v>0</v>
      </c>
      <c r="L24" s="363">
        <f t="shared" si="3"/>
        <v>0</v>
      </c>
      <c r="M24" s="401">
        <f t="shared" si="3"/>
        <v>181.8</v>
      </c>
      <c r="N24" s="401">
        <f t="shared" si="3"/>
        <v>181.8</v>
      </c>
      <c r="O24" s="484"/>
      <c r="P24" s="486"/>
      <c r="Q24" s="486"/>
      <c r="R24" s="488"/>
      <c r="S24" s="4"/>
      <c r="T24" s="4"/>
      <c r="U24" s="4"/>
      <c r="V24" s="4"/>
      <c r="W24" s="4"/>
    </row>
    <row r="25" spans="1:18" s="81" customFormat="1" ht="12.75" customHeight="1">
      <c r="A25" s="503" t="s">
        <v>9</v>
      </c>
      <c r="B25" s="505" t="s">
        <v>9</v>
      </c>
      <c r="C25" s="525" t="s">
        <v>38</v>
      </c>
      <c r="D25" s="527" t="s">
        <v>29</v>
      </c>
      <c r="E25" s="529"/>
      <c r="F25" s="531" t="s">
        <v>9</v>
      </c>
      <c r="G25" s="519" t="s">
        <v>163</v>
      </c>
      <c r="H25" s="322" t="s">
        <v>13</v>
      </c>
      <c r="I25" s="369">
        <f>J25+L25</f>
        <v>11862.9</v>
      </c>
      <c r="J25" s="370">
        <v>4682.5</v>
      </c>
      <c r="K25" s="370"/>
      <c r="L25" s="371">
        <v>7180.4</v>
      </c>
      <c r="M25" s="204">
        <v>15354.688</v>
      </c>
      <c r="N25" s="208">
        <v>16393.292</v>
      </c>
      <c r="O25" s="256"/>
      <c r="P25" s="314"/>
      <c r="Q25" s="314"/>
      <c r="R25" s="316"/>
    </row>
    <row r="26" spans="1:18" s="81" customFormat="1" ht="12.75" customHeight="1" thickBot="1">
      <c r="A26" s="504"/>
      <c r="B26" s="506"/>
      <c r="C26" s="526"/>
      <c r="D26" s="528"/>
      <c r="E26" s="530"/>
      <c r="F26" s="532"/>
      <c r="G26" s="521"/>
      <c r="H26" s="402" t="s">
        <v>16</v>
      </c>
      <c r="I26" s="373">
        <f aca="true" t="shared" si="4" ref="I26:N26">SUM(I25:I25)</f>
        <v>11862.9</v>
      </c>
      <c r="J26" s="374">
        <f t="shared" si="4"/>
        <v>4682.5</v>
      </c>
      <c r="K26" s="374">
        <f t="shared" si="4"/>
        <v>0</v>
      </c>
      <c r="L26" s="375">
        <f t="shared" si="4"/>
        <v>7180.4</v>
      </c>
      <c r="M26" s="401">
        <f t="shared" si="4"/>
        <v>15354.688</v>
      </c>
      <c r="N26" s="399">
        <f t="shared" si="4"/>
        <v>16393.292</v>
      </c>
      <c r="O26" s="216"/>
      <c r="P26" s="309"/>
      <c r="Q26" s="309"/>
      <c r="R26" s="311"/>
    </row>
    <row r="27" spans="1:18" s="81" customFormat="1" ht="12.75" customHeight="1">
      <c r="A27" s="503" t="s">
        <v>9</v>
      </c>
      <c r="B27" s="505" t="s">
        <v>9</v>
      </c>
      <c r="C27" s="525" t="s">
        <v>41</v>
      </c>
      <c r="D27" s="527" t="s">
        <v>195</v>
      </c>
      <c r="E27" s="529"/>
      <c r="F27" s="531" t="s">
        <v>9</v>
      </c>
      <c r="G27" s="519" t="s">
        <v>163</v>
      </c>
      <c r="H27" s="322" t="s">
        <v>13</v>
      </c>
      <c r="I27" s="369">
        <f>J27+L27</f>
        <v>200</v>
      </c>
      <c r="J27" s="370">
        <v>200</v>
      </c>
      <c r="K27" s="370"/>
      <c r="L27" s="371"/>
      <c r="M27" s="204">
        <v>200</v>
      </c>
      <c r="N27" s="208">
        <v>200</v>
      </c>
      <c r="O27" s="256"/>
      <c r="P27" s="314"/>
      <c r="Q27" s="314"/>
      <c r="R27" s="316"/>
    </row>
    <row r="28" spans="1:18" s="81" customFormat="1" ht="12.75" customHeight="1" thickBot="1">
      <c r="A28" s="504"/>
      <c r="B28" s="506"/>
      <c r="C28" s="526"/>
      <c r="D28" s="528"/>
      <c r="E28" s="530"/>
      <c r="F28" s="532"/>
      <c r="G28" s="521"/>
      <c r="H28" s="402" t="s">
        <v>16</v>
      </c>
      <c r="I28" s="373">
        <f aca="true" t="shared" si="5" ref="I28:N28">SUM(I27:I27)</f>
        <v>200</v>
      </c>
      <c r="J28" s="374">
        <f t="shared" si="5"/>
        <v>200</v>
      </c>
      <c r="K28" s="374">
        <f t="shared" si="5"/>
        <v>0</v>
      </c>
      <c r="L28" s="375">
        <f t="shared" si="5"/>
        <v>0</v>
      </c>
      <c r="M28" s="401">
        <f t="shared" si="5"/>
        <v>200</v>
      </c>
      <c r="N28" s="399">
        <f t="shared" si="5"/>
        <v>200</v>
      </c>
      <c r="O28" s="216"/>
      <c r="P28" s="309"/>
      <c r="Q28" s="309"/>
      <c r="R28" s="311"/>
    </row>
    <row r="29" spans="1:23" s="81" customFormat="1" ht="39.75" customHeight="1">
      <c r="A29" s="242" t="s">
        <v>9</v>
      </c>
      <c r="B29" s="244" t="s">
        <v>9</v>
      </c>
      <c r="C29" s="291" t="s">
        <v>42</v>
      </c>
      <c r="D29" s="290" t="s">
        <v>157</v>
      </c>
      <c r="E29" s="330"/>
      <c r="F29" s="332" t="s">
        <v>9</v>
      </c>
      <c r="G29" s="320">
        <v>1</v>
      </c>
      <c r="H29" s="80" t="s">
        <v>13</v>
      </c>
      <c r="I29" s="364">
        <f>J29+L29</f>
        <v>472.4</v>
      </c>
      <c r="J29" s="365">
        <f>120+174.4+22.5+5.5+20+22+4+54+50</f>
        <v>472.4</v>
      </c>
      <c r="K29" s="365"/>
      <c r="L29" s="376"/>
      <c r="M29" s="195">
        <v>472.4</v>
      </c>
      <c r="N29" s="195">
        <v>472.4</v>
      </c>
      <c r="O29" s="209"/>
      <c r="P29" s="233"/>
      <c r="Q29" s="233"/>
      <c r="R29" s="234"/>
      <c r="S29" s="4"/>
      <c r="T29" s="4"/>
      <c r="U29" s="4"/>
      <c r="V29" s="4"/>
      <c r="W29" s="4"/>
    </row>
    <row r="30" spans="1:23" s="81" customFormat="1" ht="27" customHeight="1" thickBot="1">
      <c r="A30" s="263"/>
      <c r="B30" s="264"/>
      <c r="C30" s="334"/>
      <c r="D30" s="342" t="s">
        <v>235</v>
      </c>
      <c r="E30" s="346"/>
      <c r="F30" s="347"/>
      <c r="G30" s="344"/>
      <c r="H30" s="265" t="s">
        <v>140</v>
      </c>
      <c r="I30" s="377">
        <f>J30+L30</f>
        <v>100</v>
      </c>
      <c r="J30" s="378">
        <v>100</v>
      </c>
      <c r="K30" s="378"/>
      <c r="L30" s="379"/>
      <c r="M30" s="266">
        <f>100</f>
        <v>100</v>
      </c>
      <c r="N30" s="348">
        <v>100</v>
      </c>
      <c r="O30" s="214" t="s">
        <v>191</v>
      </c>
      <c r="P30" s="237">
        <v>100</v>
      </c>
      <c r="Q30" s="237">
        <v>100</v>
      </c>
      <c r="R30" s="238">
        <v>100</v>
      </c>
      <c r="S30" s="4"/>
      <c r="T30" s="4"/>
      <c r="U30" s="4"/>
      <c r="V30" s="4"/>
      <c r="W30" s="4"/>
    </row>
    <row r="31" spans="1:23" s="81" customFormat="1" ht="29.25" customHeight="1">
      <c r="A31" s="243"/>
      <c r="B31" s="245"/>
      <c r="C31" s="292"/>
      <c r="D31" s="261" t="s">
        <v>159</v>
      </c>
      <c r="E31" s="306"/>
      <c r="F31" s="293"/>
      <c r="G31" s="255"/>
      <c r="H31" s="82" t="s">
        <v>14</v>
      </c>
      <c r="I31" s="355">
        <f>J31+L31</f>
        <v>19.5</v>
      </c>
      <c r="J31" s="356">
        <v>19.5</v>
      </c>
      <c r="K31" s="356"/>
      <c r="L31" s="380"/>
      <c r="M31" s="197">
        <v>19.5</v>
      </c>
      <c r="N31" s="197">
        <v>19.5</v>
      </c>
      <c r="O31" s="246" t="s">
        <v>217</v>
      </c>
      <c r="P31" s="324">
        <v>26</v>
      </c>
      <c r="Q31" s="324">
        <v>19</v>
      </c>
      <c r="R31" s="325">
        <v>12</v>
      </c>
      <c r="S31" s="4"/>
      <c r="T31" s="4"/>
      <c r="U31" s="4"/>
      <c r="V31" s="4"/>
      <c r="W31" s="4"/>
    </row>
    <row r="32" spans="1:23" s="81" customFormat="1" ht="42" customHeight="1">
      <c r="A32" s="243"/>
      <c r="B32" s="245"/>
      <c r="C32" s="305"/>
      <c r="D32" s="262" t="s">
        <v>194</v>
      </c>
      <c r="E32" s="306"/>
      <c r="F32" s="293"/>
      <c r="G32" s="255"/>
      <c r="H32" s="302"/>
      <c r="I32" s="373"/>
      <c r="J32" s="374"/>
      <c r="K32" s="374"/>
      <c r="L32" s="381"/>
      <c r="M32" s="303"/>
      <c r="N32" s="304"/>
      <c r="O32" s="248" t="s">
        <v>218</v>
      </c>
      <c r="P32" s="308">
        <v>6</v>
      </c>
      <c r="Q32" s="308">
        <v>13</v>
      </c>
      <c r="R32" s="310">
        <v>8</v>
      </c>
      <c r="S32" s="4"/>
      <c r="T32" s="4"/>
      <c r="U32" s="4"/>
      <c r="V32" s="4"/>
      <c r="W32" s="4"/>
    </row>
    <row r="33" spans="1:23" s="81" customFormat="1" ht="42" customHeight="1">
      <c r="A33" s="243"/>
      <c r="B33" s="245"/>
      <c r="C33" s="292"/>
      <c r="D33" s="299" t="s">
        <v>176</v>
      </c>
      <c r="E33" s="306"/>
      <c r="F33" s="293"/>
      <c r="G33" s="255"/>
      <c r="H33" s="88"/>
      <c r="I33" s="358"/>
      <c r="J33" s="360"/>
      <c r="K33" s="360"/>
      <c r="L33" s="382"/>
      <c r="M33" s="191"/>
      <c r="N33" s="298"/>
      <c r="O33" s="213" t="s">
        <v>220</v>
      </c>
      <c r="P33" s="235">
        <v>5</v>
      </c>
      <c r="Q33" s="235">
        <v>6</v>
      </c>
      <c r="R33" s="236">
        <v>6</v>
      </c>
      <c r="S33" s="4"/>
      <c r="T33" s="4"/>
      <c r="U33" s="4"/>
      <c r="V33" s="4"/>
      <c r="W33" s="4"/>
    </row>
    <row r="34" spans="1:23" s="81" customFormat="1" ht="30" customHeight="1">
      <c r="A34" s="243"/>
      <c r="B34" s="245"/>
      <c r="C34" s="292"/>
      <c r="D34" s="286" t="s">
        <v>236</v>
      </c>
      <c r="E34" s="306"/>
      <c r="F34" s="293"/>
      <c r="G34" s="255"/>
      <c r="H34" s="174"/>
      <c r="I34" s="383"/>
      <c r="J34" s="384"/>
      <c r="K34" s="384"/>
      <c r="L34" s="385"/>
      <c r="M34" s="287"/>
      <c r="N34" s="170"/>
      <c r="O34" s="288"/>
      <c r="P34" s="315"/>
      <c r="Q34" s="315"/>
      <c r="R34" s="317"/>
      <c r="S34" s="4"/>
      <c r="T34" s="4"/>
      <c r="U34" s="4"/>
      <c r="V34" s="4"/>
      <c r="W34" s="4"/>
    </row>
    <row r="35" spans="1:23" s="81" customFormat="1" ht="21" customHeight="1">
      <c r="A35" s="243"/>
      <c r="B35" s="245"/>
      <c r="C35" s="292"/>
      <c r="D35" s="533" t="s">
        <v>177</v>
      </c>
      <c r="E35" s="306"/>
      <c r="F35" s="293"/>
      <c r="G35" s="255"/>
      <c r="H35" s="88"/>
      <c r="I35" s="358"/>
      <c r="J35" s="360"/>
      <c r="K35" s="360"/>
      <c r="L35" s="382"/>
      <c r="M35" s="191"/>
      <c r="N35" s="300"/>
      <c r="O35" s="289" t="s">
        <v>221</v>
      </c>
      <c r="P35" s="235">
        <v>13</v>
      </c>
      <c r="Q35" s="235">
        <v>4</v>
      </c>
      <c r="R35" s="236">
        <v>4</v>
      </c>
      <c r="S35" s="4"/>
      <c r="T35" s="92"/>
      <c r="U35" s="4"/>
      <c r="V35" s="4"/>
      <c r="W35" s="4"/>
    </row>
    <row r="36" spans="1:23" s="81" customFormat="1" ht="21" customHeight="1">
      <c r="A36" s="243"/>
      <c r="B36" s="245"/>
      <c r="C36" s="292"/>
      <c r="D36" s="534"/>
      <c r="E36" s="306"/>
      <c r="F36" s="293"/>
      <c r="G36" s="255"/>
      <c r="H36" s="82"/>
      <c r="I36" s="355"/>
      <c r="J36" s="356"/>
      <c r="K36" s="356"/>
      <c r="L36" s="380"/>
      <c r="M36" s="197"/>
      <c r="N36" s="301"/>
      <c r="O36" s="210" t="s">
        <v>199</v>
      </c>
      <c r="P36" s="235">
        <v>9</v>
      </c>
      <c r="Q36" s="235">
        <v>9</v>
      </c>
      <c r="R36" s="236">
        <v>9</v>
      </c>
      <c r="S36" s="4"/>
      <c r="T36" s="92"/>
      <c r="U36" s="4"/>
      <c r="V36" s="4"/>
      <c r="W36" s="4"/>
    </row>
    <row r="37" spans="1:23" s="81" customFormat="1" ht="42" customHeight="1">
      <c r="A37" s="243"/>
      <c r="B37" s="245"/>
      <c r="C37" s="292"/>
      <c r="D37" s="299" t="s">
        <v>237</v>
      </c>
      <c r="E37" s="535"/>
      <c r="F37" s="293"/>
      <c r="G37" s="255"/>
      <c r="H37" s="88"/>
      <c r="I37" s="358"/>
      <c r="J37" s="360"/>
      <c r="K37" s="360"/>
      <c r="L37" s="382"/>
      <c r="M37" s="191"/>
      <c r="N37" s="300"/>
      <c r="O37" s="296" t="s">
        <v>222</v>
      </c>
      <c r="P37" s="324">
        <v>20</v>
      </c>
      <c r="Q37" s="324">
        <v>20</v>
      </c>
      <c r="R37" s="325">
        <v>20</v>
      </c>
      <c r="S37" s="4"/>
      <c r="T37" s="4"/>
      <c r="U37" s="4"/>
      <c r="V37" s="4"/>
      <c r="W37" s="4"/>
    </row>
    <row r="38" spans="1:23" s="81" customFormat="1" ht="17.25" customHeight="1">
      <c r="A38" s="243"/>
      <c r="B38" s="245"/>
      <c r="C38" s="292"/>
      <c r="D38" s="307" t="s">
        <v>160</v>
      </c>
      <c r="E38" s="535"/>
      <c r="F38" s="293"/>
      <c r="G38" s="255"/>
      <c r="H38" s="82"/>
      <c r="I38" s="355"/>
      <c r="J38" s="356"/>
      <c r="K38" s="356"/>
      <c r="L38" s="380"/>
      <c r="M38" s="197"/>
      <c r="N38" s="258"/>
      <c r="O38" s="248" t="s">
        <v>223</v>
      </c>
      <c r="P38" s="308">
        <v>1</v>
      </c>
      <c r="Q38" s="235"/>
      <c r="R38" s="236"/>
      <c r="S38" s="4"/>
      <c r="T38" s="4"/>
      <c r="U38" s="4"/>
      <c r="V38" s="4"/>
      <c r="W38" s="4"/>
    </row>
    <row r="39" spans="1:23" s="81" customFormat="1" ht="12.75" customHeight="1">
      <c r="A39" s="243"/>
      <c r="B39" s="245"/>
      <c r="C39" s="292"/>
      <c r="D39" s="329" t="s">
        <v>175</v>
      </c>
      <c r="E39" s="535"/>
      <c r="F39" s="293"/>
      <c r="G39" s="255"/>
      <c r="H39" s="175"/>
      <c r="I39" s="372"/>
      <c r="J39" s="386"/>
      <c r="K39" s="386"/>
      <c r="L39" s="387"/>
      <c r="M39" s="247"/>
      <c r="N39" s="331"/>
      <c r="O39" s="248" t="s">
        <v>219</v>
      </c>
      <c r="P39" s="308">
        <v>1</v>
      </c>
      <c r="Q39" s="308"/>
      <c r="R39" s="310"/>
      <c r="S39" s="4"/>
      <c r="T39" s="4"/>
      <c r="U39" s="4"/>
      <c r="V39" s="4"/>
      <c r="W39" s="4"/>
    </row>
    <row r="40" spans="1:23" s="81" customFormat="1" ht="27" customHeight="1">
      <c r="A40" s="512"/>
      <c r="B40" s="513"/>
      <c r="C40" s="514"/>
      <c r="D40" s="536" t="s">
        <v>162</v>
      </c>
      <c r="E40" s="537"/>
      <c r="F40" s="478"/>
      <c r="G40" s="538"/>
      <c r="H40" s="88"/>
      <c r="I40" s="388"/>
      <c r="J40" s="386"/>
      <c r="K40" s="386"/>
      <c r="L40" s="387"/>
      <c r="M40" s="247"/>
      <c r="N40" s="297"/>
      <c r="O40" s="483" t="s">
        <v>209</v>
      </c>
      <c r="P40" s="308"/>
      <c r="Q40" s="308"/>
      <c r="R40" s="310"/>
      <c r="S40" s="4"/>
      <c r="T40" s="4"/>
      <c r="U40" s="4"/>
      <c r="V40" s="4"/>
      <c r="W40" s="4"/>
    </row>
    <row r="41" spans="1:23" s="81" customFormat="1" ht="15.75" customHeight="1" thickBot="1">
      <c r="A41" s="504"/>
      <c r="B41" s="506"/>
      <c r="C41" s="494"/>
      <c r="D41" s="500"/>
      <c r="E41" s="502"/>
      <c r="F41" s="479"/>
      <c r="G41" s="539"/>
      <c r="H41" s="403" t="s">
        <v>16</v>
      </c>
      <c r="I41" s="363">
        <f aca="true" t="shared" si="6" ref="I41:N41">SUM(I29:I40)</f>
        <v>591.9</v>
      </c>
      <c r="J41" s="363">
        <f t="shared" si="6"/>
        <v>591.9</v>
      </c>
      <c r="K41" s="363">
        <f t="shared" si="6"/>
        <v>0</v>
      </c>
      <c r="L41" s="389">
        <f t="shared" si="6"/>
        <v>0</v>
      </c>
      <c r="M41" s="401">
        <f>SUM(M29:M40)</f>
        <v>591.9</v>
      </c>
      <c r="N41" s="404">
        <f t="shared" si="6"/>
        <v>591.9</v>
      </c>
      <c r="O41" s="484"/>
      <c r="P41" s="309"/>
      <c r="Q41" s="309"/>
      <c r="R41" s="311"/>
      <c r="S41" s="4"/>
      <c r="U41" s="4"/>
      <c r="V41" s="4"/>
      <c r="W41" s="4"/>
    </row>
    <row r="42" spans="1:23" ht="23.25" customHeight="1">
      <c r="A42" s="540" t="s">
        <v>9</v>
      </c>
      <c r="B42" s="513" t="s">
        <v>9</v>
      </c>
      <c r="C42" s="541" t="s">
        <v>43</v>
      </c>
      <c r="D42" s="543" t="s">
        <v>164</v>
      </c>
      <c r="E42" s="545"/>
      <c r="F42" s="547" t="s">
        <v>9</v>
      </c>
      <c r="G42" s="549" t="s">
        <v>163</v>
      </c>
      <c r="H42" s="187" t="s">
        <v>13</v>
      </c>
      <c r="I42" s="390">
        <f>J42+L42</f>
        <v>15</v>
      </c>
      <c r="J42" s="391">
        <v>15</v>
      </c>
      <c r="K42" s="391"/>
      <c r="L42" s="392"/>
      <c r="M42" s="205">
        <v>15</v>
      </c>
      <c r="N42" s="205">
        <v>15</v>
      </c>
      <c r="O42" s="507" t="s">
        <v>210</v>
      </c>
      <c r="P42" s="551"/>
      <c r="Q42" s="551"/>
      <c r="R42" s="553"/>
      <c r="S42" s="176"/>
      <c r="T42" s="176"/>
      <c r="U42" s="176"/>
      <c r="V42" s="176"/>
      <c r="W42" s="176"/>
    </row>
    <row r="43" spans="1:23" ht="18" customHeight="1" thickBot="1">
      <c r="A43" s="540"/>
      <c r="B43" s="513"/>
      <c r="C43" s="542"/>
      <c r="D43" s="544"/>
      <c r="E43" s="546"/>
      <c r="F43" s="548"/>
      <c r="G43" s="550"/>
      <c r="H43" s="403" t="s">
        <v>16</v>
      </c>
      <c r="I43" s="393">
        <f aca="true" t="shared" si="7" ref="I43:N43">I42</f>
        <v>15</v>
      </c>
      <c r="J43" s="394">
        <f t="shared" si="7"/>
        <v>15</v>
      </c>
      <c r="K43" s="394">
        <f t="shared" si="7"/>
        <v>0</v>
      </c>
      <c r="L43" s="395">
        <f t="shared" si="7"/>
        <v>0</v>
      </c>
      <c r="M43" s="405">
        <f t="shared" si="7"/>
        <v>15</v>
      </c>
      <c r="N43" s="405">
        <f t="shared" si="7"/>
        <v>15</v>
      </c>
      <c r="O43" s="522"/>
      <c r="P43" s="552"/>
      <c r="Q43" s="552"/>
      <c r="R43" s="554"/>
      <c r="S43" s="250"/>
      <c r="T43" s="176"/>
      <c r="U43" s="176"/>
      <c r="V43" s="176"/>
      <c r="W43" s="176"/>
    </row>
    <row r="44" spans="1:23" ht="12.75" customHeight="1">
      <c r="A44" s="555" t="s">
        <v>9</v>
      </c>
      <c r="B44" s="505" t="s">
        <v>9</v>
      </c>
      <c r="C44" s="557" t="s">
        <v>37</v>
      </c>
      <c r="D44" s="543" t="s">
        <v>234</v>
      </c>
      <c r="E44" s="545"/>
      <c r="F44" s="547" t="s">
        <v>9</v>
      </c>
      <c r="G44" s="549" t="s">
        <v>163</v>
      </c>
      <c r="H44" s="187" t="s">
        <v>153</v>
      </c>
      <c r="I44" s="390">
        <f>J44+L44</f>
        <v>976.5</v>
      </c>
      <c r="J44" s="391">
        <v>976.5</v>
      </c>
      <c r="K44" s="391"/>
      <c r="L44" s="392"/>
      <c r="M44" s="205">
        <v>976.5</v>
      </c>
      <c r="N44" s="205">
        <v>976.5</v>
      </c>
      <c r="O44" s="279"/>
      <c r="P44" s="551"/>
      <c r="Q44" s="551"/>
      <c r="R44" s="553"/>
      <c r="S44" s="176"/>
      <c r="T44" s="176"/>
      <c r="U44" s="176"/>
      <c r="V44" s="176"/>
      <c r="W44" s="176"/>
    </row>
    <row r="45" spans="1:23" ht="18" customHeight="1" thickBot="1">
      <c r="A45" s="556"/>
      <c r="B45" s="506"/>
      <c r="C45" s="558"/>
      <c r="D45" s="544"/>
      <c r="E45" s="546"/>
      <c r="F45" s="548"/>
      <c r="G45" s="550"/>
      <c r="H45" s="403" t="s">
        <v>16</v>
      </c>
      <c r="I45" s="393">
        <f aca="true" t="shared" si="8" ref="I45:N45">I44</f>
        <v>976.5</v>
      </c>
      <c r="J45" s="394">
        <f t="shared" si="8"/>
        <v>976.5</v>
      </c>
      <c r="K45" s="394">
        <f t="shared" si="8"/>
        <v>0</v>
      </c>
      <c r="L45" s="395">
        <f t="shared" si="8"/>
        <v>0</v>
      </c>
      <c r="M45" s="405">
        <f t="shared" si="8"/>
        <v>976.5</v>
      </c>
      <c r="N45" s="405">
        <f t="shared" si="8"/>
        <v>976.5</v>
      </c>
      <c r="O45" s="327"/>
      <c r="P45" s="552"/>
      <c r="Q45" s="552"/>
      <c r="R45" s="554"/>
      <c r="S45" s="250"/>
      <c r="T45" s="176"/>
      <c r="U45" s="176"/>
      <c r="V45" s="176"/>
      <c r="W45" s="176"/>
    </row>
    <row r="46" spans="1:23" s="81" customFormat="1" ht="13.5" thickBot="1">
      <c r="A46" s="78" t="s">
        <v>9</v>
      </c>
      <c r="B46" s="79" t="s">
        <v>9</v>
      </c>
      <c r="C46" s="559" t="s">
        <v>17</v>
      </c>
      <c r="D46" s="560"/>
      <c r="E46" s="560"/>
      <c r="F46" s="560"/>
      <c r="G46" s="560"/>
      <c r="H46" s="561"/>
      <c r="I46" s="192">
        <f aca="true" t="shared" si="9" ref="I46:N46">I43+I41+I26+I24+I20+I18+I16+I28+I14+I45</f>
        <v>31047.199999999997</v>
      </c>
      <c r="J46" s="192">
        <f t="shared" si="9"/>
        <v>23824.8</v>
      </c>
      <c r="K46" s="192">
        <f t="shared" si="9"/>
        <v>10707.2</v>
      </c>
      <c r="L46" s="192">
        <f t="shared" si="9"/>
        <v>7222.4</v>
      </c>
      <c r="M46" s="192">
        <f t="shared" si="9"/>
        <v>36478.888</v>
      </c>
      <c r="N46" s="192">
        <f t="shared" si="9"/>
        <v>37477.492</v>
      </c>
      <c r="O46" s="278"/>
      <c r="P46" s="309"/>
      <c r="Q46" s="309"/>
      <c r="R46" s="311"/>
      <c r="S46" s="4"/>
      <c r="T46" s="4"/>
      <c r="U46" s="4"/>
      <c r="V46" s="4"/>
      <c r="W46" s="4"/>
    </row>
    <row r="47" spans="1:23" s="81" customFormat="1" ht="13.5" thickBot="1">
      <c r="A47" s="78" t="s">
        <v>9</v>
      </c>
      <c r="B47" s="79" t="s">
        <v>10</v>
      </c>
      <c r="C47" s="562" t="s">
        <v>173</v>
      </c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3"/>
      <c r="S47" s="4"/>
      <c r="T47" s="4"/>
      <c r="U47" s="4"/>
      <c r="V47" s="4"/>
      <c r="W47" s="4"/>
    </row>
    <row r="48" spans="1:23" s="81" customFormat="1" ht="21" customHeight="1">
      <c r="A48" s="503" t="s">
        <v>9</v>
      </c>
      <c r="B48" s="505" t="s">
        <v>10</v>
      </c>
      <c r="C48" s="570" t="s">
        <v>9</v>
      </c>
      <c r="D48" s="495" t="s">
        <v>62</v>
      </c>
      <c r="E48" s="572"/>
      <c r="F48" s="574" t="s">
        <v>9</v>
      </c>
      <c r="G48" s="520" t="s">
        <v>163</v>
      </c>
      <c r="H48" s="211" t="s">
        <v>13</v>
      </c>
      <c r="I48" s="355">
        <f>J48+L48</f>
        <v>406.90000000000003</v>
      </c>
      <c r="J48" s="356">
        <f>347.3+9.6</f>
        <v>356.90000000000003</v>
      </c>
      <c r="K48" s="356"/>
      <c r="L48" s="357">
        <v>50</v>
      </c>
      <c r="M48" s="259">
        <f>400+9.6</f>
        <v>409.6</v>
      </c>
      <c r="N48" s="259">
        <v>400</v>
      </c>
      <c r="O48" s="209" t="s">
        <v>192</v>
      </c>
      <c r="P48" s="233">
        <v>2</v>
      </c>
      <c r="Q48" s="233">
        <v>60</v>
      </c>
      <c r="R48" s="234">
        <v>60</v>
      </c>
      <c r="S48" s="4"/>
      <c r="T48" s="4"/>
      <c r="U48" s="4"/>
      <c r="V48" s="4"/>
      <c r="W48" s="4"/>
    </row>
    <row r="49" spans="1:23" s="81" customFormat="1" ht="27.75" customHeight="1" thickBot="1">
      <c r="A49" s="504"/>
      <c r="B49" s="506"/>
      <c r="C49" s="571"/>
      <c r="D49" s="496"/>
      <c r="E49" s="573"/>
      <c r="F49" s="532"/>
      <c r="G49" s="521"/>
      <c r="H49" s="408" t="s">
        <v>16</v>
      </c>
      <c r="I49" s="362">
        <f aca="true" t="shared" si="10" ref="I49:N49">I48</f>
        <v>406.90000000000003</v>
      </c>
      <c r="J49" s="363">
        <f t="shared" si="10"/>
        <v>356.90000000000003</v>
      </c>
      <c r="K49" s="363">
        <f t="shared" si="10"/>
        <v>0</v>
      </c>
      <c r="L49" s="406">
        <f t="shared" si="10"/>
        <v>50</v>
      </c>
      <c r="M49" s="399">
        <f t="shared" si="10"/>
        <v>409.6</v>
      </c>
      <c r="N49" s="399">
        <f t="shared" si="10"/>
        <v>400</v>
      </c>
      <c r="O49" s="214" t="s">
        <v>233</v>
      </c>
      <c r="P49" s="237">
        <v>2</v>
      </c>
      <c r="Q49" s="237"/>
      <c r="R49" s="238"/>
      <c r="S49" s="4"/>
      <c r="T49" s="4"/>
      <c r="U49" s="4"/>
      <c r="V49" s="4"/>
      <c r="W49" s="4"/>
    </row>
    <row r="50" spans="1:23" s="81" customFormat="1" ht="22.5" customHeight="1">
      <c r="A50" s="578" t="s">
        <v>9</v>
      </c>
      <c r="B50" s="581" t="s">
        <v>10</v>
      </c>
      <c r="C50" s="584" t="s">
        <v>10</v>
      </c>
      <c r="D50" s="587" t="s">
        <v>30</v>
      </c>
      <c r="E50" s="564"/>
      <c r="F50" s="567" t="s">
        <v>9</v>
      </c>
      <c r="G50" s="575" t="s">
        <v>163</v>
      </c>
      <c r="H50" s="80" t="s">
        <v>13</v>
      </c>
      <c r="I50" s="364">
        <f>J50+L50</f>
        <v>306.4</v>
      </c>
      <c r="J50" s="365">
        <v>190.7</v>
      </c>
      <c r="K50" s="365">
        <v>9</v>
      </c>
      <c r="L50" s="366">
        <f>67.7+30+18</f>
        <v>115.7</v>
      </c>
      <c r="M50" s="194"/>
      <c r="N50" s="200"/>
      <c r="O50" s="507" t="s">
        <v>213</v>
      </c>
      <c r="P50" s="510">
        <v>2</v>
      </c>
      <c r="Q50" s="510"/>
      <c r="R50" s="511"/>
      <c r="S50" s="4"/>
      <c r="T50" s="4"/>
      <c r="U50" s="4"/>
      <c r="V50" s="4"/>
      <c r="W50" s="4"/>
    </row>
    <row r="51" spans="1:23" s="81" customFormat="1" ht="22.5" customHeight="1">
      <c r="A51" s="579"/>
      <c r="B51" s="582"/>
      <c r="C51" s="585"/>
      <c r="D51" s="588"/>
      <c r="E51" s="565"/>
      <c r="F51" s="568"/>
      <c r="G51" s="576"/>
      <c r="H51" s="88" t="s">
        <v>15</v>
      </c>
      <c r="I51" s="358">
        <v>1464.4</v>
      </c>
      <c r="J51" s="360">
        <v>1080.7</v>
      </c>
      <c r="K51" s="360">
        <v>51</v>
      </c>
      <c r="L51" s="361">
        <v>383.7</v>
      </c>
      <c r="M51" s="189"/>
      <c r="N51" s="202"/>
      <c r="O51" s="522"/>
      <c r="P51" s="523"/>
      <c r="Q51" s="523"/>
      <c r="R51" s="524"/>
      <c r="S51" s="4"/>
      <c r="T51" s="4"/>
      <c r="U51" s="4"/>
      <c r="V51" s="4"/>
      <c r="W51" s="4"/>
    </row>
    <row r="52" spans="1:23" s="81" customFormat="1" ht="22.5" customHeight="1" thickBot="1">
      <c r="A52" s="580"/>
      <c r="B52" s="583"/>
      <c r="C52" s="586"/>
      <c r="D52" s="589"/>
      <c r="E52" s="566"/>
      <c r="F52" s="569"/>
      <c r="G52" s="577"/>
      <c r="H52" s="398" t="s">
        <v>16</v>
      </c>
      <c r="I52" s="399">
        <f aca="true" t="shared" si="11" ref="I52:N52">SUM(I50:I51)</f>
        <v>1770.8000000000002</v>
      </c>
      <c r="J52" s="363">
        <f t="shared" si="11"/>
        <v>1271.4</v>
      </c>
      <c r="K52" s="363">
        <f t="shared" si="11"/>
        <v>60</v>
      </c>
      <c r="L52" s="407">
        <f t="shared" si="11"/>
        <v>499.4</v>
      </c>
      <c r="M52" s="401">
        <f t="shared" si="11"/>
        <v>0</v>
      </c>
      <c r="N52" s="399">
        <f t="shared" si="11"/>
        <v>0</v>
      </c>
      <c r="O52" s="484"/>
      <c r="P52" s="486"/>
      <c r="Q52" s="486"/>
      <c r="R52" s="488"/>
      <c r="S52" s="4"/>
      <c r="T52" s="4"/>
      <c r="U52" s="4"/>
      <c r="V52" s="4"/>
      <c r="W52" s="4"/>
    </row>
    <row r="53" spans="1:23" s="81" customFormat="1" ht="13.5" customHeight="1">
      <c r="A53" s="578" t="s">
        <v>9</v>
      </c>
      <c r="B53" s="581" t="s">
        <v>10</v>
      </c>
      <c r="C53" s="594" t="s">
        <v>11</v>
      </c>
      <c r="D53" s="597" t="s">
        <v>32</v>
      </c>
      <c r="E53" s="600"/>
      <c r="F53" s="603" t="s">
        <v>9</v>
      </c>
      <c r="G53" s="606" t="s">
        <v>163</v>
      </c>
      <c r="H53" s="318" t="s">
        <v>13</v>
      </c>
      <c r="I53" s="355">
        <f>J53+L53</f>
        <v>90.7</v>
      </c>
      <c r="J53" s="356">
        <f>92.3-1.6</f>
        <v>90.7</v>
      </c>
      <c r="K53" s="356">
        <v>4.5</v>
      </c>
      <c r="L53" s="357"/>
      <c r="M53" s="188"/>
      <c r="N53" s="188"/>
      <c r="O53" s="507" t="s">
        <v>211</v>
      </c>
      <c r="P53" s="510">
        <v>1</v>
      </c>
      <c r="Q53" s="510"/>
      <c r="R53" s="511"/>
      <c r="S53" s="4"/>
      <c r="T53" s="4"/>
      <c r="U53" s="4"/>
      <c r="V53" s="4"/>
      <c r="W53" s="4"/>
    </row>
    <row r="54" spans="1:23" s="81" customFormat="1" ht="13.5" customHeight="1">
      <c r="A54" s="590"/>
      <c r="B54" s="592"/>
      <c r="C54" s="595"/>
      <c r="D54" s="598"/>
      <c r="E54" s="601"/>
      <c r="F54" s="604"/>
      <c r="G54" s="607"/>
      <c r="H54" s="319" t="s">
        <v>15</v>
      </c>
      <c r="I54" s="358">
        <v>611.452</v>
      </c>
      <c r="J54" s="360">
        <v>509.452</v>
      </c>
      <c r="K54" s="360">
        <f>27.2+14.4</f>
        <v>41.6</v>
      </c>
      <c r="L54" s="361">
        <v>102</v>
      </c>
      <c r="M54" s="190"/>
      <c r="N54" s="190"/>
      <c r="O54" s="522"/>
      <c r="P54" s="523"/>
      <c r="Q54" s="523"/>
      <c r="R54" s="524"/>
      <c r="S54" s="4"/>
      <c r="T54" s="4"/>
      <c r="U54" s="4"/>
      <c r="V54" s="4"/>
      <c r="W54" s="4"/>
    </row>
    <row r="55" spans="1:23" s="81" customFormat="1" ht="13.5" customHeight="1" thickBot="1">
      <c r="A55" s="591"/>
      <c r="B55" s="593"/>
      <c r="C55" s="596"/>
      <c r="D55" s="599"/>
      <c r="E55" s="602"/>
      <c r="F55" s="605"/>
      <c r="G55" s="608"/>
      <c r="H55" s="409" t="s">
        <v>16</v>
      </c>
      <c r="I55" s="362">
        <f aca="true" t="shared" si="12" ref="I55:N55">SUM(I53:I54)</f>
        <v>702.152</v>
      </c>
      <c r="J55" s="363">
        <f>SUM(J53:J54)</f>
        <v>600.152</v>
      </c>
      <c r="K55" s="363">
        <f>SUM(K53:K54)</f>
        <v>46.1</v>
      </c>
      <c r="L55" s="363">
        <f t="shared" si="12"/>
        <v>102</v>
      </c>
      <c r="M55" s="399">
        <f t="shared" si="12"/>
        <v>0</v>
      </c>
      <c r="N55" s="399">
        <f t="shared" si="12"/>
        <v>0</v>
      </c>
      <c r="O55" s="522"/>
      <c r="P55" s="523"/>
      <c r="Q55" s="523"/>
      <c r="R55" s="524"/>
      <c r="S55" s="4"/>
      <c r="T55" s="4"/>
      <c r="U55" s="4"/>
      <c r="V55" s="4"/>
      <c r="W55" s="4"/>
    </row>
    <row r="56" spans="1:23" s="81" customFormat="1" ht="13.5" thickBot="1">
      <c r="A56" s="78" t="s">
        <v>9</v>
      </c>
      <c r="B56" s="79" t="s">
        <v>10</v>
      </c>
      <c r="C56" s="559" t="s">
        <v>17</v>
      </c>
      <c r="D56" s="560"/>
      <c r="E56" s="560"/>
      <c r="F56" s="560"/>
      <c r="G56" s="560"/>
      <c r="H56" s="609"/>
      <c r="I56" s="257">
        <f aca="true" t="shared" si="13" ref="I56:N56">SUM(I49,I52,I55)</f>
        <v>2879.8520000000003</v>
      </c>
      <c r="J56" s="193">
        <f t="shared" si="13"/>
        <v>2228.452</v>
      </c>
      <c r="K56" s="193">
        <f t="shared" si="13"/>
        <v>106.1</v>
      </c>
      <c r="L56" s="193">
        <f t="shared" si="13"/>
        <v>651.4</v>
      </c>
      <c r="M56" s="193">
        <f t="shared" si="13"/>
        <v>409.6</v>
      </c>
      <c r="N56" s="193">
        <f t="shared" si="13"/>
        <v>400</v>
      </c>
      <c r="O56" s="216"/>
      <c r="P56" s="309"/>
      <c r="Q56" s="309"/>
      <c r="R56" s="311"/>
      <c r="S56" s="4"/>
      <c r="T56" s="4"/>
      <c r="U56" s="4"/>
      <c r="V56" s="4"/>
      <c r="W56" s="4"/>
    </row>
    <row r="57" spans="1:23" s="81" customFormat="1" ht="13.5" thickBot="1">
      <c r="A57" s="313" t="s">
        <v>9</v>
      </c>
      <c r="B57" s="333" t="s">
        <v>11</v>
      </c>
      <c r="C57" s="610" t="s">
        <v>61</v>
      </c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1"/>
      <c r="S57" s="4"/>
      <c r="T57" s="4"/>
      <c r="U57" s="4"/>
      <c r="V57" s="4"/>
      <c r="W57" s="4"/>
    </row>
    <row r="58" spans="1:18" s="81" customFormat="1" ht="18" customHeight="1">
      <c r="A58" s="503" t="s">
        <v>9</v>
      </c>
      <c r="B58" s="505" t="s">
        <v>11</v>
      </c>
      <c r="C58" s="612" t="s">
        <v>9</v>
      </c>
      <c r="D58" s="499" t="s">
        <v>171</v>
      </c>
      <c r="E58" s="501"/>
      <c r="F58" s="617" t="s">
        <v>9</v>
      </c>
      <c r="G58" s="489" t="s">
        <v>163</v>
      </c>
      <c r="H58" s="80" t="s">
        <v>13</v>
      </c>
      <c r="I58" s="410">
        <v>0</v>
      </c>
      <c r="J58" s="411"/>
      <c r="K58" s="411"/>
      <c r="L58" s="412"/>
      <c r="M58" s="335">
        <v>4</v>
      </c>
      <c r="N58" s="335"/>
      <c r="O58" s="209" t="s">
        <v>187</v>
      </c>
      <c r="P58" s="233"/>
      <c r="Q58" s="233"/>
      <c r="R58" s="234"/>
    </row>
    <row r="59" spans="1:18" s="81" customFormat="1" ht="18" customHeight="1">
      <c r="A59" s="512"/>
      <c r="B59" s="513"/>
      <c r="C59" s="613"/>
      <c r="D59" s="615"/>
      <c r="E59" s="537"/>
      <c r="F59" s="618"/>
      <c r="G59" s="620"/>
      <c r="H59" s="174" t="s">
        <v>15</v>
      </c>
      <c r="I59" s="413">
        <v>0</v>
      </c>
      <c r="J59" s="414"/>
      <c r="K59" s="414"/>
      <c r="L59" s="415"/>
      <c r="M59" s="206">
        <v>133</v>
      </c>
      <c r="N59" s="206"/>
      <c r="O59" s="210" t="s">
        <v>185</v>
      </c>
      <c r="P59" s="235"/>
      <c r="Q59" s="235"/>
      <c r="R59" s="236"/>
    </row>
    <row r="60" spans="1:18" s="81" customFormat="1" ht="18" customHeight="1" thickBot="1">
      <c r="A60" s="504"/>
      <c r="B60" s="506"/>
      <c r="C60" s="614"/>
      <c r="D60" s="616"/>
      <c r="E60" s="502"/>
      <c r="F60" s="619"/>
      <c r="G60" s="490"/>
      <c r="H60" s="403" t="s">
        <v>16</v>
      </c>
      <c r="I60" s="362">
        <f aca="true" t="shared" si="14" ref="I60:N60">SUM(I58:I59)</f>
        <v>0</v>
      </c>
      <c r="J60" s="363">
        <f t="shared" si="14"/>
        <v>0</v>
      </c>
      <c r="K60" s="363">
        <f t="shared" si="14"/>
        <v>0</v>
      </c>
      <c r="L60" s="407">
        <f t="shared" si="14"/>
        <v>0</v>
      </c>
      <c r="M60" s="399">
        <f t="shared" si="14"/>
        <v>137</v>
      </c>
      <c r="N60" s="399">
        <f t="shared" si="14"/>
        <v>0</v>
      </c>
      <c r="O60" s="283"/>
      <c r="P60" s="239"/>
      <c r="Q60" s="239"/>
      <c r="R60" s="240"/>
    </row>
    <row r="61" spans="1:23" s="81" customFormat="1" ht="17.25" customHeight="1">
      <c r="A61" s="503" t="s">
        <v>9</v>
      </c>
      <c r="B61" s="505" t="s">
        <v>11</v>
      </c>
      <c r="C61" s="493" t="s">
        <v>10</v>
      </c>
      <c r="D61" s="499" t="s">
        <v>241</v>
      </c>
      <c r="E61" s="621"/>
      <c r="F61" s="477" t="s">
        <v>9</v>
      </c>
      <c r="G61" s="489" t="s">
        <v>163</v>
      </c>
      <c r="H61" s="80" t="s">
        <v>13</v>
      </c>
      <c r="I61" s="364">
        <f>J61</f>
        <v>31.900000000000002</v>
      </c>
      <c r="J61" s="365">
        <f>30.3+1.6</f>
        <v>31.900000000000002</v>
      </c>
      <c r="K61" s="365"/>
      <c r="L61" s="366"/>
      <c r="M61" s="200"/>
      <c r="N61" s="200"/>
      <c r="O61" s="209" t="s">
        <v>188</v>
      </c>
      <c r="P61" s="233">
        <v>1</v>
      </c>
      <c r="Q61" s="233"/>
      <c r="R61" s="234"/>
      <c r="S61" s="274"/>
      <c r="T61" s="274"/>
      <c r="U61" s="274"/>
      <c r="V61" s="274"/>
      <c r="W61" s="274"/>
    </row>
    <row r="62" spans="1:23" s="81" customFormat="1" ht="13.5" customHeight="1">
      <c r="A62" s="512"/>
      <c r="B62" s="513"/>
      <c r="C62" s="514"/>
      <c r="D62" s="515"/>
      <c r="E62" s="622"/>
      <c r="F62" s="478"/>
      <c r="G62" s="620"/>
      <c r="H62" s="174" t="s">
        <v>15</v>
      </c>
      <c r="I62" s="383">
        <f>J62</f>
        <v>171.3</v>
      </c>
      <c r="J62" s="384">
        <v>171.3</v>
      </c>
      <c r="K62" s="416"/>
      <c r="L62" s="417"/>
      <c r="M62" s="273"/>
      <c r="N62" s="273"/>
      <c r="O62" s="624" t="s">
        <v>214</v>
      </c>
      <c r="P62" s="626">
        <v>600</v>
      </c>
      <c r="Q62" s="485"/>
      <c r="R62" s="487"/>
      <c r="S62" s="4"/>
      <c r="T62" s="4"/>
      <c r="U62" s="4"/>
      <c r="V62" s="4"/>
      <c r="W62" s="4"/>
    </row>
    <row r="63" spans="1:23" s="81" customFormat="1" ht="12.75" customHeight="1" thickBot="1">
      <c r="A63" s="504"/>
      <c r="B63" s="506"/>
      <c r="C63" s="494"/>
      <c r="D63" s="500"/>
      <c r="E63" s="623"/>
      <c r="F63" s="479"/>
      <c r="G63" s="490"/>
      <c r="H63" s="398" t="s">
        <v>16</v>
      </c>
      <c r="I63" s="362">
        <f aca="true" t="shared" si="15" ref="I63:N63">SUM(I61:I62)</f>
        <v>203.20000000000002</v>
      </c>
      <c r="J63" s="363">
        <f t="shared" si="15"/>
        <v>203.20000000000002</v>
      </c>
      <c r="K63" s="363">
        <f t="shared" si="15"/>
        <v>0</v>
      </c>
      <c r="L63" s="363">
        <f t="shared" si="15"/>
        <v>0</v>
      </c>
      <c r="M63" s="399">
        <f t="shared" si="15"/>
        <v>0</v>
      </c>
      <c r="N63" s="399">
        <f t="shared" si="15"/>
        <v>0</v>
      </c>
      <c r="O63" s="625"/>
      <c r="P63" s="627"/>
      <c r="Q63" s="486"/>
      <c r="R63" s="488"/>
      <c r="S63" s="4"/>
      <c r="T63" s="4"/>
      <c r="U63" s="4"/>
      <c r="V63" s="4"/>
      <c r="W63" s="4"/>
    </row>
    <row r="64" spans="1:23" s="81" customFormat="1" ht="13.5" thickBot="1">
      <c r="A64" s="78" t="s">
        <v>9</v>
      </c>
      <c r="B64" s="79" t="s">
        <v>11</v>
      </c>
      <c r="C64" s="559" t="s">
        <v>17</v>
      </c>
      <c r="D64" s="560"/>
      <c r="E64" s="560"/>
      <c r="F64" s="560"/>
      <c r="G64" s="560"/>
      <c r="H64" s="561"/>
      <c r="I64" s="260">
        <f aca="true" t="shared" si="16" ref="I64:N64">SUM(I60,I63)</f>
        <v>203.20000000000002</v>
      </c>
      <c r="J64" s="260">
        <f t="shared" si="16"/>
        <v>203.20000000000002</v>
      </c>
      <c r="K64" s="260">
        <f t="shared" si="16"/>
        <v>0</v>
      </c>
      <c r="L64" s="284">
        <f t="shared" si="16"/>
        <v>0</v>
      </c>
      <c r="M64" s="285">
        <f t="shared" si="16"/>
        <v>137</v>
      </c>
      <c r="N64" s="260">
        <f t="shared" si="16"/>
        <v>0</v>
      </c>
      <c r="O64" s="628"/>
      <c r="P64" s="629"/>
      <c r="Q64" s="629"/>
      <c r="R64" s="630"/>
      <c r="S64" s="4"/>
      <c r="T64" s="4"/>
      <c r="U64" s="4"/>
      <c r="V64" s="4"/>
      <c r="W64" s="4"/>
    </row>
    <row r="65" spans="1:23" s="81" customFormat="1" ht="13.5" thickBot="1">
      <c r="A65" s="78" t="s">
        <v>9</v>
      </c>
      <c r="B65" s="79" t="s">
        <v>12</v>
      </c>
      <c r="C65" s="562" t="s">
        <v>172</v>
      </c>
      <c r="D65" s="562"/>
      <c r="E65" s="562"/>
      <c r="F65" s="562"/>
      <c r="G65" s="562"/>
      <c r="H65" s="562"/>
      <c r="I65" s="610"/>
      <c r="J65" s="610"/>
      <c r="K65" s="610"/>
      <c r="L65" s="610"/>
      <c r="M65" s="562"/>
      <c r="N65" s="562"/>
      <c r="O65" s="610"/>
      <c r="P65" s="610"/>
      <c r="Q65" s="610"/>
      <c r="R65" s="611"/>
      <c r="S65" s="4"/>
      <c r="T65" s="4"/>
      <c r="U65" s="4"/>
      <c r="V65" s="4"/>
      <c r="W65" s="4"/>
    </row>
    <row r="66" spans="1:23" s="81" customFormat="1" ht="27" customHeight="1">
      <c r="A66" s="503" t="s">
        <v>9</v>
      </c>
      <c r="B66" s="505" t="s">
        <v>12</v>
      </c>
      <c r="C66" s="613" t="s">
        <v>9</v>
      </c>
      <c r="D66" s="515" t="s">
        <v>227</v>
      </c>
      <c r="E66" s="631"/>
      <c r="F66" s="478" t="s">
        <v>9</v>
      </c>
      <c r="G66" s="620" t="s">
        <v>163</v>
      </c>
      <c r="H66" s="172" t="s">
        <v>13</v>
      </c>
      <c r="I66" s="364">
        <f>J66+L66</f>
        <v>22.4</v>
      </c>
      <c r="J66" s="365">
        <v>18.9</v>
      </c>
      <c r="K66" s="365">
        <v>2</v>
      </c>
      <c r="L66" s="366">
        <v>3.5</v>
      </c>
      <c r="M66" s="328"/>
      <c r="N66" s="201"/>
      <c r="O66" s="279" t="s">
        <v>228</v>
      </c>
      <c r="P66" s="314"/>
      <c r="Q66" s="314"/>
      <c r="R66" s="316"/>
      <c r="S66" s="4"/>
      <c r="T66" s="4"/>
      <c r="U66" s="4"/>
      <c r="V66" s="4"/>
      <c r="W66" s="4"/>
    </row>
    <row r="67" spans="1:23" s="81" customFormat="1" ht="28.5" customHeight="1">
      <c r="A67" s="512"/>
      <c r="B67" s="513"/>
      <c r="C67" s="613"/>
      <c r="D67" s="515"/>
      <c r="E67" s="631"/>
      <c r="F67" s="478"/>
      <c r="G67" s="620"/>
      <c r="H67" s="172" t="s">
        <v>15</v>
      </c>
      <c r="I67" s="358">
        <f>J67+L67</f>
        <v>200.6</v>
      </c>
      <c r="J67" s="360">
        <v>169.6</v>
      </c>
      <c r="K67" s="360">
        <v>17.3</v>
      </c>
      <c r="L67" s="361">
        <v>31</v>
      </c>
      <c r="M67" s="328"/>
      <c r="N67" s="201"/>
      <c r="O67" s="327" t="s">
        <v>238</v>
      </c>
      <c r="P67" s="315">
        <v>267</v>
      </c>
      <c r="Q67" s="315"/>
      <c r="R67" s="317"/>
      <c r="S67" s="4"/>
      <c r="T67" s="4"/>
      <c r="U67" s="4"/>
      <c r="V67" s="4"/>
      <c r="W67" s="4"/>
    </row>
    <row r="68" spans="1:23" s="81" customFormat="1" ht="15" customHeight="1">
      <c r="A68" s="512"/>
      <c r="B68" s="513"/>
      <c r="C68" s="613"/>
      <c r="D68" s="515"/>
      <c r="E68" s="631"/>
      <c r="F68" s="478"/>
      <c r="G68" s="620"/>
      <c r="I68" s="418"/>
      <c r="J68" s="359"/>
      <c r="K68" s="359"/>
      <c r="L68" s="419"/>
      <c r="M68" s="328"/>
      <c r="N68" s="201"/>
      <c r="O68" s="522" t="s">
        <v>239</v>
      </c>
      <c r="P68" s="523">
        <v>2</v>
      </c>
      <c r="Q68" s="523"/>
      <c r="R68" s="524"/>
      <c r="S68" s="4"/>
      <c r="T68" s="4"/>
      <c r="U68" s="4"/>
      <c r="V68" s="4"/>
      <c r="W68" s="4"/>
    </row>
    <row r="69" spans="1:23" s="81" customFormat="1" ht="17.25" customHeight="1" thickBot="1">
      <c r="A69" s="504"/>
      <c r="B69" s="506"/>
      <c r="C69" s="614"/>
      <c r="D69" s="500"/>
      <c r="E69" s="632"/>
      <c r="F69" s="479"/>
      <c r="G69" s="490"/>
      <c r="H69" s="420" t="s">
        <v>16</v>
      </c>
      <c r="I69" s="362">
        <f>SUM(I66:I67)</f>
        <v>223</v>
      </c>
      <c r="J69" s="363">
        <f>SUM(J66:J67)</f>
        <v>188.5</v>
      </c>
      <c r="K69" s="363">
        <f>SUM(K66:K67)</f>
        <v>19.3</v>
      </c>
      <c r="L69" s="406">
        <f>SUM(L66:L67)</f>
        <v>34.5</v>
      </c>
      <c r="M69" s="407">
        <f>SUM(M66:M68)</f>
        <v>0</v>
      </c>
      <c r="N69" s="399">
        <f>SUM(N66:N68)</f>
        <v>0</v>
      </c>
      <c r="O69" s="484"/>
      <c r="P69" s="486"/>
      <c r="Q69" s="486"/>
      <c r="R69" s="488"/>
      <c r="S69" s="4"/>
      <c r="T69" s="4"/>
      <c r="U69" s="4"/>
      <c r="V69" s="4"/>
      <c r="W69" s="4"/>
    </row>
    <row r="70" spans="1:23" s="81" customFormat="1" ht="29.25" customHeight="1">
      <c r="A70" s="503" t="s">
        <v>9</v>
      </c>
      <c r="B70" s="505" t="s">
        <v>12</v>
      </c>
      <c r="C70" s="612" t="s">
        <v>10</v>
      </c>
      <c r="D70" s="499" t="s">
        <v>174</v>
      </c>
      <c r="E70" s="633"/>
      <c r="F70" s="477" t="s">
        <v>9</v>
      </c>
      <c r="G70" s="489" t="s">
        <v>163</v>
      </c>
      <c r="H70" s="80" t="s">
        <v>13</v>
      </c>
      <c r="I70" s="355">
        <f>J70+L70</f>
        <v>0</v>
      </c>
      <c r="J70" s="356"/>
      <c r="K70" s="356"/>
      <c r="L70" s="357"/>
      <c r="M70" s="195">
        <v>52.5</v>
      </c>
      <c r="N70" s="200">
        <v>30</v>
      </c>
      <c r="O70" s="522" t="s">
        <v>226</v>
      </c>
      <c r="P70" s="634"/>
      <c r="Q70" s="634">
        <v>50</v>
      </c>
      <c r="R70" s="350">
        <v>100</v>
      </c>
      <c r="S70" s="4"/>
      <c r="T70" s="4"/>
      <c r="U70" s="4"/>
      <c r="V70" s="4"/>
      <c r="W70" s="4"/>
    </row>
    <row r="71" spans="1:23" s="81" customFormat="1" ht="13.5" thickBot="1">
      <c r="A71" s="504"/>
      <c r="B71" s="506"/>
      <c r="C71" s="614"/>
      <c r="D71" s="500"/>
      <c r="E71" s="632"/>
      <c r="F71" s="479"/>
      <c r="G71" s="490"/>
      <c r="H71" s="398" t="s">
        <v>16</v>
      </c>
      <c r="I71" s="362">
        <f aca="true" t="shared" si="17" ref="I71:N71">SUM(I70:I70)</f>
        <v>0</v>
      </c>
      <c r="J71" s="363">
        <f t="shared" si="17"/>
        <v>0</v>
      </c>
      <c r="K71" s="363">
        <f t="shared" si="17"/>
        <v>0</v>
      </c>
      <c r="L71" s="363">
        <f t="shared" si="17"/>
        <v>0</v>
      </c>
      <c r="M71" s="401">
        <f t="shared" si="17"/>
        <v>52.5</v>
      </c>
      <c r="N71" s="399">
        <f t="shared" si="17"/>
        <v>30</v>
      </c>
      <c r="O71" s="484"/>
      <c r="P71" s="635"/>
      <c r="Q71" s="635"/>
      <c r="R71" s="349"/>
      <c r="S71" s="4"/>
      <c r="T71" s="4"/>
      <c r="U71" s="4"/>
      <c r="V71" s="4"/>
      <c r="W71" s="4"/>
    </row>
    <row r="72" spans="1:23" s="81" customFormat="1" ht="25.5" customHeight="1">
      <c r="A72" s="503" t="s">
        <v>9</v>
      </c>
      <c r="B72" s="505" t="s">
        <v>12</v>
      </c>
      <c r="C72" s="612" t="s">
        <v>11</v>
      </c>
      <c r="D72" s="495" t="s">
        <v>243</v>
      </c>
      <c r="E72" s="633" t="s">
        <v>186</v>
      </c>
      <c r="F72" s="477" t="s">
        <v>9</v>
      </c>
      <c r="G72" s="489" t="s">
        <v>163</v>
      </c>
      <c r="H72" s="80" t="s">
        <v>13</v>
      </c>
      <c r="I72" s="364">
        <f>J72+L72</f>
        <v>550</v>
      </c>
      <c r="J72" s="365">
        <v>440</v>
      </c>
      <c r="K72" s="365"/>
      <c r="L72" s="366">
        <v>110</v>
      </c>
      <c r="M72" s="195">
        <f>150+100</f>
        <v>250</v>
      </c>
      <c r="N72" s="200"/>
      <c r="O72" s="345" t="s">
        <v>242</v>
      </c>
      <c r="P72" s="314"/>
      <c r="Q72" s="314">
        <v>46</v>
      </c>
      <c r="R72" s="316"/>
      <c r="S72" s="4"/>
      <c r="T72" s="4"/>
      <c r="U72" s="4"/>
      <c r="V72" s="4"/>
      <c r="W72" s="4"/>
    </row>
    <row r="73" spans="1:23" s="81" customFormat="1" ht="16.5" customHeight="1">
      <c r="A73" s="512"/>
      <c r="B73" s="513"/>
      <c r="C73" s="613"/>
      <c r="D73" s="636"/>
      <c r="E73" s="631"/>
      <c r="F73" s="478"/>
      <c r="G73" s="620"/>
      <c r="H73" s="82"/>
      <c r="I73" s="355">
        <f>J73</f>
        <v>0</v>
      </c>
      <c r="J73" s="356"/>
      <c r="K73" s="356"/>
      <c r="L73" s="357"/>
      <c r="M73" s="197"/>
      <c r="N73" s="201"/>
      <c r="O73" s="637"/>
      <c r="P73" s="353"/>
      <c r="Q73" s="315"/>
      <c r="R73" s="317"/>
      <c r="S73" s="4"/>
      <c r="T73" s="4"/>
      <c r="U73" s="4"/>
      <c r="V73" s="4"/>
      <c r="W73" s="4"/>
    </row>
    <row r="74" spans="1:23" s="81" customFormat="1" ht="21.75" customHeight="1" thickBot="1">
      <c r="A74" s="504"/>
      <c r="B74" s="506"/>
      <c r="C74" s="614"/>
      <c r="D74" s="496"/>
      <c r="E74" s="632"/>
      <c r="F74" s="479"/>
      <c r="G74" s="490"/>
      <c r="H74" s="398" t="s">
        <v>16</v>
      </c>
      <c r="I74" s="362">
        <f aca="true" t="shared" si="18" ref="I74:N74">SUM(I72:I73)</f>
        <v>550</v>
      </c>
      <c r="J74" s="363">
        <f t="shared" si="18"/>
        <v>440</v>
      </c>
      <c r="K74" s="363">
        <f t="shared" si="18"/>
        <v>0</v>
      </c>
      <c r="L74" s="363">
        <f t="shared" si="18"/>
        <v>110</v>
      </c>
      <c r="M74" s="401">
        <f t="shared" si="18"/>
        <v>250</v>
      </c>
      <c r="N74" s="399">
        <f t="shared" si="18"/>
        <v>0</v>
      </c>
      <c r="O74" s="638"/>
      <c r="P74" s="354"/>
      <c r="Q74" s="309"/>
      <c r="R74" s="311"/>
      <c r="S74" s="4"/>
      <c r="T74" s="4"/>
      <c r="U74" s="4"/>
      <c r="V74" s="4"/>
      <c r="W74" s="4"/>
    </row>
    <row r="75" spans="1:23" s="81" customFormat="1" ht="13.5" thickBot="1">
      <c r="A75" s="78" t="s">
        <v>9</v>
      </c>
      <c r="B75" s="79" t="s">
        <v>12</v>
      </c>
      <c r="C75" s="559" t="s">
        <v>17</v>
      </c>
      <c r="D75" s="560"/>
      <c r="E75" s="560"/>
      <c r="F75" s="560"/>
      <c r="G75" s="560"/>
      <c r="H75" s="560"/>
      <c r="I75" s="196">
        <f aca="true" t="shared" si="19" ref="I75:N75">I74+I71+I69</f>
        <v>773</v>
      </c>
      <c r="J75" s="196">
        <f t="shared" si="19"/>
        <v>628.5</v>
      </c>
      <c r="K75" s="196">
        <f t="shared" si="19"/>
        <v>19.3</v>
      </c>
      <c r="L75" s="196">
        <f t="shared" si="19"/>
        <v>144.5</v>
      </c>
      <c r="M75" s="196">
        <f t="shared" si="19"/>
        <v>302.5</v>
      </c>
      <c r="N75" s="196">
        <f t="shared" si="19"/>
        <v>30</v>
      </c>
      <c r="O75" s="628"/>
      <c r="P75" s="629"/>
      <c r="Q75" s="629"/>
      <c r="R75" s="630"/>
      <c r="S75" s="4"/>
      <c r="T75" s="4"/>
      <c r="U75" s="4"/>
      <c r="V75" s="4"/>
      <c r="W75" s="4"/>
    </row>
    <row r="76" spans="1:18" s="81" customFormat="1" ht="13.5" thickBot="1">
      <c r="A76" s="78" t="s">
        <v>9</v>
      </c>
      <c r="B76" s="639" t="s">
        <v>19</v>
      </c>
      <c r="C76" s="640"/>
      <c r="D76" s="640"/>
      <c r="E76" s="640"/>
      <c r="F76" s="640"/>
      <c r="G76" s="640"/>
      <c r="H76" s="641"/>
      <c r="I76" s="198">
        <f>J76+L76</f>
        <v>34903.25199999999</v>
      </c>
      <c r="J76" s="199">
        <f>SUM(J75,J64,J56,J46)</f>
        <v>26884.951999999997</v>
      </c>
      <c r="K76" s="199">
        <f>SUM(K75,K64,K56,K46)</f>
        <v>10832.6</v>
      </c>
      <c r="L76" s="199">
        <f>SUM(L75,L64,L56,L46)</f>
        <v>8018.299999999999</v>
      </c>
      <c r="M76" s="199">
        <f>SUM(M75,M64,M56,M46)</f>
        <v>37327.988</v>
      </c>
      <c r="N76" s="222">
        <f>SUM(N75,N64,N56,N46)</f>
        <v>37907.492</v>
      </c>
      <c r="O76" s="642"/>
      <c r="P76" s="643"/>
      <c r="Q76" s="643"/>
      <c r="R76" s="644"/>
    </row>
    <row r="77" spans="1:18" s="81" customFormat="1" ht="13.5" thickBot="1">
      <c r="A77" s="90" t="s">
        <v>11</v>
      </c>
      <c r="B77" s="645" t="s">
        <v>18</v>
      </c>
      <c r="C77" s="645"/>
      <c r="D77" s="645"/>
      <c r="E77" s="645"/>
      <c r="F77" s="645"/>
      <c r="G77" s="645"/>
      <c r="H77" s="646"/>
      <c r="I77" s="218">
        <f aca="true" t="shared" si="20" ref="I77:N77">I76</f>
        <v>34903.25199999999</v>
      </c>
      <c r="J77" s="218">
        <f t="shared" si="20"/>
        <v>26884.951999999997</v>
      </c>
      <c r="K77" s="218">
        <f t="shared" si="20"/>
        <v>10832.6</v>
      </c>
      <c r="L77" s="218">
        <f t="shared" si="20"/>
        <v>8018.299999999999</v>
      </c>
      <c r="M77" s="218">
        <f t="shared" si="20"/>
        <v>37327.988</v>
      </c>
      <c r="N77" s="218">
        <f t="shared" si="20"/>
        <v>37907.492</v>
      </c>
      <c r="O77" s="647"/>
      <c r="P77" s="648"/>
      <c r="Q77" s="648"/>
      <c r="R77" s="649"/>
    </row>
    <row r="78" spans="1:18" s="81" customFormat="1" ht="24.75" customHeight="1">
      <c r="A78" s="650" t="s">
        <v>212</v>
      </c>
      <c r="B78" s="650"/>
      <c r="C78" s="650"/>
      <c r="D78" s="650"/>
      <c r="E78" s="650"/>
      <c r="F78" s="650"/>
      <c r="G78" s="650"/>
      <c r="H78" s="650"/>
      <c r="I78" s="650"/>
      <c r="J78" s="650"/>
      <c r="K78" s="650"/>
      <c r="L78" s="650"/>
      <c r="M78" s="650"/>
      <c r="N78" s="650"/>
      <c r="O78" s="650"/>
      <c r="P78" s="650"/>
      <c r="Q78" s="650"/>
      <c r="R78" s="650"/>
    </row>
    <row r="79" spans="1:18" s="81" customFormat="1" ht="12.75">
      <c r="A79" s="179"/>
      <c r="B79" s="10"/>
      <c r="C79" s="651" t="s">
        <v>24</v>
      </c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170"/>
      <c r="P79" s="294"/>
      <c r="Q79" s="294"/>
      <c r="R79" s="294"/>
    </row>
    <row r="80" spans="1:18" s="81" customFormat="1" ht="10.5" customHeight="1" thickBot="1">
      <c r="A80" s="179"/>
      <c r="B80" s="177"/>
      <c r="C80" s="177"/>
      <c r="D80" s="177"/>
      <c r="E80" s="321"/>
      <c r="F80" s="177"/>
      <c r="G80" s="254"/>
      <c r="I80" s="652"/>
      <c r="J80" s="652"/>
      <c r="K80" s="652"/>
      <c r="L80" s="652"/>
      <c r="M80" s="91"/>
      <c r="N80" s="91"/>
      <c r="P80" s="294"/>
      <c r="Q80" s="294"/>
      <c r="R80" s="294"/>
    </row>
    <row r="81" spans="1:18" s="81" customFormat="1" ht="26.25" customHeight="1" thickBot="1">
      <c r="A81" s="4"/>
      <c r="B81" s="4"/>
      <c r="C81" s="653" t="s">
        <v>20</v>
      </c>
      <c r="D81" s="654"/>
      <c r="E81" s="654"/>
      <c r="F81" s="654"/>
      <c r="G81" s="654"/>
      <c r="H81" s="655"/>
      <c r="I81" s="444" t="s">
        <v>189</v>
      </c>
      <c r="J81" s="445"/>
      <c r="K81" s="445"/>
      <c r="L81" s="446"/>
      <c r="M81" s="223" t="s">
        <v>224</v>
      </c>
      <c r="N81" s="223" t="s">
        <v>229</v>
      </c>
      <c r="P81" s="294"/>
      <c r="Q81" s="294"/>
      <c r="R81" s="294"/>
    </row>
    <row r="82" spans="1:18" s="81" customFormat="1" ht="13.5" thickBot="1">
      <c r="A82" s="4"/>
      <c r="B82" s="4"/>
      <c r="C82" s="656" t="s">
        <v>25</v>
      </c>
      <c r="D82" s="657"/>
      <c r="E82" s="657"/>
      <c r="F82" s="657"/>
      <c r="G82" s="657"/>
      <c r="H82" s="658"/>
      <c r="I82" s="659">
        <f>I83+I87</f>
        <v>32355.500000000007</v>
      </c>
      <c r="J82" s="660"/>
      <c r="K82" s="660"/>
      <c r="L82" s="660"/>
      <c r="M82" s="312">
        <f>M83+M87</f>
        <v>37094.988</v>
      </c>
      <c r="N82" s="226">
        <f>N83+N87</f>
        <v>37807.492</v>
      </c>
      <c r="O82" s="186"/>
      <c r="P82" s="230"/>
      <c r="Q82" s="230"/>
      <c r="R82" s="230"/>
    </row>
    <row r="83" spans="1:18" s="81" customFormat="1" ht="12.75">
      <c r="A83" s="4"/>
      <c r="B83" s="4"/>
      <c r="C83" s="661" t="s">
        <v>34</v>
      </c>
      <c r="D83" s="662"/>
      <c r="E83" s="662"/>
      <c r="F83" s="662"/>
      <c r="G83" s="662"/>
      <c r="H83" s="663"/>
      <c r="I83" s="664">
        <f>I84+I85+I86</f>
        <v>32336.000000000007</v>
      </c>
      <c r="J83" s="665"/>
      <c r="K83" s="665"/>
      <c r="L83" s="665"/>
      <c r="M83" s="421">
        <f>SUM(M84:M86)</f>
        <v>37075.488</v>
      </c>
      <c r="N83" s="422">
        <f>SUM(N84:N86)</f>
        <v>37787.992</v>
      </c>
      <c r="O83" s="186"/>
      <c r="P83" s="230"/>
      <c r="Q83" s="230"/>
      <c r="R83" s="230"/>
    </row>
    <row r="84" spans="1:18" s="81" customFormat="1" ht="12.75">
      <c r="A84" s="4"/>
      <c r="B84" s="4"/>
      <c r="C84" s="666" t="s">
        <v>165</v>
      </c>
      <c r="D84" s="667"/>
      <c r="E84" s="667"/>
      <c r="F84" s="667"/>
      <c r="G84" s="667"/>
      <c r="H84" s="668"/>
      <c r="I84" s="669">
        <f>SUMIF(H10:H77,"SB",I10:I77)</f>
        <v>28249.100000000006</v>
      </c>
      <c r="J84" s="670"/>
      <c r="K84" s="670"/>
      <c r="L84" s="670"/>
      <c r="M84" s="224">
        <f>SUMIF(H11:H72,"sb",M11:M73)</f>
        <v>32988.587999999996</v>
      </c>
      <c r="N84" s="227">
        <f>SUMIF(H11:H73,"sb",N11:N73)</f>
        <v>33701.092</v>
      </c>
      <c r="O84" s="217"/>
      <c r="P84" s="241"/>
      <c r="Q84" s="241"/>
      <c r="R84" s="241"/>
    </row>
    <row r="85" spans="1:18" s="81" customFormat="1" ht="12.75">
      <c r="A85" s="4"/>
      <c r="B85" s="4"/>
      <c r="C85" s="671" t="s">
        <v>155</v>
      </c>
      <c r="D85" s="672"/>
      <c r="E85" s="672"/>
      <c r="F85" s="672"/>
      <c r="G85" s="672"/>
      <c r="H85" s="673"/>
      <c r="I85" s="674">
        <f>SUMIF(H10:H77,"SB(VB)",I10:I77)</f>
        <v>4046.4</v>
      </c>
      <c r="J85" s="675"/>
      <c r="K85" s="675"/>
      <c r="L85" s="675"/>
      <c r="M85" s="224">
        <f>SUMIF(H11:H73,H12,M11:M73)</f>
        <v>4046.4</v>
      </c>
      <c r="N85" s="227">
        <f>SUMIF(H11:H73,H12,N11:N73)</f>
        <v>4046.4</v>
      </c>
      <c r="P85" s="294"/>
      <c r="Q85" s="294"/>
      <c r="R85" s="294"/>
    </row>
    <row r="86" spans="1:23" s="81" customFormat="1" ht="12.75">
      <c r="A86" s="4"/>
      <c r="B86" s="4"/>
      <c r="C86" s="676" t="s">
        <v>168</v>
      </c>
      <c r="D86" s="677"/>
      <c r="E86" s="677"/>
      <c r="F86" s="677"/>
      <c r="G86" s="677"/>
      <c r="H86" s="678"/>
      <c r="I86" s="669">
        <f>SUMIF(H10:H77,"SB(SP)",I10:I77)</f>
        <v>40.5</v>
      </c>
      <c r="J86" s="670"/>
      <c r="K86" s="670"/>
      <c r="L86" s="670"/>
      <c r="M86" s="224">
        <f>SUMIF(H11:H73,H13,M11:M73)</f>
        <v>40.5</v>
      </c>
      <c r="N86" s="227">
        <f>SUMIF(H11:H73,H13,N11:N73)</f>
        <v>40.5</v>
      </c>
      <c r="O86" s="4"/>
      <c r="P86" s="232"/>
      <c r="Q86" s="232"/>
      <c r="R86" s="232"/>
      <c r="S86" s="4"/>
      <c r="T86" s="4"/>
      <c r="U86" s="4"/>
      <c r="V86" s="4"/>
      <c r="W86" s="4"/>
    </row>
    <row r="87" spans="1:23" s="81" customFormat="1" ht="13.5" thickBot="1">
      <c r="A87" s="4"/>
      <c r="B87" s="4"/>
      <c r="C87" s="679" t="s">
        <v>35</v>
      </c>
      <c r="D87" s="680"/>
      <c r="E87" s="680"/>
      <c r="F87" s="680"/>
      <c r="G87" s="680"/>
      <c r="H87" s="680"/>
      <c r="I87" s="681">
        <f>SUMIF(H10:H77,"PF",I10:I77)</f>
        <v>19.5</v>
      </c>
      <c r="J87" s="682"/>
      <c r="K87" s="682"/>
      <c r="L87" s="682"/>
      <c r="M87" s="423">
        <f>SUMIF(H11:H73,"pf",M11:M73)</f>
        <v>19.5</v>
      </c>
      <c r="N87" s="424">
        <f>SUMIF(H11:H73,"pf",N11:N73)</f>
        <v>19.5</v>
      </c>
      <c r="O87" s="4"/>
      <c r="P87" s="232"/>
      <c r="Q87" s="232"/>
      <c r="R87" s="232"/>
      <c r="S87" s="4"/>
      <c r="T87" s="4"/>
      <c r="U87" s="4"/>
      <c r="V87" s="4"/>
      <c r="W87" s="4"/>
    </row>
    <row r="88" spans="1:23" s="81" customFormat="1" ht="13.5" thickBot="1">
      <c r="A88" s="4"/>
      <c r="B88" s="4"/>
      <c r="C88" s="656" t="s">
        <v>26</v>
      </c>
      <c r="D88" s="657"/>
      <c r="E88" s="657"/>
      <c r="F88" s="657"/>
      <c r="G88" s="657"/>
      <c r="H88" s="658"/>
      <c r="I88" s="659">
        <f>I89+I90</f>
        <v>2547.752</v>
      </c>
      <c r="J88" s="660"/>
      <c r="K88" s="660"/>
      <c r="L88" s="660"/>
      <c r="M88" s="312">
        <f>SUM(M89:M90)</f>
        <v>233</v>
      </c>
      <c r="N88" s="226">
        <f>SUM(N89:N90)</f>
        <v>100</v>
      </c>
      <c r="O88" s="4"/>
      <c r="P88" s="232"/>
      <c r="Q88" s="232"/>
      <c r="R88" s="232"/>
      <c r="S88" s="4"/>
      <c r="T88" s="4"/>
      <c r="U88" s="4"/>
      <c r="V88" s="4"/>
      <c r="W88" s="4"/>
    </row>
    <row r="89" spans="1:23" s="81" customFormat="1" ht="12.75">
      <c r="A89" s="4"/>
      <c r="B89" s="4"/>
      <c r="C89" s="683" t="s">
        <v>166</v>
      </c>
      <c r="D89" s="684"/>
      <c r="E89" s="684"/>
      <c r="F89" s="684"/>
      <c r="G89" s="684"/>
      <c r="H89" s="684"/>
      <c r="I89" s="685">
        <f>SUMIF(H10:H77,"ES",I10:I77)</f>
        <v>2447.752</v>
      </c>
      <c r="J89" s="686"/>
      <c r="K89" s="686"/>
      <c r="L89" s="686"/>
      <c r="M89" s="225">
        <f>SUMIF(H11:H73,"es",M11:M73)</f>
        <v>133</v>
      </c>
      <c r="N89" s="228">
        <f>SUMIF(H11:H73,"es",N11:N73)</f>
        <v>0</v>
      </c>
      <c r="O89" s="4"/>
      <c r="P89" s="232"/>
      <c r="Q89" s="232"/>
      <c r="R89" s="232"/>
      <c r="S89" s="4"/>
      <c r="T89" s="4"/>
      <c r="U89" s="4"/>
      <c r="V89" s="4"/>
      <c r="W89" s="4"/>
    </row>
    <row r="90" spans="1:23" s="81" customFormat="1" ht="12.75">
      <c r="A90" s="4"/>
      <c r="B90" s="4"/>
      <c r="C90" s="687" t="s">
        <v>151</v>
      </c>
      <c r="D90" s="688"/>
      <c r="E90" s="688"/>
      <c r="F90" s="688"/>
      <c r="G90" s="688"/>
      <c r="H90" s="689"/>
      <c r="I90" s="690">
        <f>SUMIF(H10:H77,"KPP",I10:I77)</f>
        <v>100</v>
      </c>
      <c r="J90" s="691"/>
      <c r="K90" s="691"/>
      <c r="L90" s="691"/>
      <c r="M90" s="249">
        <f>SUMIF(H11:H73,"kpp",M11:M73)</f>
        <v>100</v>
      </c>
      <c r="N90" s="229">
        <f>SUMIF(H11:H73,"kpp",N11:N73)</f>
        <v>100</v>
      </c>
      <c r="O90" s="4"/>
      <c r="P90" s="232"/>
      <c r="Q90" s="232"/>
      <c r="R90" s="232"/>
      <c r="S90" s="4"/>
      <c r="T90" s="4"/>
      <c r="U90" s="4"/>
      <c r="V90" s="4"/>
      <c r="W90" s="4"/>
    </row>
    <row r="91" spans="1:23" s="81" customFormat="1" ht="13.5" thickBot="1">
      <c r="A91" s="4"/>
      <c r="B91" s="4"/>
      <c r="C91" s="692" t="s">
        <v>27</v>
      </c>
      <c r="D91" s="693"/>
      <c r="E91" s="693"/>
      <c r="F91" s="693"/>
      <c r="G91" s="693"/>
      <c r="H91" s="694"/>
      <c r="I91" s="695">
        <f>I88+I82</f>
        <v>34903.25200000001</v>
      </c>
      <c r="J91" s="696"/>
      <c r="K91" s="696"/>
      <c r="L91" s="696"/>
      <c r="M91" s="351">
        <f>M82+M88</f>
        <v>37327.988</v>
      </c>
      <c r="N91" s="338">
        <f>N88+N82</f>
        <v>37907.492</v>
      </c>
      <c r="O91" s="92"/>
      <c r="P91" s="232"/>
      <c r="Q91" s="232"/>
      <c r="R91" s="232"/>
      <c r="S91" s="4"/>
      <c r="T91" s="4"/>
      <c r="U91" s="4"/>
      <c r="V91" s="4"/>
      <c r="W91" s="4"/>
    </row>
    <row r="92" spans="1:23" ht="12">
      <c r="A92" s="176"/>
      <c r="B92" s="176"/>
      <c r="C92" s="180"/>
      <c r="D92" s="181"/>
      <c r="E92" s="181"/>
      <c r="F92" s="181"/>
      <c r="G92" s="326"/>
      <c r="H92" s="181"/>
      <c r="I92" s="182"/>
      <c r="J92" s="182"/>
      <c r="K92" s="182"/>
      <c r="L92" s="182"/>
      <c r="M92" s="183"/>
      <c r="N92" s="183"/>
      <c r="S92" s="176"/>
      <c r="T92" s="176"/>
      <c r="U92" s="176"/>
      <c r="V92" s="176"/>
      <c r="W92" s="176"/>
    </row>
    <row r="93" spans="1:23" ht="11.25">
      <c r="A93" s="176"/>
      <c r="B93" s="176"/>
      <c r="D93" s="1"/>
      <c r="E93" s="1"/>
      <c r="G93" s="1"/>
      <c r="H93" s="11"/>
      <c r="J93" s="336"/>
      <c r="K93" s="8"/>
      <c r="P93" s="11"/>
      <c r="Q93" s="11"/>
      <c r="R93" s="11"/>
      <c r="S93" s="176"/>
      <c r="T93" s="176"/>
      <c r="U93" s="176"/>
      <c r="V93" s="176"/>
      <c r="W93" s="176"/>
    </row>
    <row r="94" spans="1:23" ht="11.25">
      <c r="A94" s="176"/>
      <c r="B94" s="176"/>
      <c r="D94" s="1"/>
      <c r="E94" s="1"/>
      <c r="G94" s="1"/>
      <c r="H94" s="12"/>
      <c r="I94" s="184"/>
      <c r="J94" s="5"/>
      <c r="K94" s="6"/>
      <c r="L94" s="7"/>
      <c r="P94" s="11"/>
      <c r="Q94" s="11"/>
      <c r="R94" s="11"/>
      <c r="S94" s="176"/>
      <c r="T94" s="176"/>
      <c r="U94" s="176"/>
      <c r="V94" s="176"/>
      <c r="W94" s="176"/>
    </row>
    <row r="95" spans="1:23" ht="11.25">
      <c r="A95" s="176"/>
      <c r="B95" s="176"/>
      <c r="D95" s="1"/>
      <c r="E95" s="1"/>
      <c r="G95" s="1"/>
      <c r="H95" s="8"/>
      <c r="I95" s="8"/>
      <c r="K95" s="9"/>
      <c r="L95" s="8"/>
      <c r="P95" s="11"/>
      <c r="Q95" s="11"/>
      <c r="R95" s="11"/>
      <c r="S95" s="176"/>
      <c r="T95" s="176"/>
      <c r="U95" s="176"/>
      <c r="V95" s="176"/>
      <c r="W95" s="176"/>
    </row>
    <row r="96" spans="1:23" ht="11.25">
      <c r="A96" s="176"/>
      <c r="B96" s="176"/>
      <c r="D96" s="1"/>
      <c r="E96" s="1"/>
      <c r="G96" s="1"/>
      <c r="K96" s="9"/>
      <c r="P96" s="11"/>
      <c r="Q96" s="11"/>
      <c r="R96" s="11"/>
      <c r="S96" s="176"/>
      <c r="T96" s="176"/>
      <c r="U96" s="176"/>
      <c r="V96" s="176"/>
      <c r="W96" s="176"/>
    </row>
    <row r="97" spans="1:23" ht="11.25">
      <c r="A97" s="176"/>
      <c r="B97" s="176"/>
      <c r="D97" s="1"/>
      <c r="E97" s="1"/>
      <c r="G97" s="1"/>
      <c r="H97" s="8"/>
      <c r="I97" s="8"/>
      <c r="K97" s="9"/>
      <c r="L97" s="8"/>
      <c r="P97" s="11"/>
      <c r="Q97" s="11"/>
      <c r="R97" s="11"/>
      <c r="S97" s="176"/>
      <c r="T97" s="176"/>
      <c r="U97" s="176"/>
      <c r="V97" s="176"/>
      <c r="W97" s="176"/>
    </row>
    <row r="100" spans="1:23" ht="11.25">
      <c r="A100" s="176"/>
      <c r="B100" s="176"/>
      <c r="D100" s="1"/>
      <c r="E100" s="1"/>
      <c r="G100" s="1"/>
      <c r="H100" s="7"/>
      <c r="I100" s="184"/>
      <c r="K100" s="6"/>
      <c r="L100" s="7"/>
      <c r="P100" s="11"/>
      <c r="Q100" s="11"/>
      <c r="R100" s="11"/>
      <c r="S100" s="176"/>
      <c r="T100" s="176"/>
      <c r="U100" s="176"/>
      <c r="V100" s="176"/>
      <c r="W100" s="176"/>
    </row>
    <row r="101" spans="1:23" ht="11.25">
      <c r="A101" s="176"/>
      <c r="B101" s="176"/>
      <c r="D101" s="1"/>
      <c r="E101" s="1"/>
      <c r="G101" s="1"/>
      <c r="H101" s="8"/>
      <c r="I101" s="8"/>
      <c r="K101" s="9"/>
      <c r="L101" s="8"/>
      <c r="P101" s="11"/>
      <c r="Q101" s="11"/>
      <c r="R101" s="11"/>
      <c r="S101" s="176"/>
      <c r="T101" s="176"/>
      <c r="U101" s="176"/>
      <c r="V101" s="176"/>
      <c r="W101" s="176"/>
    </row>
    <row r="102" spans="1:23" ht="11.25">
      <c r="A102" s="176"/>
      <c r="B102" s="176"/>
      <c r="D102" s="1"/>
      <c r="E102" s="1"/>
      <c r="G102" s="1"/>
      <c r="K102" s="9"/>
      <c r="P102" s="11"/>
      <c r="Q102" s="11"/>
      <c r="R102" s="11"/>
      <c r="S102" s="176"/>
      <c r="T102" s="176"/>
      <c r="U102" s="176"/>
      <c r="V102" s="176"/>
      <c r="W102" s="176"/>
    </row>
    <row r="103" spans="1:23" ht="11.25">
      <c r="A103" s="176"/>
      <c r="B103" s="176"/>
      <c r="D103" s="1"/>
      <c r="E103" s="1"/>
      <c r="G103" s="1"/>
      <c r="H103" s="8"/>
      <c r="I103" s="8"/>
      <c r="K103" s="9"/>
      <c r="L103" s="8"/>
      <c r="P103" s="11"/>
      <c r="Q103" s="11"/>
      <c r="R103" s="11"/>
      <c r="S103" s="176"/>
      <c r="T103" s="176"/>
      <c r="U103" s="176"/>
      <c r="V103" s="176"/>
      <c r="W103" s="176"/>
    </row>
    <row r="105" spans="1:23" ht="11.25">
      <c r="A105" s="176"/>
      <c r="B105" s="176"/>
      <c r="D105" s="1"/>
      <c r="E105" s="1"/>
      <c r="G105" s="1"/>
      <c r="H105" s="7"/>
      <c r="P105" s="11"/>
      <c r="Q105" s="11"/>
      <c r="R105" s="11"/>
      <c r="S105" s="176"/>
      <c r="T105" s="176"/>
      <c r="U105" s="176"/>
      <c r="V105" s="176"/>
      <c r="W105" s="176"/>
    </row>
    <row r="106" spans="1:23" ht="11.25">
      <c r="A106" s="176"/>
      <c r="B106" s="176"/>
      <c r="D106" s="1"/>
      <c r="E106" s="1"/>
      <c r="G106" s="1"/>
      <c r="H106" s="8"/>
      <c r="P106" s="11"/>
      <c r="Q106" s="11"/>
      <c r="R106" s="11"/>
      <c r="S106" s="176"/>
      <c r="T106" s="176"/>
      <c r="U106" s="176"/>
      <c r="V106" s="176"/>
      <c r="W106" s="176"/>
    </row>
    <row r="108" spans="1:23" ht="11.25">
      <c r="A108" s="176"/>
      <c r="B108" s="176"/>
      <c r="C108" s="176"/>
      <c r="D108" s="1"/>
      <c r="E108" s="1"/>
      <c r="G108" s="1"/>
      <c r="H108" s="8"/>
      <c r="P108" s="11"/>
      <c r="Q108" s="11"/>
      <c r="R108" s="11"/>
      <c r="S108" s="176"/>
      <c r="T108" s="176"/>
      <c r="U108" s="176"/>
      <c r="V108" s="176"/>
      <c r="W108" s="176"/>
    </row>
  </sheetData>
  <sheetProtection/>
  <mergeCells count="226">
    <mergeCell ref="C89:H89"/>
    <mergeCell ref="I89:L89"/>
    <mergeCell ref="C90:H90"/>
    <mergeCell ref="I90:L90"/>
    <mergeCell ref="C91:H91"/>
    <mergeCell ref="I91:L91"/>
    <mergeCell ref="C86:H86"/>
    <mergeCell ref="I86:L86"/>
    <mergeCell ref="C87:H87"/>
    <mergeCell ref="I87:L87"/>
    <mergeCell ref="C88:H88"/>
    <mergeCell ref="I88:L88"/>
    <mergeCell ref="C83:H83"/>
    <mergeCell ref="I83:L83"/>
    <mergeCell ref="C84:H84"/>
    <mergeCell ref="I84:L84"/>
    <mergeCell ref="C85:H85"/>
    <mergeCell ref="I85:L85"/>
    <mergeCell ref="A78:R78"/>
    <mergeCell ref="C79:N79"/>
    <mergeCell ref="I80:L80"/>
    <mergeCell ref="C81:H81"/>
    <mergeCell ref="I81:L81"/>
    <mergeCell ref="C82:H82"/>
    <mergeCell ref="I82:L82"/>
    <mergeCell ref="C75:H75"/>
    <mergeCell ref="O75:R75"/>
    <mergeCell ref="B76:H76"/>
    <mergeCell ref="O76:R76"/>
    <mergeCell ref="B77:H77"/>
    <mergeCell ref="O77:R77"/>
    <mergeCell ref="P70:P71"/>
    <mergeCell ref="Q70:Q71"/>
    <mergeCell ref="A72:A74"/>
    <mergeCell ref="B72:B74"/>
    <mergeCell ref="C72:C74"/>
    <mergeCell ref="D72:D74"/>
    <mergeCell ref="E72:E74"/>
    <mergeCell ref="F72:F74"/>
    <mergeCell ref="G72:G74"/>
    <mergeCell ref="O73:O74"/>
    <mergeCell ref="Q68:Q69"/>
    <mergeCell ref="R68:R69"/>
    <mergeCell ref="A70:A71"/>
    <mergeCell ref="B70:B71"/>
    <mergeCell ref="C70:C71"/>
    <mergeCell ref="D70:D71"/>
    <mergeCell ref="E70:E71"/>
    <mergeCell ref="F70:F71"/>
    <mergeCell ref="G70:G71"/>
    <mergeCell ref="O70:O71"/>
    <mergeCell ref="C65:R65"/>
    <mergeCell ref="A66:A69"/>
    <mergeCell ref="B66:B69"/>
    <mergeCell ref="C66:C69"/>
    <mergeCell ref="D66:D69"/>
    <mergeCell ref="E66:E69"/>
    <mergeCell ref="F66:F69"/>
    <mergeCell ref="G66:G69"/>
    <mergeCell ref="O68:O69"/>
    <mergeCell ref="P68:P69"/>
    <mergeCell ref="O62:O63"/>
    <mergeCell ref="P62:P63"/>
    <mergeCell ref="Q62:Q63"/>
    <mergeCell ref="R62:R63"/>
    <mergeCell ref="C64:H64"/>
    <mergeCell ref="O64:R64"/>
    <mergeCell ref="G58:G60"/>
    <mergeCell ref="A61:A63"/>
    <mergeCell ref="B61:B63"/>
    <mergeCell ref="C61:C63"/>
    <mergeCell ref="D61:D63"/>
    <mergeCell ref="E61:E63"/>
    <mergeCell ref="F61:F63"/>
    <mergeCell ref="G61:G63"/>
    <mergeCell ref="Q53:Q55"/>
    <mergeCell ref="R53:R55"/>
    <mergeCell ref="C56:H56"/>
    <mergeCell ref="C57:R57"/>
    <mergeCell ref="A58:A60"/>
    <mergeCell ref="B58:B60"/>
    <mergeCell ref="C58:C60"/>
    <mergeCell ref="D58:D60"/>
    <mergeCell ref="E58:E60"/>
    <mergeCell ref="F58:F60"/>
    <mergeCell ref="R50:R52"/>
    <mergeCell ref="A53:A55"/>
    <mergeCell ref="B53:B55"/>
    <mergeCell ref="C53:C55"/>
    <mergeCell ref="D53:D55"/>
    <mergeCell ref="E53:E55"/>
    <mergeCell ref="F53:F55"/>
    <mergeCell ref="G53:G55"/>
    <mergeCell ref="O53:O55"/>
    <mergeCell ref="P53:P55"/>
    <mergeCell ref="G50:G52"/>
    <mergeCell ref="A48:A49"/>
    <mergeCell ref="B48:B49"/>
    <mergeCell ref="O50:O52"/>
    <mergeCell ref="P50:P52"/>
    <mergeCell ref="Q50:Q52"/>
    <mergeCell ref="A50:A52"/>
    <mergeCell ref="B50:B52"/>
    <mergeCell ref="C50:C52"/>
    <mergeCell ref="D50:D52"/>
    <mergeCell ref="E50:E52"/>
    <mergeCell ref="F50:F52"/>
    <mergeCell ref="C48:C49"/>
    <mergeCell ref="D48:D49"/>
    <mergeCell ref="E48:E49"/>
    <mergeCell ref="F48:F49"/>
    <mergeCell ref="P44:P45"/>
    <mergeCell ref="G48:G49"/>
    <mergeCell ref="Q44:Q45"/>
    <mergeCell ref="R44:R45"/>
    <mergeCell ref="C46:H46"/>
    <mergeCell ref="C47:R47"/>
    <mergeCell ref="P42:P43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O40:O41"/>
    <mergeCell ref="A42:A43"/>
    <mergeCell ref="B42:B43"/>
    <mergeCell ref="C42:C43"/>
    <mergeCell ref="D42:D43"/>
    <mergeCell ref="E42:E43"/>
    <mergeCell ref="F42:F43"/>
    <mergeCell ref="G42:G43"/>
    <mergeCell ref="O42:O43"/>
    <mergeCell ref="G27:G28"/>
    <mergeCell ref="D35:D36"/>
    <mergeCell ref="E37:E39"/>
    <mergeCell ref="A40:A41"/>
    <mergeCell ref="B40:B41"/>
    <mergeCell ref="C40:C41"/>
    <mergeCell ref="D40:D41"/>
    <mergeCell ref="E40:E41"/>
    <mergeCell ref="F40:F41"/>
    <mergeCell ref="G40:G41"/>
    <mergeCell ref="A27:A28"/>
    <mergeCell ref="B27:B28"/>
    <mergeCell ref="C27:C28"/>
    <mergeCell ref="D27:D28"/>
    <mergeCell ref="E27:E28"/>
    <mergeCell ref="F27:F28"/>
    <mergeCell ref="Q22:Q24"/>
    <mergeCell ref="R22:R24"/>
    <mergeCell ref="A25:A26"/>
    <mergeCell ref="B25:B26"/>
    <mergeCell ref="C25:C26"/>
    <mergeCell ref="D25:D26"/>
    <mergeCell ref="E25:E26"/>
    <mergeCell ref="F25:F26"/>
    <mergeCell ref="G25:G26"/>
    <mergeCell ref="R19:R20"/>
    <mergeCell ref="A21:A24"/>
    <mergeCell ref="B21:B24"/>
    <mergeCell ref="C21:C24"/>
    <mergeCell ref="D21:D24"/>
    <mergeCell ref="E21:E24"/>
    <mergeCell ref="F21:F24"/>
    <mergeCell ref="G21:G24"/>
    <mergeCell ref="O22:O24"/>
    <mergeCell ref="P22:P24"/>
    <mergeCell ref="G19:G20"/>
    <mergeCell ref="A17:A18"/>
    <mergeCell ref="B17:B18"/>
    <mergeCell ref="O19:O20"/>
    <mergeCell ref="P19:P20"/>
    <mergeCell ref="Q19:Q20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Q13:Q14"/>
    <mergeCell ref="R13:R14"/>
    <mergeCell ref="G17:G18"/>
    <mergeCell ref="B15:B16"/>
    <mergeCell ref="C15:C16"/>
    <mergeCell ref="D15:D16"/>
    <mergeCell ref="E15:E16"/>
    <mergeCell ref="F15:F16"/>
    <mergeCell ref="G15:G16"/>
    <mergeCell ref="A7:R7"/>
    <mergeCell ref="A8:R8"/>
    <mergeCell ref="B9:R9"/>
    <mergeCell ref="C10:R10"/>
    <mergeCell ref="D11:D14"/>
    <mergeCell ref="E11:E14"/>
    <mergeCell ref="F11:F14"/>
    <mergeCell ref="G11:G14"/>
    <mergeCell ref="O13:O14"/>
    <mergeCell ref="P13:P14"/>
    <mergeCell ref="H4:H6"/>
    <mergeCell ref="I4:L4"/>
    <mergeCell ref="M4:M6"/>
    <mergeCell ref="N4:N6"/>
    <mergeCell ref="O4:R4"/>
    <mergeCell ref="I5:I6"/>
    <mergeCell ref="J5:K5"/>
    <mergeCell ref="L5:L6"/>
    <mergeCell ref="O5:O6"/>
    <mergeCell ref="P5:R5"/>
    <mergeCell ref="A1:R1"/>
    <mergeCell ref="A2:R2"/>
    <mergeCell ref="N3:R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" right="0" top="0" bottom="0" header="0.31496062992125984" footer="0.31496062992125984"/>
  <pageSetup horizontalDpi="600" verticalDpi="600" orientation="landscape" paperSize="9" scale="98" r:id="rId1"/>
  <rowBreaks count="2" manualBreakCount="2">
    <brk id="30" max="17" man="1"/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2"/>
  <sheetViews>
    <sheetView zoomScalePageLayoutView="0" workbookViewId="0" topLeftCell="A73">
      <selection activeCell="D92" sqref="D92:D93"/>
    </sheetView>
  </sheetViews>
  <sheetFormatPr defaultColWidth="9.140625" defaultRowHeight="12.75"/>
  <cols>
    <col min="1" max="1" width="3.140625" style="0" customWidth="1"/>
    <col min="2" max="3" width="3.7109375" style="0" customWidth="1"/>
    <col min="4" max="4" width="70.8515625" style="0" customWidth="1"/>
    <col min="5" max="5" width="4.421875" style="0" customWidth="1"/>
    <col min="6" max="6" width="3.57421875" style="0" customWidth="1"/>
    <col min="7" max="7" width="4.140625" style="0" customWidth="1"/>
    <col min="8" max="8" width="5.8515625" style="0" customWidth="1"/>
    <col min="10" max="10" width="7.8515625" style="0" customWidth="1"/>
    <col min="11" max="11" width="7.28125" style="0" customWidth="1"/>
    <col min="12" max="12" width="5.57421875" style="0" customWidth="1"/>
    <col min="14" max="14" width="7.28125" style="0" customWidth="1"/>
    <col min="15" max="15" width="7.00390625" style="0" customWidth="1"/>
    <col min="16" max="16" width="5.421875" style="0" customWidth="1"/>
  </cols>
  <sheetData>
    <row r="1" spans="1:16" ht="13.5" thickBot="1">
      <c r="A1" s="13"/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 customHeight="1">
      <c r="A2" s="766" t="s">
        <v>1</v>
      </c>
      <c r="B2" s="769" t="s">
        <v>2</v>
      </c>
      <c r="C2" s="769" t="s">
        <v>3</v>
      </c>
      <c r="D2" s="779" t="s">
        <v>22</v>
      </c>
      <c r="E2" s="798" t="s">
        <v>4</v>
      </c>
      <c r="F2" s="800" t="s">
        <v>33</v>
      </c>
      <c r="G2" s="790" t="s">
        <v>5</v>
      </c>
      <c r="H2" s="792" t="s">
        <v>6</v>
      </c>
      <c r="I2" s="786" t="s">
        <v>39</v>
      </c>
      <c r="J2" s="787"/>
      <c r="K2" s="787"/>
      <c r="L2" s="788"/>
      <c r="M2" s="786" t="s">
        <v>40</v>
      </c>
      <c r="N2" s="787"/>
      <c r="O2" s="787"/>
      <c r="P2" s="788"/>
    </row>
    <row r="3" spans="1:16" ht="12.75" customHeight="1">
      <c r="A3" s="767"/>
      <c r="B3" s="770"/>
      <c r="C3" s="770"/>
      <c r="D3" s="780"/>
      <c r="E3" s="799"/>
      <c r="F3" s="801"/>
      <c r="G3" s="791"/>
      <c r="H3" s="793"/>
      <c r="I3" s="768" t="s">
        <v>7</v>
      </c>
      <c r="J3" s="789" t="s">
        <v>8</v>
      </c>
      <c r="K3" s="789"/>
      <c r="L3" s="784" t="s">
        <v>28</v>
      </c>
      <c r="M3" s="768" t="s">
        <v>7</v>
      </c>
      <c r="N3" s="789" t="s">
        <v>8</v>
      </c>
      <c r="O3" s="789"/>
      <c r="P3" s="784" t="s">
        <v>28</v>
      </c>
    </row>
    <row r="4" spans="1:16" ht="114.75" customHeight="1" thickBot="1">
      <c r="A4" s="768"/>
      <c r="B4" s="771"/>
      <c r="C4" s="771"/>
      <c r="D4" s="780"/>
      <c r="E4" s="799"/>
      <c r="F4" s="802"/>
      <c r="G4" s="791"/>
      <c r="H4" s="793"/>
      <c r="I4" s="797"/>
      <c r="J4" s="15" t="s">
        <v>7</v>
      </c>
      <c r="K4" s="29" t="s">
        <v>23</v>
      </c>
      <c r="L4" s="785"/>
      <c r="M4" s="797"/>
      <c r="N4" s="15" t="s">
        <v>7</v>
      </c>
      <c r="O4" s="29" t="s">
        <v>23</v>
      </c>
      <c r="P4" s="785"/>
    </row>
    <row r="5" spans="1:16" ht="14.25" customHeight="1" thickBot="1">
      <c r="A5" s="794" t="s">
        <v>149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6"/>
    </row>
    <row r="6" spans="1:16" ht="18" customHeight="1">
      <c r="A6" s="19" t="s">
        <v>9</v>
      </c>
      <c r="B6" s="781" t="s">
        <v>9</v>
      </c>
      <c r="C6" s="811" t="s">
        <v>9</v>
      </c>
      <c r="D6" s="812" t="s">
        <v>139</v>
      </c>
      <c r="E6" s="23" t="s">
        <v>9</v>
      </c>
      <c r="F6" s="21"/>
      <c r="G6" s="48"/>
      <c r="H6" s="816" t="s">
        <v>13</v>
      </c>
      <c r="I6" s="30">
        <v>2078</v>
      </c>
      <c r="J6" s="31">
        <v>2078</v>
      </c>
      <c r="K6" s="31">
        <v>1565.1</v>
      </c>
      <c r="L6" s="131"/>
      <c r="M6" s="30">
        <v>2335.7</v>
      </c>
      <c r="N6" s="62">
        <v>2335.7</v>
      </c>
      <c r="O6" s="62">
        <v>1761.9</v>
      </c>
      <c r="P6" s="32"/>
    </row>
    <row r="7" spans="1:16" ht="12.75">
      <c r="A7" s="33"/>
      <c r="B7" s="782"/>
      <c r="C7" s="807"/>
      <c r="D7" s="813"/>
      <c r="E7" s="68" t="s">
        <v>10</v>
      </c>
      <c r="F7" s="67"/>
      <c r="G7" s="52"/>
      <c r="H7" s="817"/>
      <c r="I7" s="58">
        <v>1994.7</v>
      </c>
      <c r="J7" s="50">
        <v>1994.7</v>
      </c>
      <c r="K7" s="50">
        <v>1522.9</v>
      </c>
      <c r="L7" s="132"/>
      <c r="M7" s="58">
        <v>2221.5</v>
      </c>
      <c r="N7" s="63">
        <v>2221.5</v>
      </c>
      <c r="O7" s="63">
        <v>1696</v>
      </c>
      <c r="P7" s="45"/>
    </row>
    <row r="8" spans="1:16" ht="12.75">
      <c r="A8" s="33"/>
      <c r="B8" s="782"/>
      <c r="C8" s="807"/>
      <c r="D8" s="813"/>
      <c r="E8" s="68" t="s">
        <v>41</v>
      </c>
      <c r="F8" s="67"/>
      <c r="G8" s="52"/>
      <c r="H8" s="817"/>
      <c r="I8" s="58">
        <v>985</v>
      </c>
      <c r="J8" s="50">
        <v>985</v>
      </c>
      <c r="K8" s="50">
        <v>752</v>
      </c>
      <c r="L8" s="132"/>
      <c r="M8" s="58">
        <v>1058.1</v>
      </c>
      <c r="N8" s="63">
        <v>1058.1</v>
      </c>
      <c r="O8" s="63">
        <v>807.9</v>
      </c>
      <c r="P8" s="45"/>
    </row>
    <row r="9" spans="1:16" ht="12.75">
      <c r="A9" s="33"/>
      <c r="B9" s="782"/>
      <c r="C9" s="807"/>
      <c r="D9" s="813"/>
      <c r="E9" s="68" t="s">
        <v>42</v>
      </c>
      <c r="F9" s="67"/>
      <c r="G9" s="52"/>
      <c r="H9" s="817"/>
      <c r="I9" s="58">
        <v>66.1</v>
      </c>
      <c r="J9" s="50">
        <v>66.1</v>
      </c>
      <c r="K9" s="50">
        <v>50.5</v>
      </c>
      <c r="L9" s="132"/>
      <c r="M9" s="58">
        <v>65.8</v>
      </c>
      <c r="N9" s="63">
        <v>65.8</v>
      </c>
      <c r="O9" s="63">
        <v>50.3</v>
      </c>
      <c r="P9" s="45"/>
    </row>
    <row r="10" spans="1:16" ht="12.75">
      <c r="A10" s="33"/>
      <c r="B10" s="782"/>
      <c r="C10" s="807"/>
      <c r="D10" s="813"/>
      <c r="E10" s="68" t="s">
        <v>43</v>
      </c>
      <c r="F10" s="67"/>
      <c r="G10" s="52"/>
      <c r="H10" s="817"/>
      <c r="I10" s="58">
        <v>17.299999999999997</v>
      </c>
      <c r="J10" s="50">
        <v>17.299999999999997</v>
      </c>
      <c r="K10" s="50">
        <v>13.2</v>
      </c>
      <c r="L10" s="132"/>
      <c r="M10" s="58">
        <v>45</v>
      </c>
      <c r="N10" s="63">
        <v>45</v>
      </c>
      <c r="O10" s="63">
        <v>34.4</v>
      </c>
      <c r="P10" s="45"/>
    </row>
    <row r="11" spans="1:16" ht="12.75">
      <c r="A11" s="33"/>
      <c r="B11" s="782"/>
      <c r="C11" s="807"/>
      <c r="D11" s="813"/>
      <c r="E11" s="68" t="s">
        <v>37</v>
      </c>
      <c r="F11" s="67"/>
      <c r="G11" s="52"/>
      <c r="H11" s="817"/>
      <c r="I11" s="58">
        <v>185.5</v>
      </c>
      <c r="J11" s="50">
        <v>185.5</v>
      </c>
      <c r="K11" s="50">
        <v>141.6</v>
      </c>
      <c r="L11" s="132"/>
      <c r="M11" s="58">
        <v>227.7</v>
      </c>
      <c r="N11" s="63">
        <v>227.7</v>
      </c>
      <c r="O11" s="63">
        <v>173.8</v>
      </c>
      <c r="P11" s="45"/>
    </row>
    <row r="12" spans="1:16" ht="12.75">
      <c r="A12" s="33"/>
      <c r="B12" s="782"/>
      <c r="C12" s="807"/>
      <c r="D12" s="813"/>
      <c r="E12" s="68" t="s">
        <v>44</v>
      </c>
      <c r="F12" s="67"/>
      <c r="G12" s="52"/>
      <c r="H12" s="817"/>
      <c r="I12" s="58">
        <v>221.2</v>
      </c>
      <c r="J12" s="50">
        <v>221.2</v>
      </c>
      <c r="K12" s="50">
        <v>168.9</v>
      </c>
      <c r="L12" s="132"/>
      <c r="M12" s="58">
        <v>241.8</v>
      </c>
      <c r="N12" s="63">
        <v>241.8</v>
      </c>
      <c r="O12" s="63">
        <v>184.6</v>
      </c>
      <c r="P12" s="45"/>
    </row>
    <row r="13" spans="1:16" ht="12.75">
      <c r="A13" s="33"/>
      <c r="B13" s="782"/>
      <c r="C13" s="807"/>
      <c r="D13" s="813"/>
      <c r="E13" s="68" t="s">
        <v>45</v>
      </c>
      <c r="F13" s="67"/>
      <c r="G13" s="52"/>
      <c r="H13" s="817"/>
      <c r="I13" s="58">
        <v>1214.1</v>
      </c>
      <c r="J13" s="50">
        <v>1214.1</v>
      </c>
      <c r="K13" s="50">
        <v>926.9</v>
      </c>
      <c r="L13" s="132"/>
      <c r="M13" s="58">
        <v>1325.7</v>
      </c>
      <c r="N13" s="63">
        <v>1325.7</v>
      </c>
      <c r="O13" s="63">
        <v>1012.2</v>
      </c>
      <c r="P13" s="45"/>
    </row>
    <row r="14" spans="1:16" ht="12.75">
      <c r="A14" s="33"/>
      <c r="B14" s="782"/>
      <c r="C14" s="807"/>
      <c r="D14" s="813"/>
      <c r="E14" s="68" t="s">
        <v>46</v>
      </c>
      <c r="F14" s="67"/>
      <c r="G14" s="52"/>
      <c r="H14" s="817"/>
      <c r="I14" s="58">
        <v>190.2</v>
      </c>
      <c r="J14" s="50">
        <v>190.2</v>
      </c>
      <c r="K14" s="50">
        <v>145.2</v>
      </c>
      <c r="L14" s="132"/>
      <c r="M14" s="58">
        <v>203.7</v>
      </c>
      <c r="N14" s="63">
        <v>203.7</v>
      </c>
      <c r="O14" s="63">
        <v>155.5</v>
      </c>
      <c r="P14" s="45"/>
    </row>
    <row r="15" spans="1:16" ht="12.75">
      <c r="A15" s="33"/>
      <c r="B15" s="782"/>
      <c r="C15" s="807"/>
      <c r="D15" s="813"/>
      <c r="E15" s="68" t="s">
        <v>47</v>
      </c>
      <c r="F15" s="67"/>
      <c r="G15" s="52"/>
      <c r="H15" s="817"/>
      <c r="I15" s="58">
        <v>159.3</v>
      </c>
      <c r="J15" s="50">
        <v>159.3</v>
      </c>
      <c r="K15" s="50">
        <v>121.6</v>
      </c>
      <c r="L15" s="132"/>
      <c r="M15" s="58">
        <v>151.3</v>
      </c>
      <c r="N15" s="63">
        <v>151.3</v>
      </c>
      <c r="O15" s="63">
        <v>115.5</v>
      </c>
      <c r="P15" s="45"/>
    </row>
    <row r="16" spans="1:16" ht="12.75">
      <c r="A16" s="33"/>
      <c r="B16" s="782"/>
      <c r="C16" s="807"/>
      <c r="D16" s="813"/>
      <c r="E16" s="68" t="s">
        <v>48</v>
      </c>
      <c r="F16" s="67"/>
      <c r="G16" s="52"/>
      <c r="H16" s="817"/>
      <c r="I16" s="58">
        <v>1218.4</v>
      </c>
      <c r="J16" s="50">
        <v>1218.4</v>
      </c>
      <c r="K16" s="50">
        <v>930.2</v>
      </c>
      <c r="L16" s="132"/>
      <c r="M16" s="58">
        <v>1274.8</v>
      </c>
      <c r="N16" s="63">
        <v>1274.8</v>
      </c>
      <c r="O16" s="63">
        <v>973.3</v>
      </c>
      <c r="P16" s="45"/>
    </row>
    <row r="17" spans="1:16" ht="12.75">
      <c r="A17" s="33"/>
      <c r="B17" s="782"/>
      <c r="C17" s="807"/>
      <c r="D17" s="813"/>
      <c r="E17" s="68" t="s">
        <v>49</v>
      </c>
      <c r="F17" s="67"/>
      <c r="G17" s="52"/>
      <c r="H17" s="817"/>
      <c r="I17" s="58">
        <v>200.7</v>
      </c>
      <c r="J17" s="50">
        <v>200.7</v>
      </c>
      <c r="K17" s="50">
        <v>153.2</v>
      </c>
      <c r="L17" s="132"/>
      <c r="M17" s="58">
        <v>224.7</v>
      </c>
      <c r="N17" s="63">
        <v>224.7</v>
      </c>
      <c r="O17" s="63">
        <v>171.5</v>
      </c>
      <c r="P17" s="45"/>
    </row>
    <row r="18" spans="1:16" ht="12.75">
      <c r="A18" s="33"/>
      <c r="B18" s="782"/>
      <c r="C18" s="807"/>
      <c r="D18" s="813"/>
      <c r="E18" s="68" t="s">
        <v>50</v>
      </c>
      <c r="F18" s="67"/>
      <c r="G18" s="52"/>
      <c r="H18" s="817"/>
      <c r="I18" s="58">
        <v>165.4</v>
      </c>
      <c r="J18" s="50">
        <v>165.4</v>
      </c>
      <c r="K18" s="50">
        <v>126.3</v>
      </c>
      <c r="L18" s="132"/>
      <c r="M18" s="58">
        <v>161.2</v>
      </c>
      <c r="N18" s="63">
        <v>161.2</v>
      </c>
      <c r="O18" s="63">
        <v>123.1</v>
      </c>
      <c r="P18" s="45"/>
    </row>
    <row r="19" spans="1:16" ht="12.75">
      <c r="A19" s="33"/>
      <c r="B19" s="782"/>
      <c r="C19" s="807"/>
      <c r="D19" s="813"/>
      <c r="E19" s="68" t="s">
        <v>51</v>
      </c>
      <c r="F19" s="67"/>
      <c r="G19" s="52"/>
      <c r="H19" s="817"/>
      <c r="I19" s="58">
        <v>185.3</v>
      </c>
      <c r="J19" s="50">
        <v>185.3</v>
      </c>
      <c r="K19" s="50">
        <v>141.5</v>
      </c>
      <c r="L19" s="132"/>
      <c r="M19" s="58">
        <v>198.9</v>
      </c>
      <c r="N19" s="63">
        <v>198.9</v>
      </c>
      <c r="O19" s="63">
        <v>151.8</v>
      </c>
      <c r="P19" s="45"/>
    </row>
    <row r="20" spans="1:16" ht="12.75">
      <c r="A20" s="33"/>
      <c r="B20" s="782"/>
      <c r="C20" s="807"/>
      <c r="D20" s="813"/>
      <c r="E20" s="68" t="s">
        <v>52</v>
      </c>
      <c r="F20" s="67"/>
      <c r="G20" s="52"/>
      <c r="H20" s="817"/>
      <c r="I20" s="58">
        <v>876.8</v>
      </c>
      <c r="J20" s="50">
        <v>876.8</v>
      </c>
      <c r="K20" s="50">
        <v>669.4</v>
      </c>
      <c r="L20" s="132"/>
      <c r="M20" s="58">
        <v>944.4</v>
      </c>
      <c r="N20" s="63">
        <v>944.4</v>
      </c>
      <c r="O20" s="63">
        <v>721</v>
      </c>
      <c r="P20" s="45"/>
    </row>
    <row r="21" spans="1:16" ht="12.75">
      <c r="A21" s="33"/>
      <c r="B21" s="782"/>
      <c r="C21" s="807"/>
      <c r="D21" s="813"/>
      <c r="E21" s="68" t="s">
        <v>53</v>
      </c>
      <c r="F21" s="67"/>
      <c r="G21" s="52"/>
      <c r="H21" s="817"/>
      <c r="I21" s="58">
        <v>504.5</v>
      </c>
      <c r="J21" s="50">
        <v>504.5</v>
      </c>
      <c r="K21" s="50">
        <v>385.2</v>
      </c>
      <c r="L21" s="132"/>
      <c r="M21" s="58">
        <v>542.9</v>
      </c>
      <c r="N21" s="63">
        <v>542.9</v>
      </c>
      <c r="O21" s="63">
        <v>414.5</v>
      </c>
      <c r="P21" s="45"/>
    </row>
    <row r="22" spans="1:16" ht="12.75">
      <c r="A22" s="33"/>
      <c r="B22" s="782"/>
      <c r="C22" s="807"/>
      <c r="D22" s="813"/>
      <c r="E22" s="68" t="s">
        <v>54</v>
      </c>
      <c r="F22" s="67"/>
      <c r="G22" s="52"/>
      <c r="H22" s="817"/>
      <c r="I22" s="58">
        <v>218.60000000000002</v>
      </c>
      <c r="J22" s="50">
        <v>218.60000000000002</v>
      </c>
      <c r="K22" s="50">
        <v>161.3</v>
      </c>
      <c r="L22" s="132"/>
      <c r="M22" s="58">
        <v>290.3</v>
      </c>
      <c r="N22" s="63">
        <v>290.3</v>
      </c>
      <c r="O22" s="63">
        <v>221.7</v>
      </c>
      <c r="P22" s="45"/>
    </row>
    <row r="23" spans="1:16" ht="12.75">
      <c r="A23" s="33"/>
      <c r="B23" s="782"/>
      <c r="C23" s="807"/>
      <c r="D23" s="813"/>
      <c r="E23" s="68" t="s">
        <v>55</v>
      </c>
      <c r="F23" s="67"/>
      <c r="G23" s="52"/>
      <c r="H23" s="817"/>
      <c r="I23" s="58">
        <v>49.900000000000006</v>
      </c>
      <c r="J23" s="50">
        <v>49.900000000000006</v>
      </c>
      <c r="K23" s="50">
        <v>38.1</v>
      </c>
      <c r="L23" s="132"/>
      <c r="M23" s="58">
        <v>49.9</v>
      </c>
      <c r="N23" s="63">
        <v>49.9</v>
      </c>
      <c r="O23" s="63">
        <v>38.1</v>
      </c>
      <c r="P23" s="45"/>
    </row>
    <row r="24" spans="1:16" ht="13.5" thickBot="1">
      <c r="A24" s="33"/>
      <c r="B24" s="782"/>
      <c r="C24" s="807"/>
      <c r="D24" s="814"/>
      <c r="E24" s="68" t="s">
        <v>56</v>
      </c>
      <c r="F24" s="67"/>
      <c r="G24" s="53"/>
      <c r="H24" s="818"/>
      <c r="I24" s="59">
        <v>21.2</v>
      </c>
      <c r="J24" s="54">
        <v>21.2</v>
      </c>
      <c r="K24" s="54">
        <v>16.2</v>
      </c>
      <c r="L24" s="133"/>
      <c r="M24" s="59">
        <v>21.1</v>
      </c>
      <c r="N24" s="64">
        <v>21.1</v>
      </c>
      <c r="O24" s="64">
        <v>16.1</v>
      </c>
      <c r="P24" s="55"/>
    </row>
    <row r="25" spans="1:16" ht="13.5" thickBot="1">
      <c r="A25" s="33"/>
      <c r="B25" s="782"/>
      <c r="C25" s="807"/>
      <c r="D25" s="18"/>
      <c r="E25" s="23" t="s">
        <v>57</v>
      </c>
      <c r="F25" s="21"/>
      <c r="G25" s="57"/>
      <c r="H25" s="76" t="s">
        <v>58</v>
      </c>
      <c r="I25" s="26">
        <v>40.4</v>
      </c>
      <c r="J25" s="60">
        <v>40.4</v>
      </c>
      <c r="K25" s="60">
        <v>0</v>
      </c>
      <c r="L25" s="134">
        <v>0</v>
      </c>
      <c r="M25" s="26">
        <v>40.4</v>
      </c>
      <c r="N25" s="60">
        <v>40.4</v>
      </c>
      <c r="O25" s="60">
        <v>0</v>
      </c>
      <c r="P25" s="61">
        <v>0</v>
      </c>
    </row>
    <row r="26" spans="1:16" ht="15" customHeight="1" thickBot="1">
      <c r="A26" s="34"/>
      <c r="B26" s="783"/>
      <c r="C26" s="808"/>
      <c r="D26" s="56"/>
      <c r="E26" s="24"/>
      <c r="F26" s="22"/>
      <c r="G26" s="35"/>
      <c r="H26" s="28" t="s">
        <v>16</v>
      </c>
      <c r="I26" s="27">
        <v>10592.599999999999</v>
      </c>
      <c r="J26" s="27">
        <v>10592.599999999999</v>
      </c>
      <c r="K26" s="27">
        <v>8029.299999999999</v>
      </c>
      <c r="L26" s="135">
        <v>0</v>
      </c>
      <c r="M26" s="27">
        <v>11624.899999999998</v>
      </c>
      <c r="N26" s="27">
        <v>11624.899999999998</v>
      </c>
      <c r="O26" s="27">
        <v>8823.200000000003</v>
      </c>
      <c r="P26" s="69">
        <v>0</v>
      </c>
    </row>
    <row r="27" spans="1:16" ht="15" customHeight="1" thickBot="1">
      <c r="A27" s="774" t="s">
        <v>145</v>
      </c>
      <c r="B27" s="775"/>
      <c r="C27" s="775"/>
      <c r="D27" s="775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6"/>
    </row>
    <row r="28" spans="1:16" ht="12" customHeight="1">
      <c r="A28" s="777" t="s">
        <v>9</v>
      </c>
      <c r="B28" s="782" t="s">
        <v>9</v>
      </c>
      <c r="C28" s="807" t="s">
        <v>10</v>
      </c>
      <c r="D28" s="809" t="s">
        <v>59</v>
      </c>
      <c r="E28" s="805"/>
      <c r="F28" s="772" t="s">
        <v>9</v>
      </c>
      <c r="G28" s="820"/>
      <c r="H28" s="49" t="s">
        <v>13</v>
      </c>
      <c r="I28" s="43">
        <f aca="true" t="shared" si="0" ref="I28:I35">J28+L28</f>
        <v>60</v>
      </c>
      <c r="J28" s="44">
        <v>60</v>
      </c>
      <c r="K28" s="44"/>
      <c r="L28" s="136"/>
      <c r="M28" s="70">
        <f>N28+P28</f>
        <v>147</v>
      </c>
      <c r="N28" s="65">
        <v>147</v>
      </c>
      <c r="O28" s="65"/>
      <c r="P28" s="51"/>
    </row>
    <row r="29" spans="1:16" ht="15.75" customHeight="1" thickBot="1">
      <c r="A29" s="778"/>
      <c r="B29" s="783"/>
      <c r="C29" s="808"/>
      <c r="D29" s="810"/>
      <c r="E29" s="806"/>
      <c r="F29" s="773"/>
      <c r="G29" s="821"/>
      <c r="H29" s="39" t="s">
        <v>16</v>
      </c>
      <c r="I29" s="38">
        <f t="shared" si="0"/>
        <v>60</v>
      </c>
      <c r="J29" s="40">
        <f>J28</f>
        <v>60</v>
      </c>
      <c r="K29" s="40"/>
      <c r="L29" s="25"/>
      <c r="M29" s="38">
        <f>N29+P29</f>
        <v>147</v>
      </c>
      <c r="N29" s="40">
        <f>N28</f>
        <v>147</v>
      </c>
      <c r="O29" s="40"/>
      <c r="P29" s="41"/>
    </row>
    <row r="30" spans="1:16" ht="14.25" customHeight="1">
      <c r="A30" s="19" t="s">
        <v>9</v>
      </c>
      <c r="B30" s="16" t="s">
        <v>9</v>
      </c>
      <c r="C30" s="811" t="s">
        <v>11</v>
      </c>
      <c r="D30" s="819" t="s">
        <v>60</v>
      </c>
      <c r="E30" s="803"/>
      <c r="F30" s="815" t="s">
        <v>9</v>
      </c>
      <c r="G30" s="822"/>
      <c r="H30" s="42" t="s">
        <v>13</v>
      </c>
      <c r="I30" s="43">
        <f t="shared" si="0"/>
        <v>10.5</v>
      </c>
      <c r="J30" s="44">
        <v>10.5</v>
      </c>
      <c r="K30" s="44"/>
      <c r="L30" s="136"/>
      <c r="M30" s="71">
        <f>N30+P30</f>
        <v>10.5</v>
      </c>
      <c r="N30" s="66">
        <v>10.5</v>
      </c>
      <c r="O30" s="66"/>
      <c r="P30" s="45"/>
    </row>
    <row r="31" spans="1:16" ht="15" customHeight="1" thickBot="1">
      <c r="A31" s="20"/>
      <c r="B31" s="17"/>
      <c r="C31" s="808"/>
      <c r="D31" s="810"/>
      <c r="E31" s="804"/>
      <c r="F31" s="773"/>
      <c r="G31" s="821"/>
      <c r="H31" s="46" t="s">
        <v>16</v>
      </c>
      <c r="I31" s="37">
        <f t="shared" si="0"/>
        <v>10.5</v>
      </c>
      <c r="J31" s="36">
        <f>J30</f>
        <v>10.5</v>
      </c>
      <c r="K31" s="36"/>
      <c r="L31" s="137"/>
      <c r="M31" s="37">
        <f>N31+P31</f>
        <v>10.5</v>
      </c>
      <c r="N31" s="36">
        <f>N30</f>
        <v>10.5</v>
      </c>
      <c r="O31" s="36"/>
      <c r="P31" s="47"/>
    </row>
    <row r="32" spans="1:16" s="4" customFormat="1" ht="13.5" customHeight="1" thickBot="1">
      <c r="A32" s="78" t="s">
        <v>9</v>
      </c>
      <c r="B32" s="79" t="s">
        <v>9</v>
      </c>
      <c r="C32" s="559" t="s">
        <v>17</v>
      </c>
      <c r="D32" s="560"/>
      <c r="E32" s="560"/>
      <c r="F32" s="560"/>
      <c r="G32" s="560"/>
      <c r="H32" s="763"/>
      <c r="I32" s="85">
        <f>L32+J32</f>
        <v>70.5</v>
      </c>
      <c r="J32" s="83">
        <f>J31+J29</f>
        <v>70.5</v>
      </c>
      <c r="K32" s="83">
        <f>K27+K29+K31</f>
        <v>0</v>
      </c>
      <c r="L32" s="84">
        <f>L27+L29+L31</f>
        <v>0</v>
      </c>
      <c r="M32" s="85">
        <f>P32+N32</f>
        <v>157.5</v>
      </c>
      <c r="N32" s="83">
        <f>N27+N29+N31</f>
        <v>157.5</v>
      </c>
      <c r="O32" s="83">
        <f>O27+O29+O31</f>
        <v>0</v>
      </c>
      <c r="P32" s="84">
        <f>P27+P29+P31</f>
        <v>0</v>
      </c>
    </row>
    <row r="33" spans="1:16" ht="11.25" customHeight="1" thickBot="1">
      <c r="A33" s="759" t="s">
        <v>146</v>
      </c>
      <c r="B33" s="760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1"/>
    </row>
    <row r="34" spans="1:16" s="2" customFormat="1" ht="20.25" customHeight="1">
      <c r="A34" s="706" t="s">
        <v>10</v>
      </c>
      <c r="B34" s="764" t="s">
        <v>9</v>
      </c>
      <c r="C34" s="712" t="s">
        <v>12</v>
      </c>
      <c r="D34" s="757" t="s">
        <v>141</v>
      </c>
      <c r="E34" s="700"/>
      <c r="F34" s="702"/>
      <c r="G34" s="762"/>
      <c r="H34" s="77" t="s">
        <v>13</v>
      </c>
      <c r="I34" s="73">
        <f t="shared" si="0"/>
        <v>1173.5</v>
      </c>
      <c r="J34" s="97">
        <f>147.3+863.4</f>
        <v>1010.7</v>
      </c>
      <c r="K34" s="97"/>
      <c r="L34" s="75">
        <v>162.8</v>
      </c>
      <c r="M34" s="73">
        <v>160</v>
      </c>
      <c r="N34" s="97">
        <v>160</v>
      </c>
      <c r="O34" s="97"/>
      <c r="P34" s="74">
        <v>162.8</v>
      </c>
    </row>
    <row r="35" spans="1:16" s="2" customFormat="1" ht="20.25" customHeight="1" thickBot="1">
      <c r="A35" s="707"/>
      <c r="B35" s="765"/>
      <c r="C35" s="711"/>
      <c r="D35" s="758"/>
      <c r="E35" s="701"/>
      <c r="F35" s="703"/>
      <c r="G35" s="703"/>
      <c r="H35" s="72" t="s">
        <v>16</v>
      </c>
      <c r="I35" s="124">
        <f t="shared" si="0"/>
        <v>1173.5</v>
      </c>
      <c r="J35" s="96">
        <f>J34</f>
        <v>1010.7</v>
      </c>
      <c r="K35" s="96"/>
      <c r="L35" s="125">
        <f>L34</f>
        <v>162.8</v>
      </c>
      <c r="M35" s="124">
        <f>M34</f>
        <v>160</v>
      </c>
      <c r="N35" s="96">
        <f>N34</f>
        <v>160</v>
      </c>
      <c r="O35" s="96"/>
      <c r="P35" s="126">
        <f>P34</f>
        <v>162.8</v>
      </c>
    </row>
    <row r="36" spans="1:16" s="4" customFormat="1" ht="13.5" customHeight="1" thickBot="1">
      <c r="A36" s="78" t="s">
        <v>9</v>
      </c>
      <c r="B36" s="79" t="s">
        <v>9</v>
      </c>
      <c r="C36" s="559" t="s">
        <v>17</v>
      </c>
      <c r="D36" s="560"/>
      <c r="E36" s="560"/>
      <c r="F36" s="560"/>
      <c r="G36" s="560"/>
      <c r="H36" s="763"/>
      <c r="I36" s="85">
        <f>L36+J36</f>
        <v>1173.5</v>
      </c>
      <c r="J36" s="83">
        <f>J35+J33</f>
        <v>1010.7</v>
      </c>
      <c r="K36" s="83">
        <f>K31+K33+K35</f>
        <v>0</v>
      </c>
      <c r="L36" s="84">
        <f>L31+L33+L35</f>
        <v>162.8</v>
      </c>
      <c r="M36" s="85">
        <f>P36+N36</f>
        <v>333.3</v>
      </c>
      <c r="N36" s="83">
        <f>N31+N33+N35</f>
        <v>170.5</v>
      </c>
      <c r="O36" s="83">
        <f>O31+O33+O35</f>
        <v>0</v>
      </c>
      <c r="P36" s="84">
        <f>P31+P33+P35</f>
        <v>162.8</v>
      </c>
    </row>
    <row r="37" spans="1:16" s="4" customFormat="1" ht="13.5" customHeight="1" thickBot="1">
      <c r="A37" s="754" t="s">
        <v>147</v>
      </c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6"/>
    </row>
    <row r="38" spans="1:16" s="2" customFormat="1" ht="13.5" customHeight="1">
      <c r="A38" s="706" t="s">
        <v>10</v>
      </c>
      <c r="B38" s="764" t="s">
        <v>9</v>
      </c>
      <c r="C38" s="712" t="s">
        <v>36</v>
      </c>
      <c r="D38" s="757" t="s">
        <v>142</v>
      </c>
      <c r="E38" s="700"/>
      <c r="F38" s="702"/>
      <c r="G38" s="762"/>
      <c r="H38" s="77" t="s">
        <v>13</v>
      </c>
      <c r="I38" s="73">
        <f>J38+L38</f>
        <v>8.4</v>
      </c>
      <c r="J38" s="97">
        <v>8.4</v>
      </c>
      <c r="K38" s="97"/>
      <c r="L38" s="75"/>
      <c r="M38" s="73">
        <f>N38+P38</f>
        <v>79.9</v>
      </c>
      <c r="N38" s="97">
        <v>79.9</v>
      </c>
      <c r="O38" s="97"/>
      <c r="P38" s="74"/>
    </row>
    <row r="39" spans="1:16" s="2" customFormat="1" ht="12" customHeight="1" thickBot="1">
      <c r="A39" s="707"/>
      <c r="B39" s="765"/>
      <c r="C39" s="711"/>
      <c r="D39" s="758"/>
      <c r="E39" s="701"/>
      <c r="F39" s="703"/>
      <c r="G39" s="703"/>
      <c r="H39" s="72" t="s">
        <v>16</v>
      </c>
      <c r="I39" s="124">
        <f>J39+L39</f>
        <v>8.4</v>
      </c>
      <c r="J39" s="96">
        <f>J38</f>
        <v>8.4</v>
      </c>
      <c r="K39" s="96"/>
      <c r="L39" s="125">
        <f>L38</f>
        <v>0</v>
      </c>
      <c r="M39" s="124">
        <f>M38</f>
        <v>79.9</v>
      </c>
      <c r="N39" s="96">
        <f>N38</f>
        <v>79.9</v>
      </c>
      <c r="O39" s="96"/>
      <c r="P39" s="126">
        <f>P38</f>
        <v>0</v>
      </c>
    </row>
    <row r="40" spans="1:16" s="2" customFormat="1" ht="13.5" customHeight="1">
      <c r="A40" s="706" t="s">
        <v>10</v>
      </c>
      <c r="B40" s="764" t="s">
        <v>9</v>
      </c>
      <c r="C40" s="712" t="s">
        <v>38</v>
      </c>
      <c r="D40" s="757" t="s">
        <v>144</v>
      </c>
      <c r="E40" s="700"/>
      <c r="F40" s="702"/>
      <c r="G40" s="762"/>
      <c r="H40" s="77" t="s">
        <v>13</v>
      </c>
      <c r="I40" s="73">
        <f>J40+L40</f>
        <v>71.6</v>
      </c>
      <c r="J40" s="97">
        <v>71.6</v>
      </c>
      <c r="K40" s="97"/>
      <c r="L40" s="75"/>
      <c r="M40" s="73">
        <f>N40+P40</f>
        <v>71.6</v>
      </c>
      <c r="N40" s="97">
        <v>71.6</v>
      </c>
      <c r="O40" s="97"/>
      <c r="P40" s="74"/>
    </row>
    <row r="41" spans="1:16" s="2" customFormat="1" ht="16.5" customHeight="1" thickBot="1">
      <c r="A41" s="707"/>
      <c r="B41" s="765"/>
      <c r="C41" s="711"/>
      <c r="D41" s="758"/>
      <c r="E41" s="701"/>
      <c r="F41" s="703"/>
      <c r="G41" s="703"/>
      <c r="H41" s="72" t="s">
        <v>16</v>
      </c>
      <c r="I41" s="124">
        <f>J41+L41</f>
        <v>71.6</v>
      </c>
      <c r="J41" s="96">
        <f>J40</f>
        <v>71.6</v>
      </c>
      <c r="K41" s="96"/>
      <c r="L41" s="125">
        <f>L40</f>
        <v>0</v>
      </c>
      <c r="M41" s="124">
        <f>M40</f>
        <v>71.6</v>
      </c>
      <c r="N41" s="96">
        <f>N40</f>
        <v>71.6</v>
      </c>
      <c r="O41" s="96"/>
      <c r="P41" s="126">
        <f>P40</f>
        <v>0</v>
      </c>
    </row>
    <row r="42" spans="1:16" s="4" customFormat="1" ht="13.5" customHeight="1" thickBot="1">
      <c r="A42" s="78" t="s">
        <v>9</v>
      </c>
      <c r="B42" s="79" t="s">
        <v>9</v>
      </c>
      <c r="C42" s="559" t="s">
        <v>17</v>
      </c>
      <c r="D42" s="560"/>
      <c r="E42" s="560"/>
      <c r="F42" s="560"/>
      <c r="G42" s="560"/>
      <c r="H42" s="763"/>
      <c r="I42" s="85">
        <f>L42+J42</f>
        <v>80</v>
      </c>
      <c r="J42" s="83">
        <f>J41+J39</f>
        <v>80</v>
      </c>
      <c r="K42" s="83">
        <f>K37+K39+K41</f>
        <v>0</v>
      </c>
      <c r="L42" s="84">
        <f>L37+L39+L41</f>
        <v>0</v>
      </c>
      <c r="M42" s="85">
        <f>P42+N42</f>
        <v>151.5</v>
      </c>
      <c r="N42" s="83">
        <f>N37+N39+N41</f>
        <v>151.5</v>
      </c>
      <c r="O42" s="83">
        <f>O37+O39+O41</f>
        <v>0</v>
      </c>
      <c r="P42" s="84">
        <f>P37+P39+P41</f>
        <v>0</v>
      </c>
    </row>
    <row r="43" spans="1:16" s="4" customFormat="1" ht="13.5" customHeight="1" thickBot="1">
      <c r="A43" s="754" t="s">
        <v>148</v>
      </c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6"/>
    </row>
    <row r="44" spans="1:16" ht="13.5" customHeight="1">
      <c r="A44" s="740" t="s">
        <v>9</v>
      </c>
      <c r="B44" s="742" t="s">
        <v>9</v>
      </c>
      <c r="C44" s="744" t="s">
        <v>36</v>
      </c>
      <c r="D44" s="719" t="s">
        <v>63</v>
      </c>
      <c r="E44" s="717"/>
      <c r="F44" s="721" t="s">
        <v>9</v>
      </c>
      <c r="G44" s="723" t="s">
        <v>64</v>
      </c>
      <c r="H44" s="93" t="s">
        <v>13</v>
      </c>
      <c r="I44" s="100">
        <v>70</v>
      </c>
      <c r="J44" s="101">
        <v>70</v>
      </c>
      <c r="K44" s="101"/>
      <c r="L44" s="138"/>
      <c r="M44" s="144">
        <f>N44</f>
        <v>75</v>
      </c>
      <c r="N44" s="101">
        <v>75</v>
      </c>
      <c r="O44" s="101"/>
      <c r="P44" s="145">
        <v>0</v>
      </c>
    </row>
    <row r="45" spans="1:16" ht="12" customHeight="1" thickBot="1">
      <c r="A45" s="741"/>
      <c r="B45" s="743"/>
      <c r="C45" s="745"/>
      <c r="D45" s="720"/>
      <c r="E45" s="718"/>
      <c r="F45" s="722"/>
      <c r="G45" s="724"/>
      <c r="H45" s="94" t="s">
        <v>16</v>
      </c>
      <c r="I45" s="102">
        <v>70</v>
      </c>
      <c r="J45" s="103">
        <v>70</v>
      </c>
      <c r="K45" s="103"/>
      <c r="L45" s="139">
        <v>0</v>
      </c>
      <c r="M45" s="146">
        <v>75</v>
      </c>
      <c r="N45" s="103">
        <v>75</v>
      </c>
      <c r="O45" s="103"/>
      <c r="P45" s="147">
        <v>0</v>
      </c>
    </row>
    <row r="46" spans="1:16" s="2" customFormat="1" ht="14.25" customHeight="1">
      <c r="A46" s="706" t="s">
        <v>10</v>
      </c>
      <c r="B46" s="710" t="s">
        <v>9</v>
      </c>
      <c r="C46" s="712" t="s">
        <v>38</v>
      </c>
      <c r="D46" s="708" t="s">
        <v>65</v>
      </c>
      <c r="E46" s="700"/>
      <c r="F46" s="702" t="s">
        <v>9</v>
      </c>
      <c r="G46" s="699"/>
      <c r="H46" s="99" t="s">
        <v>13</v>
      </c>
      <c r="I46" s="98">
        <v>266.8</v>
      </c>
      <c r="J46" s="97">
        <v>266.8</v>
      </c>
      <c r="K46" s="97"/>
      <c r="L46" s="75"/>
      <c r="M46" s="73">
        <v>266.825</v>
      </c>
      <c r="N46" s="97">
        <v>266.8</v>
      </c>
      <c r="O46" s="97"/>
      <c r="P46" s="74"/>
    </row>
    <row r="47" spans="1:16" s="2" customFormat="1" ht="14.25" customHeight="1" thickBot="1">
      <c r="A47" s="707"/>
      <c r="B47" s="711"/>
      <c r="C47" s="711"/>
      <c r="D47" s="709"/>
      <c r="E47" s="701"/>
      <c r="F47" s="703"/>
      <c r="G47" s="698"/>
      <c r="H47" s="94" t="s">
        <v>16</v>
      </c>
      <c r="I47" s="95">
        <v>266.8</v>
      </c>
      <c r="J47" s="96">
        <v>266.8</v>
      </c>
      <c r="K47" s="96"/>
      <c r="L47" s="125">
        <v>0</v>
      </c>
      <c r="M47" s="124">
        <v>266.825</v>
      </c>
      <c r="N47" s="96">
        <v>266.8</v>
      </c>
      <c r="O47" s="96"/>
      <c r="P47" s="126">
        <v>0</v>
      </c>
    </row>
    <row r="48" spans="1:16" s="3" customFormat="1" ht="14.25" customHeight="1">
      <c r="A48" s="706" t="s">
        <v>10</v>
      </c>
      <c r="B48" s="710" t="s">
        <v>9</v>
      </c>
      <c r="C48" s="712" t="s">
        <v>41</v>
      </c>
      <c r="D48" s="713" t="s">
        <v>66</v>
      </c>
      <c r="E48" s="700"/>
      <c r="F48" s="702" t="s">
        <v>9</v>
      </c>
      <c r="G48" s="699"/>
      <c r="H48" s="99" t="s">
        <v>13</v>
      </c>
      <c r="I48" s="98">
        <v>98.53</v>
      </c>
      <c r="J48" s="97">
        <v>98.5</v>
      </c>
      <c r="K48" s="97"/>
      <c r="L48" s="75"/>
      <c r="M48" s="73">
        <v>116</v>
      </c>
      <c r="N48" s="97">
        <v>116</v>
      </c>
      <c r="O48" s="97"/>
      <c r="P48" s="74"/>
    </row>
    <row r="49" spans="1:16" ht="13.5" thickBot="1">
      <c r="A49" s="707"/>
      <c r="B49" s="711"/>
      <c r="C49" s="711"/>
      <c r="D49" s="714"/>
      <c r="E49" s="701"/>
      <c r="F49" s="703"/>
      <c r="G49" s="698"/>
      <c r="H49" s="94" t="s">
        <v>16</v>
      </c>
      <c r="I49" s="95">
        <v>98.53</v>
      </c>
      <c r="J49" s="96">
        <v>98.5</v>
      </c>
      <c r="K49" s="96"/>
      <c r="L49" s="125">
        <v>0</v>
      </c>
      <c r="M49" s="124">
        <v>116</v>
      </c>
      <c r="N49" s="96">
        <v>116</v>
      </c>
      <c r="O49" s="96"/>
      <c r="P49" s="126">
        <v>0</v>
      </c>
    </row>
    <row r="50" spans="1:16" ht="12.75">
      <c r="A50" s="706" t="s">
        <v>10</v>
      </c>
      <c r="B50" s="710" t="s">
        <v>9</v>
      </c>
      <c r="C50" s="712" t="s">
        <v>43</v>
      </c>
      <c r="D50" s="708" t="s">
        <v>68</v>
      </c>
      <c r="E50" s="700"/>
      <c r="F50" s="702" t="s">
        <v>9</v>
      </c>
      <c r="G50" s="699"/>
      <c r="H50" s="99" t="s">
        <v>13</v>
      </c>
      <c r="I50" s="98">
        <v>1.86</v>
      </c>
      <c r="J50" s="97">
        <v>1.9</v>
      </c>
      <c r="K50" s="97"/>
      <c r="L50" s="75"/>
      <c r="M50" s="73">
        <v>2.8</v>
      </c>
      <c r="N50" s="97">
        <v>2.8</v>
      </c>
      <c r="O50" s="97"/>
      <c r="P50" s="74"/>
    </row>
    <row r="51" spans="1:16" ht="13.5" thickBot="1">
      <c r="A51" s="707"/>
      <c r="B51" s="711"/>
      <c r="C51" s="711"/>
      <c r="D51" s="709"/>
      <c r="E51" s="701"/>
      <c r="F51" s="703"/>
      <c r="G51" s="698"/>
      <c r="H51" s="94" t="s">
        <v>16</v>
      </c>
      <c r="I51" s="95">
        <v>1.86</v>
      </c>
      <c r="J51" s="96">
        <v>1.9</v>
      </c>
      <c r="K51" s="96"/>
      <c r="L51" s="125">
        <v>0</v>
      </c>
      <c r="M51" s="124">
        <v>2.8</v>
      </c>
      <c r="N51" s="96">
        <v>2.8</v>
      </c>
      <c r="O51" s="96"/>
      <c r="P51" s="126">
        <v>0</v>
      </c>
    </row>
    <row r="52" spans="1:16" ht="12.75">
      <c r="A52" s="706" t="s">
        <v>10</v>
      </c>
      <c r="B52" s="710" t="s">
        <v>9</v>
      </c>
      <c r="C52" s="712" t="s">
        <v>37</v>
      </c>
      <c r="D52" s="713" t="s">
        <v>69</v>
      </c>
      <c r="E52" s="700"/>
      <c r="F52" s="702" t="s">
        <v>9</v>
      </c>
      <c r="G52" s="699"/>
      <c r="H52" s="99" t="s">
        <v>13</v>
      </c>
      <c r="I52" s="98">
        <v>24</v>
      </c>
      <c r="J52" s="97">
        <v>24</v>
      </c>
      <c r="K52" s="97"/>
      <c r="L52" s="75"/>
      <c r="M52" s="73">
        <v>43.9</v>
      </c>
      <c r="N52" s="97">
        <v>43.9</v>
      </c>
      <c r="O52" s="97"/>
      <c r="P52" s="74"/>
    </row>
    <row r="53" spans="1:16" ht="13.5" thickBot="1">
      <c r="A53" s="707"/>
      <c r="B53" s="711"/>
      <c r="C53" s="711"/>
      <c r="D53" s="714"/>
      <c r="E53" s="701"/>
      <c r="F53" s="703"/>
      <c r="G53" s="698"/>
      <c r="H53" s="94" t="s">
        <v>16</v>
      </c>
      <c r="I53" s="95">
        <v>24</v>
      </c>
      <c r="J53" s="96">
        <v>24</v>
      </c>
      <c r="K53" s="96"/>
      <c r="L53" s="125">
        <v>0</v>
      </c>
      <c r="M53" s="124">
        <v>43.9</v>
      </c>
      <c r="N53" s="96">
        <v>43.9</v>
      </c>
      <c r="O53" s="96"/>
      <c r="P53" s="126">
        <v>0</v>
      </c>
    </row>
    <row r="54" spans="1:16" ht="12.75">
      <c r="A54" s="706" t="s">
        <v>10</v>
      </c>
      <c r="B54" s="710" t="s">
        <v>9</v>
      </c>
      <c r="C54" s="712" t="s">
        <v>44</v>
      </c>
      <c r="D54" s="713" t="s">
        <v>70</v>
      </c>
      <c r="E54" s="700"/>
      <c r="F54" s="702" t="s">
        <v>9</v>
      </c>
      <c r="G54" s="699"/>
      <c r="H54" s="108" t="s">
        <v>13</v>
      </c>
      <c r="I54" s="98">
        <v>49.8</v>
      </c>
      <c r="J54" s="97">
        <v>49.8</v>
      </c>
      <c r="K54" s="97"/>
      <c r="L54" s="75"/>
      <c r="M54" s="149">
        <v>57</v>
      </c>
      <c r="N54" s="120">
        <v>57</v>
      </c>
      <c r="O54" s="97"/>
      <c r="P54" s="74"/>
    </row>
    <row r="55" spans="1:16" ht="13.5" thickBot="1">
      <c r="A55" s="707"/>
      <c r="B55" s="711"/>
      <c r="C55" s="711"/>
      <c r="D55" s="714"/>
      <c r="E55" s="701"/>
      <c r="F55" s="703"/>
      <c r="G55" s="698"/>
      <c r="H55" s="94" t="s">
        <v>16</v>
      </c>
      <c r="I55" s="95">
        <v>49.8</v>
      </c>
      <c r="J55" s="96">
        <v>49.8</v>
      </c>
      <c r="K55" s="96"/>
      <c r="L55" s="125">
        <v>0</v>
      </c>
      <c r="M55" s="124">
        <v>57</v>
      </c>
      <c r="N55" s="96">
        <v>57</v>
      </c>
      <c r="O55" s="96"/>
      <c r="P55" s="126">
        <v>0</v>
      </c>
    </row>
    <row r="56" spans="1:16" ht="12.75">
      <c r="A56" s="706" t="s">
        <v>10</v>
      </c>
      <c r="B56" s="710" t="s">
        <v>9</v>
      </c>
      <c r="C56" s="712" t="s">
        <v>45</v>
      </c>
      <c r="D56" s="708" t="s">
        <v>71</v>
      </c>
      <c r="E56" s="700"/>
      <c r="F56" s="702" t="s">
        <v>9</v>
      </c>
      <c r="G56" s="699"/>
      <c r="H56" s="99" t="s">
        <v>13</v>
      </c>
      <c r="I56" s="98">
        <v>4</v>
      </c>
      <c r="J56" s="97">
        <v>4</v>
      </c>
      <c r="K56" s="97"/>
      <c r="L56" s="75"/>
      <c r="M56" s="73">
        <v>4</v>
      </c>
      <c r="N56" s="97">
        <v>4</v>
      </c>
      <c r="O56" s="97"/>
      <c r="P56" s="74"/>
    </row>
    <row r="57" spans="1:16" ht="13.5" thickBot="1">
      <c r="A57" s="707"/>
      <c r="B57" s="711"/>
      <c r="C57" s="711"/>
      <c r="D57" s="709"/>
      <c r="E57" s="701"/>
      <c r="F57" s="703"/>
      <c r="G57" s="698"/>
      <c r="H57" s="94" t="s">
        <v>16</v>
      </c>
      <c r="I57" s="95">
        <v>4</v>
      </c>
      <c r="J57" s="96">
        <v>4</v>
      </c>
      <c r="K57" s="96"/>
      <c r="L57" s="125">
        <v>0</v>
      </c>
      <c r="M57" s="124">
        <v>4</v>
      </c>
      <c r="N57" s="96">
        <v>4</v>
      </c>
      <c r="O57" s="96"/>
      <c r="P57" s="126">
        <v>0</v>
      </c>
    </row>
    <row r="58" spans="1:16" ht="13.5" customHeight="1" thickBot="1">
      <c r="A58" s="752" t="s">
        <v>10</v>
      </c>
      <c r="B58" s="710" t="s">
        <v>9</v>
      </c>
      <c r="C58" s="712" t="s">
        <v>46</v>
      </c>
      <c r="D58" s="162" t="s">
        <v>72</v>
      </c>
      <c r="E58" s="704"/>
      <c r="F58" s="702" t="s">
        <v>9</v>
      </c>
      <c r="G58" s="697"/>
      <c r="H58" s="109"/>
      <c r="I58" s="111">
        <v>25.5</v>
      </c>
      <c r="J58" s="119">
        <v>25.5</v>
      </c>
      <c r="K58" s="110"/>
      <c r="L58" s="140"/>
      <c r="M58" s="161">
        <v>30</v>
      </c>
      <c r="N58" s="119">
        <v>30</v>
      </c>
      <c r="O58" s="110"/>
      <c r="P58" s="150"/>
    </row>
    <row r="59" spans="1:16" ht="13.5" thickBot="1">
      <c r="A59" s="701"/>
      <c r="B59" s="753"/>
      <c r="C59" s="753"/>
      <c r="D59" s="163"/>
      <c r="E59" s="703"/>
      <c r="F59" s="703"/>
      <c r="G59" s="698"/>
      <c r="H59" s="116" t="s">
        <v>16</v>
      </c>
      <c r="I59" s="117">
        <v>25.5</v>
      </c>
      <c r="J59" s="118">
        <v>25.5</v>
      </c>
      <c r="K59" s="118"/>
      <c r="L59" s="141">
        <v>0</v>
      </c>
      <c r="M59" s="117">
        <v>30</v>
      </c>
      <c r="N59" s="118">
        <v>30</v>
      </c>
      <c r="O59" s="118"/>
      <c r="P59" s="151"/>
    </row>
    <row r="60" spans="1:16" ht="12.75">
      <c r="A60" s="706" t="s">
        <v>10</v>
      </c>
      <c r="B60" s="710" t="s">
        <v>9</v>
      </c>
      <c r="C60" s="712" t="s">
        <v>78</v>
      </c>
      <c r="D60" s="713" t="s">
        <v>73</v>
      </c>
      <c r="E60" s="700"/>
      <c r="F60" s="702" t="s">
        <v>9</v>
      </c>
      <c r="G60" s="699"/>
      <c r="H60" s="99" t="s">
        <v>13</v>
      </c>
      <c r="I60" s="98">
        <v>3.47</v>
      </c>
      <c r="J60" s="97">
        <v>3.5</v>
      </c>
      <c r="K60" s="97"/>
      <c r="L60" s="75"/>
      <c r="M60" s="73">
        <v>4.3</v>
      </c>
      <c r="N60" s="97">
        <v>4.32</v>
      </c>
      <c r="O60" s="97"/>
      <c r="P60" s="74"/>
    </row>
    <row r="61" spans="1:16" ht="13.5" thickBot="1">
      <c r="A61" s="707"/>
      <c r="B61" s="711"/>
      <c r="C61" s="711"/>
      <c r="D61" s="714"/>
      <c r="E61" s="701"/>
      <c r="F61" s="703"/>
      <c r="G61" s="698"/>
      <c r="H61" s="94" t="s">
        <v>16</v>
      </c>
      <c r="I61" s="95">
        <v>3.47</v>
      </c>
      <c r="J61" s="96">
        <v>3.5</v>
      </c>
      <c r="K61" s="96"/>
      <c r="L61" s="125">
        <v>0</v>
      </c>
      <c r="M61" s="124">
        <v>4.3</v>
      </c>
      <c r="N61" s="96">
        <v>4.32</v>
      </c>
      <c r="O61" s="96"/>
      <c r="P61" s="126">
        <v>0</v>
      </c>
    </row>
    <row r="62" spans="1:16" ht="12.75">
      <c r="A62" s="706" t="s">
        <v>10</v>
      </c>
      <c r="B62" s="710" t="s">
        <v>9</v>
      </c>
      <c r="C62" s="712" t="s">
        <v>47</v>
      </c>
      <c r="D62" s="708" t="s">
        <v>74</v>
      </c>
      <c r="E62" s="700"/>
      <c r="F62" s="702" t="s">
        <v>9</v>
      </c>
      <c r="G62" s="699"/>
      <c r="H62" s="99" t="s">
        <v>13</v>
      </c>
      <c r="I62" s="98">
        <v>1.2</v>
      </c>
      <c r="J62" s="97">
        <v>1.2</v>
      </c>
      <c r="K62" s="97"/>
      <c r="L62" s="75"/>
      <c r="M62" s="73">
        <v>1.2</v>
      </c>
      <c r="N62" s="97">
        <v>1.2</v>
      </c>
      <c r="O62" s="97"/>
      <c r="P62" s="74"/>
    </row>
    <row r="63" spans="1:16" ht="13.5" thickBot="1">
      <c r="A63" s="707"/>
      <c r="B63" s="711"/>
      <c r="C63" s="711"/>
      <c r="D63" s="709"/>
      <c r="E63" s="701"/>
      <c r="F63" s="703"/>
      <c r="G63" s="698"/>
      <c r="H63" s="94" t="s">
        <v>16</v>
      </c>
      <c r="I63" s="95">
        <v>1.2</v>
      </c>
      <c r="J63" s="96">
        <v>1.2</v>
      </c>
      <c r="K63" s="96"/>
      <c r="L63" s="125">
        <v>0</v>
      </c>
      <c r="M63" s="124">
        <v>1.2</v>
      </c>
      <c r="N63" s="96">
        <v>1.2</v>
      </c>
      <c r="O63" s="96"/>
      <c r="P63" s="126">
        <v>0</v>
      </c>
    </row>
    <row r="64" spans="1:16" ht="12.75">
      <c r="A64" s="740" t="s">
        <v>10</v>
      </c>
      <c r="B64" s="742" t="s">
        <v>9</v>
      </c>
      <c r="C64" s="744" t="s">
        <v>48</v>
      </c>
      <c r="D64" s="719" t="s">
        <v>75</v>
      </c>
      <c r="E64" s="717"/>
      <c r="F64" s="721" t="s">
        <v>9</v>
      </c>
      <c r="G64" s="723"/>
      <c r="H64" s="93" t="s">
        <v>13</v>
      </c>
      <c r="I64" s="100">
        <v>5.49</v>
      </c>
      <c r="J64" s="101">
        <v>5.5</v>
      </c>
      <c r="K64" s="101"/>
      <c r="L64" s="138"/>
      <c r="M64" s="148">
        <v>10.08</v>
      </c>
      <c r="N64" s="101">
        <v>10.1</v>
      </c>
      <c r="O64" s="101"/>
      <c r="P64" s="145"/>
    </row>
    <row r="65" spans="1:16" ht="13.5" thickBot="1">
      <c r="A65" s="741"/>
      <c r="B65" s="743"/>
      <c r="C65" s="745"/>
      <c r="D65" s="720"/>
      <c r="E65" s="718"/>
      <c r="F65" s="722"/>
      <c r="G65" s="724"/>
      <c r="H65" s="94" t="s">
        <v>16</v>
      </c>
      <c r="I65" s="102">
        <v>5.49</v>
      </c>
      <c r="J65" s="103">
        <v>5.5</v>
      </c>
      <c r="K65" s="103"/>
      <c r="L65" s="139">
        <v>0</v>
      </c>
      <c r="M65" s="146">
        <v>10.08</v>
      </c>
      <c r="N65" s="103">
        <v>10.1</v>
      </c>
      <c r="O65" s="103"/>
      <c r="P65" s="147">
        <v>0</v>
      </c>
    </row>
    <row r="66" spans="1:16" ht="12.75">
      <c r="A66" s="706" t="s">
        <v>10</v>
      </c>
      <c r="B66" s="710" t="s">
        <v>9</v>
      </c>
      <c r="C66" s="712" t="s">
        <v>51</v>
      </c>
      <c r="D66" s="713" t="s">
        <v>79</v>
      </c>
      <c r="E66" s="700"/>
      <c r="F66" s="702" t="s">
        <v>9</v>
      </c>
      <c r="G66" s="699"/>
      <c r="H66" s="164" t="s">
        <v>13</v>
      </c>
      <c r="I66" s="98">
        <v>18</v>
      </c>
      <c r="J66" s="97">
        <v>18</v>
      </c>
      <c r="K66" s="97"/>
      <c r="L66" s="75"/>
      <c r="M66" s="149">
        <v>29.25</v>
      </c>
      <c r="N66" s="120">
        <v>29.3</v>
      </c>
      <c r="O66" s="97"/>
      <c r="P66" s="74"/>
    </row>
    <row r="67" spans="1:16" ht="13.5" thickBot="1">
      <c r="A67" s="707"/>
      <c r="B67" s="711"/>
      <c r="C67" s="711"/>
      <c r="D67" s="714"/>
      <c r="E67" s="701"/>
      <c r="F67" s="703"/>
      <c r="G67" s="698"/>
      <c r="H67" s="94" t="s">
        <v>16</v>
      </c>
      <c r="I67" s="95">
        <v>18</v>
      </c>
      <c r="J67" s="96">
        <v>18</v>
      </c>
      <c r="K67" s="96"/>
      <c r="L67" s="125">
        <v>0</v>
      </c>
      <c r="M67" s="124">
        <v>29.25</v>
      </c>
      <c r="N67" s="96">
        <v>29.3</v>
      </c>
      <c r="O67" s="96"/>
      <c r="P67" s="126">
        <v>0</v>
      </c>
    </row>
    <row r="68" spans="1:16" ht="12.75">
      <c r="A68" s="706" t="s">
        <v>10</v>
      </c>
      <c r="B68" s="710" t="s">
        <v>9</v>
      </c>
      <c r="C68" s="712" t="s">
        <v>53</v>
      </c>
      <c r="D68" s="708" t="s">
        <v>81</v>
      </c>
      <c r="E68" s="700"/>
      <c r="F68" s="702" t="s">
        <v>9</v>
      </c>
      <c r="G68" s="699"/>
      <c r="H68" s="99" t="s">
        <v>13</v>
      </c>
      <c r="I68" s="98">
        <v>21</v>
      </c>
      <c r="J68" s="97">
        <v>21</v>
      </c>
      <c r="K68" s="97"/>
      <c r="L68" s="75"/>
      <c r="M68" s="73">
        <v>20.12</v>
      </c>
      <c r="N68" s="97">
        <v>20.1</v>
      </c>
      <c r="O68" s="97"/>
      <c r="P68" s="74"/>
    </row>
    <row r="69" spans="1:16" ht="13.5" thickBot="1">
      <c r="A69" s="707"/>
      <c r="B69" s="711"/>
      <c r="C69" s="711"/>
      <c r="D69" s="709"/>
      <c r="E69" s="701"/>
      <c r="F69" s="703"/>
      <c r="G69" s="698"/>
      <c r="H69" s="94" t="s">
        <v>16</v>
      </c>
      <c r="I69" s="95">
        <v>21</v>
      </c>
      <c r="J69" s="96">
        <v>21</v>
      </c>
      <c r="K69" s="96"/>
      <c r="L69" s="125">
        <v>0</v>
      </c>
      <c r="M69" s="124">
        <v>20.12</v>
      </c>
      <c r="N69" s="96">
        <v>20.1</v>
      </c>
      <c r="O69" s="96"/>
      <c r="P69" s="126">
        <v>0</v>
      </c>
    </row>
    <row r="70" spans="1:16" ht="12.75">
      <c r="A70" s="706" t="s">
        <v>10</v>
      </c>
      <c r="B70" s="710" t="s">
        <v>9</v>
      </c>
      <c r="C70" s="712" t="s">
        <v>87</v>
      </c>
      <c r="D70" s="708" t="s">
        <v>82</v>
      </c>
      <c r="E70" s="700"/>
      <c r="F70" s="702" t="s">
        <v>9</v>
      </c>
      <c r="G70" s="699"/>
      <c r="H70" s="99" t="s">
        <v>13</v>
      </c>
      <c r="I70" s="98">
        <v>10.1</v>
      </c>
      <c r="J70" s="97">
        <v>10.1</v>
      </c>
      <c r="K70" s="97"/>
      <c r="L70" s="75"/>
      <c r="M70" s="73">
        <v>5.8</v>
      </c>
      <c r="N70" s="97">
        <v>5.8</v>
      </c>
      <c r="O70" s="97"/>
      <c r="P70" s="74"/>
    </row>
    <row r="71" spans="1:16" ht="13.5" thickBot="1">
      <c r="A71" s="707"/>
      <c r="B71" s="711"/>
      <c r="C71" s="711"/>
      <c r="D71" s="709"/>
      <c r="E71" s="701"/>
      <c r="F71" s="703"/>
      <c r="G71" s="698"/>
      <c r="H71" s="94" t="s">
        <v>16</v>
      </c>
      <c r="I71" s="95">
        <v>10.1</v>
      </c>
      <c r="J71" s="96">
        <v>10.1</v>
      </c>
      <c r="K71" s="96"/>
      <c r="L71" s="125">
        <v>0</v>
      </c>
      <c r="M71" s="124">
        <v>5.8</v>
      </c>
      <c r="N71" s="96">
        <v>5.8</v>
      </c>
      <c r="O71" s="96"/>
      <c r="P71" s="126">
        <v>0</v>
      </c>
    </row>
    <row r="72" spans="1:16" ht="12.75">
      <c r="A72" s="706" t="s">
        <v>10</v>
      </c>
      <c r="B72" s="710" t="s">
        <v>9</v>
      </c>
      <c r="C72" s="712" t="s">
        <v>54</v>
      </c>
      <c r="D72" s="708" t="s">
        <v>85</v>
      </c>
      <c r="E72" s="700"/>
      <c r="F72" s="702" t="s">
        <v>9</v>
      </c>
      <c r="G72" s="699"/>
      <c r="H72" s="99" t="s">
        <v>13</v>
      </c>
      <c r="I72" s="98">
        <v>4.356</v>
      </c>
      <c r="J72" s="97">
        <v>4.4</v>
      </c>
      <c r="K72" s="97"/>
      <c r="L72" s="75"/>
      <c r="M72" s="73">
        <v>4.74</v>
      </c>
      <c r="N72" s="97">
        <v>4.7</v>
      </c>
      <c r="O72" s="97"/>
      <c r="P72" s="74"/>
    </row>
    <row r="73" spans="1:16" ht="13.5" thickBot="1">
      <c r="A73" s="707"/>
      <c r="B73" s="711"/>
      <c r="C73" s="711"/>
      <c r="D73" s="709"/>
      <c r="E73" s="701"/>
      <c r="F73" s="703"/>
      <c r="G73" s="698"/>
      <c r="H73" s="94" t="s">
        <v>16</v>
      </c>
      <c r="I73" s="95">
        <v>4.356</v>
      </c>
      <c r="J73" s="96">
        <v>4.4</v>
      </c>
      <c r="K73" s="96"/>
      <c r="L73" s="125">
        <v>0</v>
      </c>
      <c r="M73" s="124">
        <v>4.74</v>
      </c>
      <c r="N73" s="96">
        <v>4.7</v>
      </c>
      <c r="O73" s="96"/>
      <c r="P73" s="126">
        <v>0</v>
      </c>
    </row>
    <row r="74" spans="1:16" ht="12.75">
      <c r="A74" s="706" t="s">
        <v>10</v>
      </c>
      <c r="B74" s="710" t="s">
        <v>9</v>
      </c>
      <c r="C74" s="712" t="s">
        <v>55</v>
      </c>
      <c r="D74" s="708" t="s">
        <v>86</v>
      </c>
      <c r="E74" s="700"/>
      <c r="F74" s="702" t="s">
        <v>9</v>
      </c>
      <c r="G74" s="699"/>
      <c r="H74" s="108" t="s">
        <v>13</v>
      </c>
      <c r="I74" s="98">
        <v>142.6</v>
      </c>
      <c r="J74" s="97">
        <v>142.6</v>
      </c>
      <c r="K74" s="97"/>
      <c r="L74" s="75"/>
      <c r="M74" s="149">
        <v>74.355</v>
      </c>
      <c r="N74" s="120">
        <v>74.4</v>
      </c>
      <c r="O74" s="97"/>
      <c r="P74" s="74"/>
    </row>
    <row r="75" spans="1:16" ht="13.5" thickBot="1">
      <c r="A75" s="707"/>
      <c r="B75" s="711"/>
      <c r="C75" s="711"/>
      <c r="D75" s="709"/>
      <c r="E75" s="701"/>
      <c r="F75" s="703"/>
      <c r="G75" s="698"/>
      <c r="H75" s="94" t="s">
        <v>16</v>
      </c>
      <c r="I75" s="95">
        <v>142.6</v>
      </c>
      <c r="J75" s="96">
        <v>142.6</v>
      </c>
      <c r="K75" s="96"/>
      <c r="L75" s="125">
        <v>0</v>
      </c>
      <c r="M75" s="124">
        <v>74.355</v>
      </c>
      <c r="N75" s="96">
        <v>74.4</v>
      </c>
      <c r="O75" s="96"/>
      <c r="P75" s="126">
        <v>0</v>
      </c>
    </row>
    <row r="76" spans="1:16" ht="12.75">
      <c r="A76" s="706" t="s">
        <v>10</v>
      </c>
      <c r="B76" s="710" t="s">
        <v>9</v>
      </c>
      <c r="C76" s="712" t="s">
        <v>56</v>
      </c>
      <c r="D76" s="708" t="s">
        <v>88</v>
      </c>
      <c r="E76" s="700"/>
      <c r="F76" s="702" t="s">
        <v>9</v>
      </c>
      <c r="G76" s="699"/>
      <c r="H76" s="99" t="s">
        <v>13</v>
      </c>
      <c r="I76" s="98">
        <v>40.7</v>
      </c>
      <c r="J76" s="97">
        <v>40.7</v>
      </c>
      <c r="K76" s="97"/>
      <c r="L76" s="75"/>
      <c r="M76" s="73">
        <v>40.7</v>
      </c>
      <c r="N76" s="97">
        <v>40.7</v>
      </c>
      <c r="O76" s="97"/>
      <c r="P76" s="74"/>
    </row>
    <row r="77" spans="1:16" ht="13.5" thickBot="1">
      <c r="A77" s="707"/>
      <c r="B77" s="711"/>
      <c r="C77" s="711"/>
      <c r="D77" s="709"/>
      <c r="E77" s="701"/>
      <c r="F77" s="703"/>
      <c r="G77" s="698"/>
      <c r="H77" s="94" t="s">
        <v>16</v>
      </c>
      <c r="I77" s="95">
        <v>40.7</v>
      </c>
      <c r="J77" s="96">
        <v>40.7</v>
      </c>
      <c r="K77" s="96"/>
      <c r="L77" s="125">
        <v>0</v>
      </c>
      <c r="M77" s="124">
        <v>40.7</v>
      </c>
      <c r="N77" s="96">
        <v>40.7</v>
      </c>
      <c r="O77" s="96"/>
      <c r="P77" s="126">
        <v>0</v>
      </c>
    </row>
    <row r="78" spans="1:16" ht="12.75">
      <c r="A78" s="706" t="s">
        <v>10</v>
      </c>
      <c r="B78" s="710" t="s">
        <v>9</v>
      </c>
      <c r="C78" s="712" t="s">
        <v>57</v>
      </c>
      <c r="D78" s="708" t="s">
        <v>90</v>
      </c>
      <c r="E78" s="700"/>
      <c r="F78" s="702" t="s">
        <v>9</v>
      </c>
      <c r="G78" s="699"/>
      <c r="H78" s="99" t="s">
        <v>13</v>
      </c>
      <c r="I78" s="98">
        <v>6.95</v>
      </c>
      <c r="J78" s="97">
        <v>7</v>
      </c>
      <c r="K78" s="97"/>
      <c r="L78" s="75"/>
      <c r="M78" s="73">
        <v>7</v>
      </c>
      <c r="N78" s="97">
        <v>7</v>
      </c>
      <c r="O78" s="97"/>
      <c r="P78" s="74"/>
    </row>
    <row r="79" spans="1:16" ht="13.5" thickBot="1">
      <c r="A79" s="707"/>
      <c r="B79" s="711"/>
      <c r="C79" s="711"/>
      <c r="D79" s="709"/>
      <c r="E79" s="701"/>
      <c r="F79" s="703"/>
      <c r="G79" s="698"/>
      <c r="H79" s="94" t="s">
        <v>16</v>
      </c>
      <c r="I79" s="95">
        <v>6.95</v>
      </c>
      <c r="J79" s="96">
        <v>7</v>
      </c>
      <c r="K79" s="96"/>
      <c r="L79" s="125">
        <v>0</v>
      </c>
      <c r="M79" s="124">
        <v>7</v>
      </c>
      <c r="N79" s="96">
        <v>7</v>
      </c>
      <c r="O79" s="96"/>
      <c r="P79" s="126">
        <v>0</v>
      </c>
    </row>
    <row r="80" spans="1:16" ht="12.75">
      <c r="A80" s="706" t="s">
        <v>10</v>
      </c>
      <c r="B80" s="710" t="s">
        <v>9</v>
      </c>
      <c r="C80" s="712" t="s">
        <v>98</v>
      </c>
      <c r="D80" s="713" t="s">
        <v>93</v>
      </c>
      <c r="E80" s="700"/>
      <c r="F80" s="702" t="s">
        <v>9</v>
      </c>
      <c r="G80" s="699"/>
      <c r="H80" s="99" t="s">
        <v>13</v>
      </c>
      <c r="I80" s="98">
        <v>176</v>
      </c>
      <c r="J80" s="97">
        <v>176</v>
      </c>
      <c r="K80" s="97"/>
      <c r="L80" s="75"/>
      <c r="M80" s="73">
        <v>200</v>
      </c>
      <c r="N80" s="97">
        <v>200</v>
      </c>
      <c r="O80" s="97"/>
      <c r="P80" s="74"/>
    </row>
    <row r="81" spans="1:16" ht="13.5" thickBot="1">
      <c r="A81" s="707"/>
      <c r="B81" s="711"/>
      <c r="C81" s="711"/>
      <c r="D81" s="714"/>
      <c r="E81" s="701"/>
      <c r="F81" s="703"/>
      <c r="G81" s="698"/>
      <c r="H81" s="94" t="s">
        <v>16</v>
      </c>
      <c r="I81" s="95">
        <v>176</v>
      </c>
      <c r="J81" s="96">
        <v>176</v>
      </c>
      <c r="K81" s="96"/>
      <c r="L81" s="125">
        <v>0</v>
      </c>
      <c r="M81" s="124">
        <v>200</v>
      </c>
      <c r="N81" s="96">
        <v>200</v>
      </c>
      <c r="O81" s="96"/>
      <c r="P81" s="126">
        <v>0</v>
      </c>
    </row>
    <row r="82" spans="1:16" ht="12.75">
      <c r="A82" s="706" t="s">
        <v>10</v>
      </c>
      <c r="B82" s="710" t="s">
        <v>9</v>
      </c>
      <c r="C82" s="712" t="s">
        <v>100</v>
      </c>
      <c r="D82" s="713" t="s">
        <v>94</v>
      </c>
      <c r="E82" s="700"/>
      <c r="F82" s="702" t="s">
        <v>9</v>
      </c>
      <c r="G82" s="699"/>
      <c r="H82" s="99" t="s">
        <v>13</v>
      </c>
      <c r="I82" s="98">
        <v>173</v>
      </c>
      <c r="J82" s="97">
        <v>173</v>
      </c>
      <c r="K82" s="97"/>
      <c r="L82" s="75"/>
      <c r="M82" s="73">
        <v>200</v>
      </c>
      <c r="N82" s="97">
        <v>200</v>
      </c>
      <c r="O82" s="97"/>
      <c r="P82" s="74"/>
    </row>
    <row r="83" spans="1:16" ht="13.5" thickBot="1">
      <c r="A83" s="707"/>
      <c r="B83" s="711"/>
      <c r="C83" s="711"/>
      <c r="D83" s="714"/>
      <c r="E83" s="701"/>
      <c r="F83" s="703"/>
      <c r="G83" s="698"/>
      <c r="H83" s="94" t="s">
        <v>16</v>
      </c>
      <c r="I83" s="95">
        <v>173</v>
      </c>
      <c r="J83" s="96">
        <v>173</v>
      </c>
      <c r="K83" s="96"/>
      <c r="L83" s="125">
        <v>0</v>
      </c>
      <c r="M83" s="124">
        <v>200</v>
      </c>
      <c r="N83" s="96">
        <v>200</v>
      </c>
      <c r="O83" s="96"/>
      <c r="P83" s="126">
        <v>0</v>
      </c>
    </row>
    <row r="84" spans="1:16" ht="12.75">
      <c r="A84" s="706" t="s">
        <v>10</v>
      </c>
      <c r="B84" s="710" t="s">
        <v>9</v>
      </c>
      <c r="C84" s="712" t="s">
        <v>102</v>
      </c>
      <c r="D84" s="713" t="s">
        <v>95</v>
      </c>
      <c r="E84" s="700"/>
      <c r="F84" s="702" t="s">
        <v>9</v>
      </c>
      <c r="G84" s="699"/>
      <c r="H84" s="99" t="s">
        <v>13</v>
      </c>
      <c r="I84" s="98">
        <v>25.65</v>
      </c>
      <c r="J84" s="97">
        <v>25.65</v>
      </c>
      <c r="K84" s="97"/>
      <c r="L84" s="75"/>
      <c r="M84" s="73">
        <v>30</v>
      </c>
      <c r="N84" s="97">
        <v>30</v>
      </c>
      <c r="O84" s="97"/>
      <c r="P84" s="74"/>
    </row>
    <row r="85" spans="1:16" ht="13.5" thickBot="1">
      <c r="A85" s="707"/>
      <c r="B85" s="711"/>
      <c r="C85" s="711"/>
      <c r="D85" s="714"/>
      <c r="E85" s="701"/>
      <c r="F85" s="703"/>
      <c r="G85" s="698"/>
      <c r="H85" s="94" t="s">
        <v>16</v>
      </c>
      <c r="I85" s="95">
        <v>25.65</v>
      </c>
      <c r="J85" s="96">
        <v>25.65</v>
      </c>
      <c r="K85" s="96"/>
      <c r="L85" s="125">
        <v>0</v>
      </c>
      <c r="M85" s="124">
        <v>30</v>
      </c>
      <c r="N85" s="96">
        <v>30</v>
      </c>
      <c r="O85" s="96"/>
      <c r="P85" s="126">
        <v>0</v>
      </c>
    </row>
    <row r="86" spans="1:16" ht="12.75">
      <c r="A86" s="740" t="s">
        <v>10</v>
      </c>
      <c r="B86" s="742" t="s">
        <v>9</v>
      </c>
      <c r="C86" s="744" t="s">
        <v>104</v>
      </c>
      <c r="D86" s="719" t="s">
        <v>97</v>
      </c>
      <c r="E86" s="717"/>
      <c r="F86" s="721" t="s">
        <v>9</v>
      </c>
      <c r="G86" s="723"/>
      <c r="H86" s="93" t="s">
        <v>13</v>
      </c>
      <c r="I86" s="100">
        <v>5.09</v>
      </c>
      <c r="J86" s="101">
        <v>5.1</v>
      </c>
      <c r="K86" s="101"/>
      <c r="L86" s="138"/>
      <c r="M86" s="148">
        <v>6</v>
      </c>
      <c r="N86" s="101">
        <v>6</v>
      </c>
      <c r="O86" s="101"/>
      <c r="P86" s="145"/>
    </row>
    <row r="87" spans="1:16" ht="13.5" thickBot="1">
      <c r="A87" s="741"/>
      <c r="B87" s="743"/>
      <c r="C87" s="745"/>
      <c r="D87" s="720"/>
      <c r="E87" s="718"/>
      <c r="F87" s="722"/>
      <c r="G87" s="724"/>
      <c r="H87" s="94" t="s">
        <v>16</v>
      </c>
      <c r="I87" s="102">
        <v>5.09</v>
      </c>
      <c r="J87" s="103">
        <v>5.1</v>
      </c>
      <c r="K87" s="103"/>
      <c r="L87" s="139">
        <v>0</v>
      </c>
      <c r="M87" s="146">
        <v>6</v>
      </c>
      <c r="N87" s="103">
        <v>6</v>
      </c>
      <c r="O87" s="103"/>
      <c r="P87" s="147">
        <v>0</v>
      </c>
    </row>
    <row r="88" spans="1:16" ht="12.75">
      <c r="A88" s="706" t="s">
        <v>10</v>
      </c>
      <c r="B88" s="710" t="s">
        <v>9</v>
      </c>
      <c r="C88" s="712" t="s">
        <v>106</v>
      </c>
      <c r="D88" s="715" t="s">
        <v>99</v>
      </c>
      <c r="E88" s="700"/>
      <c r="F88" s="702" t="s">
        <v>9</v>
      </c>
      <c r="G88" s="699"/>
      <c r="H88" s="99" t="s">
        <v>13</v>
      </c>
      <c r="I88" s="98">
        <v>36</v>
      </c>
      <c r="J88" s="97">
        <v>36</v>
      </c>
      <c r="K88" s="97"/>
      <c r="L88" s="75"/>
      <c r="M88" s="73">
        <v>36.6</v>
      </c>
      <c r="N88" s="97">
        <v>36.6</v>
      </c>
      <c r="O88" s="97"/>
      <c r="P88" s="74"/>
    </row>
    <row r="89" spans="1:16" ht="13.5" thickBot="1">
      <c r="A89" s="707"/>
      <c r="B89" s="711"/>
      <c r="C89" s="711"/>
      <c r="D89" s="716"/>
      <c r="E89" s="701"/>
      <c r="F89" s="703"/>
      <c r="G89" s="698"/>
      <c r="H89" s="94" t="s">
        <v>16</v>
      </c>
      <c r="I89" s="95">
        <v>36</v>
      </c>
      <c r="J89" s="96">
        <v>36</v>
      </c>
      <c r="K89" s="96"/>
      <c r="L89" s="125">
        <v>0</v>
      </c>
      <c r="M89" s="124">
        <v>36.6</v>
      </c>
      <c r="N89" s="96">
        <v>36.6</v>
      </c>
      <c r="O89" s="96"/>
      <c r="P89" s="126">
        <v>0</v>
      </c>
    </row>
    <row r="90" spans="1:16" ht="12.75">
      <c r="A90" s="706" t="s">
        <v>10</v>
      </c>
      <c r="B90" s="710" t="s">
        <v>9</v>
      </c>
      <c r="C90" s="712" t="s">
        <v>108</v>
      </c>
      <c r="D90" s="708" t="s">
        <v>101</v>
      </c>
      <c r="E90" s="700"/>
      <c r="F90" s="702" t="s">
        <v>9</v>
      </c>
      <c r="G90" s="699"/>
      <c r="H90" s="99" t="s">
        <v>13</v>
      </c>
      <c r="I90" s="98">
        <v>0.5</v>
      </c>
      <c r="J90" s="97">
        <v>0.5</v>
      </c>
      <c r="K90" s="97"/>
      <c r="L90" s="75"/>
      <c r="M90" s="73">
        <v>1</v>
      </c>
      <c r="N90" s="97">
        <v>1</v>
      </c>
      <c r="O90" s="97"/>
      <c r="P90" s="74"/>
    </row>
    <row r="91" spans="1:16" ht="13.5" thickBot="1">
      <c r="A91" s="707"/>
      <c r="B91" s="711"/>
      <c r="C91" s="711"/>
      <c r="D91" s="709"/>
      <c r="E91" s="701"/>
      <c r="F91" s="703"/>
      <c r="G91" s="698"/>
      <c r="H91" s="94" t="s">
        <v>16</v>
      </c>
      <c r="I91" s="95">
        <v>0.5</v>
      </c>
      <c r="J91" s="96">
        <v>0.5</v>
      </c>
      <c r="K91" s="96"/>
      <c r="L91" s="125">
        <v>0</v>
      </c>
      <c r="M91" s="124">
        <v>1</v>
      </c>
      <c r="N91" s="96">
        <v>1</v>
      </c>
      <c r="O91" s="96"/>
      <c r="P91" s="126">
        <v>0</v>
      </c>
    </row>
    <row r="92" spans="1:16" ht="12.75">
      <c r="A92" s="706" t="s">
        <v>10</v>
      </c>
      <c r="B92" s="710" t="s">
        <v>9</v>
      </c>
      <c r="C92" s="712" t="s">
        <v>110</v>
      </c>
      <c r="D92" s="708" t="s">
        <v>103</v>
      </c>
      <c r="E92" s="700"/>
      <c r="F92" s="702" t="s">
        <v>9</v>
      </c>
      <c r="G92" s="699"/>
      <c r="H92" s="108" t="s">
        <v>13</v>
      </c>
      <c r="I92" s="98">
        <v>9.6</v>
      </c>
      <c r="J92" s="97">
        <v>9.6</v>
      </c>
      <c r="K92" s="97"/>
      <c r="L92" s="75"/>
      <c r="M92" s="149">
        <v>9.6</v>
      </c>
      <c r="N92" s="120">
        <v>9.6</v>
      </c>
      <c r="O92" s="97"/>
      <c r="P92" s="74"/>
    </row>
    <row r="93" spans="1:16" ht="13.5" thickBot="1">
      <c r="A93" s="707"/>
      <c r="B93" s="711"/>
      <c r="C93" s="711"/>
      <c r="D93" s="709"/>
      <c r="E93" s="701"/>
      <c r="F93" s="703"/>
      <c r="G93" s="698"/>
      <c r="H93" s="94" t="s">
        <v>16</v>
      </c>
      <c r="I93" s="95">
        <v>9.6</v>
      </c>
      <c r="J93" s="96">
        <v>9.6</v>
      </c>
      <c r="K93" s="96"/>
      <c r="L93" s="125">
        <v>0</v>
      </c>
      <c r="M93" s="124">
        <v>9.6</v>
      </c>
      <c r="N93" s="96">
        <v>9.6</v>
      </c>
      <c r="O93" s="96"/>
      <c r="P93" s="126">
        <v>0</v>
      </c>
    </row>
    <row r="94" spans="1:16" ht="12.75">
      <c r="A94" s="706" t="s">
        <v>10</v>
      </c>
      <c r="B94" s="710" t="s">
        <v>9</v>
      </c>
      <c r="C94" s="712" t="s">
        <v>112</v>
      </c>
      <c r="D94" s="708" t="s">
        <v>105</v>
      </c>
      <c r="E94" s="700"/>
      <c r="F94" s="702" t="s">
        <v>9</v>
      </c>
      <c r="G94" s="699"/>
      <c r="H94" s="99" t="s">
        <v>13</v>
      </c>
      <c r="I94" s="98">
        <v>1.8</v>
      </c>
      <c r="J94" s="97">
        <v>1.8</v>
      </c>
      <c r="K94" s="97"/>
      <c r="L94" s="75"/>
      <c r="M94" s="73">
        <v>2.4</v>
      </c>
      <c r="N94" s="97">
        <v>2.4</v>
      </c>
      <c r="O94" s="97"/>
      <c r="P94" s="74"/>
    </row>
    <row r="95" spans="1:16" ht="13.5" thickBot="1">
      <c r="A95" s="707"/>
      <c r="B95" s="711"/>
      <c r="C95" s="711"/>
      <c r="D95" s="709"/>
      <c r="E95" s="701"/>
      <c r="F95" s="703"/>
      <c r="G95" s="698"/>
      <c r="H95" s="94" t="s">
        <v>16</v>
      </c>
      <c r="I95" s="95">
        <v>1.8</v>
      </c>
      <c r="J95" s="96">
        <v>1.8</v>
      </c>
      <c r="K95" s="96"/>
      <c r="L95" s="125">
        <v>0</v>
      </c>
      <c r="M95" s="124">
        <v>2.4</v>
      </c>
      <c r="N95" s="96">
        <v>2.4</v>
      </c>
      <c r="O95" s="96"/>
      <c r="P95" s="126">
        <v>0</v>
      </c>
    </row>
    <row r="96" spans="1:31" ht="12.75">
      <c r="A96" s="706" t="s">
        <v>10</v>
      </c>
      <c r="B96" s="710" t="s">
        <v>9</v>
      </c>
      <c r="C96" s="712" t="s">
        <v>114</v>
      </c>
      <c r="D96" s="708" t="s">
        <v>107</v>
      </c>
      <c r="E96" s="700"/>
      <c r="F96" s="702" t="s">
        <v>9</v>
      </c>
      <c r="G96" s="699"/>
      <c r="H96" s="112" t="s">
        <v>13</v>
      </c>
      <c r="I96" s="113">
        <v>0.348</v>
      </c>
      <c r="J96" s="114">
        <v>0.3</v>
      </c>
      <c r="K96" s="114"/>
      <c r="L96" s="142">
        <v>0</v>
      </c>
      <c r="M96" s="165">
        <v>0.3</v>
      </c>
      <c r="N96" s="166">
        <v>0.3</v>
      </c>
      <c r="O96" s="114"/>
      <c r="P96" s="153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</row>
    <row r="97" spans="1:31" ht="13.5" thickBot="1">
      <c r="A97" s="707"/>
      <c r="B97" s="711"/>
      <c r="C97" s="711"/>
      <c r="D97" s="709"/>
      <c r="E97" s="701"/>
      <c r="F97" s="703"/>
      <c r="G97" s="698"/>
      <c r="H97" s="94" t="s">
        <v>16</v>
      </c>
      <c r="I97" s="95">
        <v>0.348</v>
      </c>
      <c r="J97" s="96">
        <v>0.3</v>
      </c>
      <c r="K97" s="96"/>
      <c r="L97" s="125">
        <v>0</v>
      </c>
      <c r="M97" s="124">
        <v>0.3</v>
      </c>
      <c r="N97" s="96">
        <v>0.3</v>
      </c>
      <c r="O97" s="96"/>
      <c r="P97" s="126">
        <v>0</v>
      </c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</row>
    <row r="98" spans="1:16" ht="12.75">
      <c r="A98" s="706" t="s">
        <v>10</v>
      </c>
      <c r="B98" s="710" t="s">
        <v>9</v>
      </c>
      <c r="C98" s="712" t="s">
        <v>116</v>
      </c>
      <c r="D98" s="708" t="s">
        <v>109</v>
      </c>
      <c r="E98" s="700"/>
      <c r="F98" s="702" t="s">
        <v>9</v>
      </c>
      <c r="G98" s="699"/>
      <c r="H98" s="99" t="s">
        <v>13</v>
      </c>
      <c r="I98" s="98">
        <v>2</v>
      </c>
      <c r="J98" s="97">
        <v>2</v>
      </c>
      <c r="K98" s="97"/>
      <c r="L98" s="75"/>
      <c r="M98" s="73">
        <v>2</v>
      </c>
      <c r="N98" s="97">
        <v>2</v>
      </c>
      <c r="O98" s="97"/>
      <c r="P98" s="74"/>
    </row>
    <row r="99" spans="1:16" ht="13.5" thickBot="1">
      <c r="A99" s="707"/>
      <c r="B99" s="711"/>
      <c r="C99" s="711"/>
      <c r="D99" s="709"/>
      <c r="E99" s="701"/>
      <c r="F99" s="703"/>
      <c r="G99" s="698"/>
      <c r="H99" s="94" t="s">
        <v>16</v>
      </c>
      <c r="I99" s="95">
        <v>2</v>
      </c>
      <c r="J99" s="96">
        <v>2</v>
      </c>
      <c r="K99" s="96"/>
      <c r="L99" s="125">
        <v>0</v>
      </c>
      <c r="M99" s="124">
        <v>2</v>
      </c>
      <c r="N99" s="96">
        <v>2</v>
      </c>
      <c r="O99" s="96"/>
      <c r="P99" s="126">
        <v>0</v>
      </c>
    </row>
    <row r="100" spans="1:16" ht="12.75">
      <c r="A100" s="706" t="s">
        <v>10</v>
      </c>
      <c r="B100" s="710" t="s">
        <v>9</v>
      </c>
      <c r="C100" s="712" t="s">
        <v>118</v>
      </c>
      <c r="D100" s="708" t="s">
        <v>111</v>
      </c>
      <c r="E100" s="700"/>
      <c r="F100" s="702" t="s">
        <v>9</v>
      </c>
      <c r="G100" s="699"/>
      <c r="H100" s="99" t="s">
        <v>13</v>
      </c>
      <c r="I100" s="98">
        <v>109.771</v>
      </c>
      <c r="J100" s="97">
        <v>109.8</v>
      </c>
      <c r="K100" s="97"/>
      <c r="L100" s="75"/>
      <c r="M100" s="73">
        <v>135.738</v>
      </c>
      <c r="N100" s="97">
        <v>135.7</v>
      </c>
      <c r="O100" s="97"/>
      <c r="P100" s="74"/>
    </row>
    <row r="101" spans="1:16" ht="13.5" thickBot="1">
      <c r="A101" s="707"/>
      <c r="B101" s="711"/>
      <c r="C101" s="711"/>
      <c r="D101" s="709"/>
      <c r="E101" s="701"/>
      <c r="F101" s="703"/>
      <c r="G101" s="698"/>
      <c r="H101" s="94" t="s">
        <v>16</v>
      </c>
      <c r="I101" s="95">
        <v>109.771</v>
      </c>
      <c r="J101" s="96">
        <v>109.8</v>
      </c>
      <c r="K101" s="96"/>
      <c r="L101" s="125">
        <v>0</v>
      </c>
      <c r="M101" s="124">
        <v>135.738</v>
      </c>
      <c r="N101" s="96">
        <v>135.7</v>
      </c>
      <c r="O101" s="96"/>
      <c r="P101" s="126">
        <v>0</v>
      </c>
    </row>
    <row r="102" spans="1:16" ht="12.75">
      <c r="A102" s="706" t="s">
        <v>10</v>
      </c>
      <c r="B102" s="710" t="s">
        <v>9</v>
      </c>
      <c r="C102" s="712" t="s">
        <v>120</v>
      </c>
      <c r="D102" s="708" t="s">
        <v>113</v>
      </c>
      <c r="E102" s="700"/>
      <c r="F102" s="702" t="s">
        <v>9</v>
      </c>
      <c r="G102" s="699"/>
      <c r="H102" s="99" t="s">
        <v>13</v>
      </c>
      <c r="I102" s="98">
        <v>3.3</v>
      </c>
      <c r="J102" s="97">
        <v>3.3</v>
      </c>
      <c r="K102" s="97"/>
      <c r="L102" s="75"/>
      <c r="M102" s="73">
        <v>3.3</v>
      </c>
      <c r="N102" s="97">
        <v>3.3</v>
      </c>
      <c r="O102" s="97"/>
      <c r="P102" s="74"/>
    </row>
    <row r="103" spans="1:16" ht="13.5" thickBot="1">
      <c r="A103" s="707"/>
      <c r="B103" s="711"/>
      <c r="C103" s="711"/>
      <c r="D103" s="709"/>
      <c r="E103" s="701"/>
      <c r="F103" s="703"/>
      <c r="G103" s="698"/>
      <c r="H103" s="94" t="s">
        <v>16</v>
      </c>
      <c r="I103" s="95">
        <v>3.3</v>
      </c>
      <c r="J103" s="96">
        <v>3.3</v>
      </c>
      <c r="K103" s="96"/>
      <c r="L103" s="125">
        <v>0</v>
      </c>
      <c r="M103" s="124">
        <v>3.3</v>
      </c>
      <c r="N103" s="96">
        <v>3.3</v>
      </c>
      <c r="O103" s="96"/>
      <c r="P103" s="126">
        <v>0</v>
      </c>
    </row>
    <row r="104" spans="1:16" ht="12.75">
      <c r="A104" s="740" t="s">
        <v>10</v>
      </c>
      <c r="B104" s="742" t="s">
        <v>9</v>
      </c>
      <c r="C104" s="744" t="s">
        <v>122</v>
      </c>
      <c r="D104" s="737" t="s">
        <v>115</v>
      </c>
      <c r="E104" s="717"/>
      <c r="F104" s="721" t="s">
        <v>9</v>
      </c>
      <c r="G104" s="723"/>
      <c r="H104" s="93" t="s">
        <v>13</v>
      </c>
      <c r="I104" s="100">
        <v>29.058</v>
      </c>
      <c r="J104" s="101">
        <v>29.1</v>
      </c>
      <c r="K104" s="101"/>
      <c r="L104" s="138"/>
      <c r="M104" s="148">
        <v>27.8</v>
      </c>
      <c r="N104" s="101">
        <v>27.8</v>
      </c>
      <c r="O104" s="101"/>
      <c r="P104" s="145"/>
    </row>
    <row r="105" spans="1:16" ht="12.75">
      <c r="A105" s="750"/>
      <c r="B105" s="751"/>
      <c r="C105" s="749"/>
      <c r="D105" s="738"/>
      <c r="E105" s="727"/>
      <c r="F105" s="735"/>
      <c r="G105" s="728"/>
      <c r="H105" s="104"/>
      <c r="I105" s="105"/>
      <c r="J105" s="106"/>
      <c r="K105" s="106"/>
      <c r="L105" s="143"/>
      <c r="M105" s="154"/>
      <c r="N105" s="106"/>
      <c r="O105" s="106"/>
      <c r="P105" s="155"/>
    </row>
    <row r="106" spans="1:16" ht="13.5" thickBot="1">
      <c r="A106" s="741"/>
      <c r="B106" s="743"/>
      <c r="C106" s="745"/>
      <c r="D106" s="739"/>
      <c r="E106" s="718"/>
      <c r="F106" s="722"/>
      <c r="G106" s="724"/>
      <c r="H106" s="94" t="s">
        <v>16</v>
      </c>
      <c r="I106" s="102">
        <v>29.058</v>
      </c>
      <c r="J106" s="103">
        <v>29.1</v>
      </c>
      <c r="K106" s="103"/>
      <c r="L106" s="139">
        <v>0</v>
      </c>
      <c r="M106" s="146">
        <v>27.8</v>
      </c>
      <c r="N106" s="103">
        <v>27.8</v>
      </c>
      <c r="O106" s="103"/>
      <c r="P106" s="147">
        <v>0</v>
      </c>
    </row>
    <row r="107" spans="1:16" ht="12.75">
      <c r="A107" s="706" t="s">
        <v>10</v>
      </c>
      <c r="B107" s="710" t="s">
        <v>9</v>
      </c>
      <c r="C107" s="712" t="s">
        <v>124</v>
      </c>
      <c r="D107" s="708" t="s">
        <v>117</v>
      </c>
      <c r="E107" s="700"/>
      <c r="F107" s="702" t="s">
        <v>9</v>
      </c>
      <c r="G107" s="699"/>
      <c r="H107" s="99" t="s">
        <v>13</v>
      </c>
      <c r="I107" s="98">
        <v>7.99</v>
      </c>
      <c r="J107" s="97">
        <v>8</v>
      </c>
      <c r="K107" s="97"/>
      <c r="L107" s="75"/>
      <c r="M107" s="73">
        <v>8</v>
      </c>
      <c r="N107" s="97">
        <v>8</v>
      </c>
      <c r="O107" s="97"/>
      <c r="P107" s="74"/>
    </row>
    <row r="108" spans="1:16" ht="13.5" thickBot="1">
      <c r="A108" s="707"/>
      <c r="B108" s="711"/>
      <c r="C108" s="711"/>
      <c r="D108" s="709"/>
      <c r="E108" s="701"/>
      <c r="F108" s="703"/>
      <c r="G108" s="698"/>
      <c r="H108" s="94" t="s">
        <v>16</v>
      </c>
      <c r="I108" s="95">
        <v>7.99</v>
      </c>
      <c r="J108" s="96">
        <v>8</v>
      </c>
      <c r="K108" s="96"/>
      <c r="L108" s="125">
        <v>0</v>
      </c>
      <c r="M108" s="124">
        <v>8</v>
      </c>
      <c r="N108" s="96">
        <v>8</v>
      </c>
      <c r="O108" s="96"/>
      <c r="P108" s="126">
        <v>0</v>
      </c>
    </row>
    <row r="109" spans="1:16" ht="12.75">
      <c r="A109" s="706" t="s">
        <v>10</v>
      </c>
      <c r="B109" s="710" t="s">
        <v>9</v>
      </c>
      <c r="C109" s="712" t="s">
        <v>130</v>
      </c>
      <c r="D109" s="708" t="s">
        <v>123</v>
      </c>
      <c r="E109" s="700"/>
      <c r="F109" s="702" t="s">
        <v>9</v>
      </c>
      <c r="G109" s="699"/>
      <c r="H109" s="99" t="s">
        <v>13</v>
      </c>
      <c r="I109" s="98">
        <v>49.5</v>
      </c>
      <c r="J109" s="97">
        <v>49.5</v>
      </c>
      <c r="K109" s="97"/>
      <c r="L109" s="75"/>
      <c r="M109" s="73">
        <v>50</v>
      </c>
      <c r="N109" s="97">
        <v>50</v>
      </c>
      <c r="O109" s="97"/>
      <c r="P109" s="74"/>
    </row>
    <row r="110" spans="1:16" ht="13.5" thickBot="1">
      <c r="A110" s="707"/>
      <c r="B110" s="711"/>
      <c r="C110" s="711"/>
      <c r="D110" s="709"/>
      <c r="E110" s="701"/>
      <c r="F110" s="703"/>
      <c r="G110" s="698"/>
      <c r="H110" s="94" t="s">
        <v>16</v>
      </c>
      <c r="I110" s="95">
        <v>49.5</v>
      </c>
      <c r="J110" s="96">
        <v>49.5</v>
      </c>
      <c r="K110" s="96"/>
      <c r="L110" s="125">
        <v>0</v>
      </c>
      <c r="M110" s="124">
        <v>50</v>
      </c>
      <c r="N110" s="96">
        <v>50</v>
      </c>
      <c r="O110" s="96"/>
      <c r="P110" s="126">
        <v>0</v>
      </c>
    </row>
    <row r="111" spans="1:31" ht="12.75">
      <c r="A111" s="706" t="s">
        <v>10</v>
      </c>
      <c r="B111" s="710" t="s">
        <v>9</v>
      </c>
      <c r="C111" s="712" t="s">
        <v>132</v>
      </c>
      <c r="D111" s="715" t="s">
        <v>125</v>
      </c>
      <c r="E111" s="700"/>
      <c r="F111" s="702" t="s">
        <v>9</v>
      </c>
      <c r="G111" s="699"/>
      <c r="H111" s="112" t="s">
        <v>13</v>
      </c>
      <c r="I111" s="113">
        <v>8.86</v>
      </c>
      <c r="J111" s="114">
        <v>8.9</v>
      </c>
      <c r="K111" s="114"/>
      <c r="L111" s="142">
        <v>0</v>
      </c>
      <c r="M111" s="152">
        <v>8.9</v>
      </c>
      <c r="N111" s="115">
        <v>8.9</v>
      </c>
      <c r="O111" s="114"/>
      <c r="P111" s="153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</row>
    <row r="112" spans="1:31" ht="13.5" thickBot="1">
      <c r="A112" s="707"/>
      <c r="B112" s="711"/>
      <c r="C112" s="711"/>
      <c r="D112" s="716"/>
      <c r="E112" s="701"/>
      <c r="F112" s="703"/>
      <c r="G112" s="698"/>
      <c r="H112" s="94" t="s">
        <v>16</v>
      </c>
      <c r="I112" s="95">
        <v>8.86</v>
      </c>
      <c r="J112" s="96">
        <v>8.9</v>
      </c>
      <c r="K112" s="96"/>
      <c r="L112" s="125">
        <v>0</v>
      </c>
      <c r="M112" s="124">
        <v>8.9</v>
      </c>
      <c r="N112" s="96">
        <v>8.9</v>
      </c>
      <c r="O112" s="96"/>
      <c r="P112" s="126">
        <v>0</v>
      </c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</row>
    <row r="113" spans="1:16" ht="12.75">
      <c r="A113" s="706" t="s">
        <v>10</v>
      </c>
      <c r="B113" s="710" t="s">
        <v>9</v>
      </c>
      <c r="C113" s="712" t="s">
        <v>135</v>
      </c>
      <c r="D113" s="708" t="s">
        <v>129</v>
      </c>
      <c r="E113" s="700"/>
      <c r="F113" s="702" t="s">
        <v>9</v>
      </c>
      <c r="G113" s="699"/>
      <c r="H113" s="99" t="s">
        <v>13</v>
      </c>
      <c r="I113" s="98">
        <v>5.89</v>
      </c>
      <c r="J113" s="97">
        <v>5.9</v>
      </c>
      <c r="K113" s="97"/>
      <c r="L113" s="75"/>
      <c r="M113" s="73">
        <v>5.13</v>
      </c>
      <c r="N113" s="97">
        <v>5.1</v>
      </c>
      <c r="O113" s="97"/>
      <c r="P113" s="74"/>
    </row>
    <row r="114" spans="1:16" ht="13.5" thickBot="1">
      <c r="A114" s="707"/>
      <c r="B114" s="711"/>
      <c r="C114" s="711"/>
      <c r="D114" s="709"/>
      <c r="E114" s="701"/>
      <c r="F114" s="703"/>
      <c r="G114" s="698"/>
      <c r="H114" s="94" t="s">
        <v>16</v>
      </c>
      <c r="I114" s="95">
        <v>5.89</v>
      </c>
      <c r="J114" s="96">
        <v>5.9</v>
      </c>
      <c r="K114" s="96"/>
      <c r="L114" s="125">
        <v>0</v>
      </c>
      <c r="M114" s="124">
        <v>5.13</v>
      </c>
      <c r="N114" s="96">
        <v>5.1</v>
      </c>
      <c r="O114" s="96"/>
      <c r="P114" s="126">
        <v>0</v>
      </c>
    </row>
    <row r="115" spans="1:31" ht="12.75">
      <c r="A115" s="706" t="s">
        <v>10</v>
      </c>
      <c r="B115" s="710" t="s">
        <v>9</v>
      </c>
      <c r="C115" s="712" t="s">
        <v>136</v>
      </c>
      <c r="D115" s="708" t="s">
        <v>131</v>
      </c>
      <c r="E115" s="700"/>
      <c r="F115" s="702" t="s">
        <v>9</v>
      </c>
      <c r="G115" s="699"/>
      <c r="H115" s="112" t="s">
        <v>13</v>
      </c>
      <c r="I115" s="113">
        <v>16.29</v>
      </c>
      <c r="J115" s="114">
        <v>16.3</v>
      </c>
      <c r="K115" s="114"/>
      <c r="L115" s="142">
        <v>0</v>
      </c>
      <c r="M115" s="165">
        <v>17</v>
      </c>
      <c r="N115" s="166">
        <v>17</v>
      </c>
      <c r="O115" s="114"/>
      <c r="P115" s="153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</row>
    <row r="116" spans="1:31" ht="13.5" thickBot="1">
      <c r="A116" s="707"/>
      <c r="B116" s="711"/>
      <c r="C116" s="711"/>
      <c r="D116" s="709"/>
      <c r="E116" s="701"/>
      <c r="F116" s="703"/>
      <c r="G116" s="698"/>
      <c r="H116" s="94" t="s">
        <v>16</v>
      </c>
      <c r="I116" s="95">
        <v>16.29</v>
      </c>
      <c r="J116" s="96">
        <v>16.3</v>
      </c>
      <c r="K116" s="96"/>
      <c r="L116" s="125">
        <v>0</v>
      </c>
      <c r="M116" s="117">
        <v>17</v>
      </c>
      <c r="N116" s="118">
        <v>17</v>
      </c>
      <c r="O116" s="118"/>
      <c r="P116" s="151">
        <v>0</v>
      </c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</row>
    <row r="117" spans="1:16" ht="12.75">
      <c r="A117" s="740" t="s">
        <v>10</v>
      </c>
      <c r="B117" s="742" t="s">
        <v>9</v>
      </c>
      <c r="C117" s="744" t="s">
        <v>42</v>
      </c>
      <c r="D117" s="732" t="s">
        <v>67</v>
      </c>
      <c r="E117" s="717"/>
      <c r="F117" s="721" t="s">
        <v>9</v>
      </c>
      <c r="G117" s="723"/>
      <c r="H117" s="93" t="s">
        <v>13</v>
      </c>
      <c r="I117" s="100"/>
      <c r="J117" s="101"/>
      <c r="K117" s="101"/>
      <c r="L117" s="138"/>
      <c r="M117" s="148">
        <v>42.9</v>
      </c>
      <c r="N117" s="101">
        <v>42.9</v>
      </c>
      <c r="O117" s="101"/>
      <c r="P117" s="145"/>
    </row>
    <row r="118" spans="1:16" ht="13.5" thickBot="1">
      <c r="A118" s="741"/>
      <c r="B118" s="743"/>
      <c r="C118" s="745"/>
      <c r="D118" s="733"/>
      <c r="E118" s="718"/>
      <c r="F118" s="722"/>
      <c r="G118" s="724"/>
      <c r="H118" s="94" t="s">
        <v>16</v>
      </c>
      <c r="I118" s="102">
        <v>0</v>
      </c>
      <c r="J118" s="103">
        <v>0</v>
      </c>
      <c r="K118" s="103"/>
      <c r="L118" s="139">
        <v>0</v>
      </c>
      <c r="M118" s="146">
        <v>42.9</v>
      </c>
      <c r="N118" s="103">
        <v>42.9</v>
      </c>
      <c r="O118" s="103"/>
      <c r="P118" s="147">
        <v>0</v>
      </c>
    </row>
    <row r="119" spans="1:16" ht="12.75">
      <c r="A119" s="706" t="s">
        <v>10</v>
      </c>
      <c r="B119" s="710" t="s">
        <v>9</v>
      </c>
      <c r="C119" s="712" t="s">
        <v>49</v>
      </c>
      <c r="D119" s="729" t="s">
        <v>76</v>
      </c>
      <c r="E119" s="700"/>
      <c r="F119" s="702" t="s">
        <v>9</v>
      </c>
      <c r="G119" s="699"/>
      <c r="H119" s="99" t="s">
        <v>13</v>
      </c>
      <c r="I119" s="98"/>
      <c r="J119" s="97"/>
      <c r="K119" s="97"/>
      <c r="L119" s="75"/>
      <c r="M119" s="73">
        <v>2.5</v>
      </c>
      <c r="N119" s="97">
        <v>2.5</v>
      </c>
      <c r="O119" s="97"/>
      <c r="P119" s="74"/>
    </row>
    <row r="120" spans="1:16" ht="13.5" thickBot="1">
      <c r="A120" s="707"/>
      <c r="B120" s="711"/>
      <c r="C120" s="711"/>
      <c r="D120" s="730"/>
      <c r="E120" s="701"/>
      <c r="F120" s="703"/>
      <c r="G120" s="698"/>
      <c r="H120" s="94" t="s">
        <v>16</v>
      </c>
      <c r="I120" s="95">
        <v>0</v>
      </c>
      <c r="J120" s="96">
        <v>0</v>
      </c>
      <c r="K120" s="96"/>
      <c r="L120" s="125">
        <v>0</v>
      </c>
      <c r="M120" s="124">
        <v>2.5</v>
      </c>
      <c r="N120" s="96">
        <v>2.5</v>
      </c>
      <c r="O120" s="96"/>
      <c r="P120" s="126">
        <v>0</v>
      </c>
    </row>
    <row r="121" spans="1:16" ht="12.75">
      <c r="A121" s="706" t="s">
        <v>10</v>
      </c>
      <c r="B121" s="710" t="s">
        <v>9</v>
      </c>
      <c r="C121" s="712" t="s">
        <v>50</v>
      </c>
      <c r="D121" s="729" t="s">
        <v>77</v>
      </c>
      <c r="E121" s="700"/>
      <c r="F121" s="702" t="s">
        <v>9</v>
      </c>
      <c r="G121" s="699"/>
      <c r="H121" s="99" t="s">
        <v>13</v>
      </c>
      <c r="I121" s="98"/>
      <c r="J121" s="97"/>
      <c r="K121" s="97"/>
      <c r="L121" s="75"/>
      <c r="M121" s="73">
        <v>79.2</v>
      </c>
      <c r="N121" s="97">
        <v>79.2</v>
      </c>
      <c r="O121" s="97"/>
      <c r="P121" s="74"/>
    </row>
    <row r="122" spans="1:16" ht="13.5" thickBot="1">
      <c r="A122" s="707"/>
      <c r="B122" s="711"/>
      <c r="C122" s="711"/>
      <c r="D122" s="730"/>
      <c r="E122" s="701"/>
      <c r="F122" s="703"/>
      <c r="G122" s="698"/>
      <c r="H122" s="94" t="s">
        <v>16</v>
      </c>
      <c r="I122" s="95">
        <v>0</v>
      </c>
      <c r="J122" s="96">
        <v>0</v>
      </c>
      <c r="K122" s="96"/>
      <c r="L122" s="125">
        <v>0</v>
      </c>
      <c r="M122" s="124">
        <v>79.2</v>
      </c>
      <c r="N122" s="96">
        <v>79.2</v>
      </c>
      <c r="O122" s="96"/>
      <c r="P122" s="126">
        <v>0</v>
      </c>
    </row>
    <row r="123" spans="1:16" ht="12.75">
      <c r="A123" s="706" t="s">
        <v>10</v>
      </c>
      <c r="B123" s="710" t="s">
        <v>9</v>
      </c>
      <c r="C123" s="712" t="s">
        <v>52</v>
      </c>
      <c r="D123" s="729" t="s">
        <v>80</v>
      </c>
      <c r="E123" s="700"/>
      <c r="F123" s="702" t="s">
        <v>9</v>
      </c>
      <c r="G123" s="699"/>
      <c r="H123" s="99" t="s">
        <v>13</v>
      </c>
      <c r="I123" s="98"/>
      <c r="J123" s="97"/>
      <c r="K123" s="97"/>
      <c r="L123" s="75"/>
      <c r="M123" s="73">
        <v>1.12</v>
      </c>
      <c r="N123" s="97">
        <v>1.1</v>
      </c>
      <c r="O123" s="97"/>
      <c r="P123" s="74"/>
    </row>
    <row r="124" spans="1:16" ht="13.5" thickBot="1">
      <c r="A124" s="707"/>
      <c r="B124" s="711"/>
      <c r="C124" s="711"/>
      <c r="D124" s="730"/>
      <c r="E124" s="701"/>
      <c r="F124" s="703"/>
      <c r="G124" s="698"/>
      <c r="H124" s="94" t="s">
        <v>16</v>
      </c>
      <c r="I124" s="95">
        <v>0</v>
      </c>
      <c r="J124" s="96">
        <v>0</v>
      </c>
      <c r="K124" s="96"/>
      <c r="L124" s="125">
        <v>0</v>
      </c>
      <c r="M124" s="124">
        <v>1.12</v>
      </c>
      <c r="N124" s="96">
        <v>1.1</v>
      </c>
      <c r="O124" s="96"/>
      <c r="P124" s="126">
        <v>0</v>
      </c>
    </row>
    <row r="125" spans="1:16" ht="12.75">
      <c r="A125" s="740" t="s">
        <v>10</v>
      </c>
      <c r="B125" s="742" t="s">
        <v>9</v>
      </c>
      <c r="C125" s="744" t="s">
        <v>89</v>
      </c>
      <c r="D125" s="732" t="s">
        <v>83</v>
      </c>
      <c r="E125" s="717"/>
      <c r="F125" s="721" t="s">
        <v>9</v>
      </c>
      <c r="G125" s="723"/>
      <c r="H125" s="93" t="s">
        <v>13</v>
      </c>
      <c r="I125" s="100"/>
      <c r="J125" s="101"/>
      <c r="K125" s="101"/>
      <c r="L125" s="138"/>
      <c r="M125" s="148">
        <v>26</v>
      </c>
      <c r="N125" s="101">
        <v>26</v>
      </c>
      <c r="O125" s="101"/>
      <c r="P125" s="145"/>
    </row>
    <row r="126" spans="1:16" ht="13.5" thickBot="1">
      <c r="A126" s="741"/>
      <c r="B126" s="743"/>
      <c r="C126" s="745"/>
      <c r="D126" s="733"/>
      <c r="E126" s="718"/>
      <c r="F126" s="722"/>
      <c r="G126" s="724"/>
      <c r="H126" s="94" t="s">
        <v>16</v>
      </c>
      <c r="I126" s="102">
        <v>0</v>
      </c>
      <c r="J126" s="103">
        <v>0</v>
      </c>
      <c r="K126" s="103"/>
      <c r="L126" s="139">
        <v>0</v>
      </c>
      <c r="M126" s="146">
        <v>26</v>
      </c>
      <c r="N126" s="103">
        <v>26</v>
      </c>
      <c r="O126" s="103"/>
      <c r="P126" s="147">
        <v>0</v>
      </c>
    </row>
    <row r="127" spans="1:16" ht="12.75">
      <c r="A127" s="706" t="s">
        <v>10</v>
      </c>
      <c r="B127" s="710" t="s">
        <v>9</v>
      </c>
      <c r="C127" s="712" t="s">
        <v>96</v>
      </c>
      <c r="D127" s="729" t="s">
        <v>92</v>
      </c>
      <c r="E127" s="700"/>
      <c r="F127" s="702" t="s">
        <v>9</v>
      </c>
      <c r="G127" s="699"/>
      <c r="H127" s="164" t="s">
        <v>13</v>
      </c>
      <c r="I127" s="98"/>
      <c r="J127" s="97"/>
      <c r="K127" s="97"/>
      <c r="L127" s="75"/>
      <c r="M127" s="149">
        <v>168</v>
      </c>
      <c r="N127" s="120">
        <v>168</v>
      </c>
      <c r="O127" s="97"/>
      <c r="P127" s="74"/>
    </row>
    <row r="128" spans="1:16" ht="13.5" thickBot="1">
      <c r="A128" s="707"/>
      <c r="B128" s="711"/>
      <c r="C128" s="711"/>
      <c r="D128" s="730"/>
      <c r="E128" s="701"/>
      <c r="F128" s="703"/>
      <c r="G128" s="698"/>
      <c r="H128" s="94" t="s">
        <v>16</v>
      </c>
      <c r="I128" s="95">
        <v>0</v>
      </c>
      <c r="J128" s="96">
        <v>0</v>
      </c>
      <c r="K128" s="96"/>
      <c r="L128" s="125">
        <v>0</v>
      </c>
      <c r="M128" s="124">
        <v>168</v>
      </c>
      <c r="N128" s="96">
        <v>168</v>
      </c>
      <c r="O128" s="96"/>
      <c r="P128" s="126">
        <v>0</v>
      </c>
    </row>
    <row r="129" spans="1:16" ht="12.75">
      <c r="A129" s="706" t="s">
        <v>10</v>
      </c>
      <c r="B129" s="710" t="s">
        <v>9</v>
      </c>
      <c r="C129" s="712" t="s">
        <v>126</v>
      </c>
      <c r="D129" s="729" t="s">
        <v>119</v>
      </c>
      <c r="E129" s="700"/>
      <c r="F129" s="702" t="s">
        <v>9</v>
      </c>
      <c r="G129" s="699"/>
      <c r="H129" s="99" t="s">
        <v>13</v>
      </c>
      <c r="I129" s="98"/>
      <c r="J129" s="97"/>
      <c r="K129" s="97"/>
      <c r="L129" s="75"/>
      <c r="M129" s="73">
        <v>9.2</v>
      </c>
      <c r="N129" s="97">
        <v>9.2</v>
      </c>
      <c r="O129" s="97"/>
      <c r="P129" s="74"/>
    </row>
    <row r="130" spans="1:16" ht="13.5" thickBot="1">
      <c r="A130" s="707"/>
      <c r="B130" s="711"/>
      <c r="C130" s="711"/>
      <c r="D130" s="730"/>
      <c r="E130" s="701"/>
      <c r="F130" s="703"/>
      <c r="G130" s="698"/>
      <c r="H130" s="94" t="s">
        <v>16</v>
      </c>
      <c r="I130" s="95">
        <v>0</v>
      </c>
      <c r="J130" s="96">
        <v>0</v>
      </c>
      <c r="K130" s="96"/>
      <c r="L130" s="125">
        <v>0</v>
      </c>
      <c r="M130" s="124">
        <v>9.2</v>
      </c>
      <c r="N130" s="96">
        <v>9.2</v>
      </c>
      <c r="O130" s="96"/>
      <c r="P130" s="126">
        <v>0</v>
      </c>
    </row>
    <row r="131" spans="1:16" ht="12.75">
      <c r="A131" s="706" t="s">
        <v>10</v>
      </c>
      <c r="B131" s="710" t="s">
        <v>9</v>
      </c>
      <c r="C131" s="712" t="s">
        <v>128</v>
      </c>
      <c r="D131" s="729" t="s">
        <v>121</v>
      </c>
      <c r="E131" s="700"/>
      <c r="F131" s="702" t="s">
        <v>9</v>
      </c>
      <c r="G131" s="699"/>
      <c r="H131" s="164" t="s">
        <v>13</v>
      </c>
      <c r="I131" s="98"/>
      <c r="J131" s="97"/>
      <c r="K131" s="97"/>
      <c r="L131" s="75"/>
      <c r="M131" s="149">
        <v>2</v>
      </c>
      <c r="N131" s="120">
        <v>2</v>
      </c>
      <c r="O131" s="97"/>
      <c r="P131" s="74"/>
    </row>
    <row r="132" spans="1:16" ht="13.5" thickBot="1">
      <c r="A132" s="707"/>
      <c r="B132" s="711"/>
      <c r="C132" s="711"/>
      <c r="D132" s="730"/>
      <c r="E132" s="701"/>
      <c r="F132" s="703"/>
      <c r="G132" s="698"/>
      <c r="H132" s="94" t="s">
        <v>16</v>
      </c>
      <c r="I132" s="95">
        <v>0</v>
      </c>
      <c r="J132" s="96">
        <v>0</v>
      </c>
      <c r="K132" s="96"/>
      <c r="L132" s="125">
        <v>0</v>
      </c>
      <c r="M132" s="124">
        <v>2</v>
      </c>
      <c r="N132" s="96">
        <v>2</v>
      </c>
      <c r="O132" s="96"/>
      <c r="P132" s="126">
        <v>0</v>
      </c>
    </row>
    <row r="133" spans="1:16" ht="12.75">
      <c r="A133" s="706" t="s">
        <v>10</v>
      </c>
      <c r="B133" s="710" t="s">
        <v>9</v>
      </c>
      <c r="C133" s="712" t="s">
        <v>133</v>
      </c>
      <c r="D133" s="729" t="s">
        <v>127</v>
      </c>
      <c r="E133" s="700"/>
      <c r="F133" s="702" t="s">
        <v>9</v>
      </c>
      <c r="G133" s="699"/>
      <c r="H133" s="164" t="s">
        <v>13</v>
      </c>
      <c r="I133" s="98"/>
      <c r="J133" s="97"/>
      <c r="K133" s="97"/>
      <c r="L133" s="75"/>
      <c r="M133" s="149">
        <v>1.5</v>
      </c>
      <c r="N133" s="120">
        <v>1.5</v>
      </c>
      <c r="O133" s="97"/>
      <c r="P133" s="74"/>
    </row>
    <row r="134" spans="1:16" ht="13.5" thickBot="1">
      <c r="A134" s="707"/>
      <c r="B134" s="711"/>
      <c r="C134" s="711"/>
      <c r="D134" s="730"/>
      <c r="E134" s="701"/>
      <c r="F134" s="703"/>
      <c r="G134" s="698"/>
      <c r="H134" s="94" t="s">
        <v>16</v>
      </c>
      <c r="I134" s="95">
        <v>0</v>
      </c>
      <c r="J134" s="96">
        <v>0</v>
      </c>
      <c r="K134" s="96"/>
      <c r="L134" s="125">
        <v>0</v>
      </c>
      <c r="M134" s="124">
        <v>1.5</v>
      </c>
      <c r="N134" s="96">
        <v>1.5</v>
      </c>
      <c r="O134" s="96"/>
      <c r="P134" s="126">
        <v>0</v>
      </c>
    </row>
    <row r="135" spans="1:31" ht="12.75">
      <c r="A135" s="706" t="s">
        <v>10</v>
      </c>
      <c r="B135" s="710" t="s">
        <v>9</v>
      </c>
      <c r="C135" s="712" t="s">
        <v>137</v>
      </c>
      <c r="D135" s="156" t="s">
        <v>143</v>
      </c>
      <c r="E135" s="704"/>
      <c r="F135" s="704"/>
      <c r="G135" s="697"/>
      <c r="H135" s="169" t="s">
        <v>13</v>
      </c>
      <c r="I135" s="122"/>
      <c r="J135" s="123"/>
      <c r="K135" s="123"/>
      <c r="L135" s="127"/>
      <c r="M135" s="167">
        <v>2</v>
      </c>
      <c r="N135" s="168">
        <v>2</v>
      </c>
      <c r="O135" s="129"/>
      <c r="P135" s="130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</row>
    <row r="136" spans="1:31" ht="13.5" thickBot="1">
      <c r="A136" s="746"/>
      <c r="B136" s="747"/>
      <c r="C136" s="736"/>
      <c r="D136" s="157"/>
      <c r="E136" s="703"/>
      <c r="F136" s="703"/>
      <c r="G136" s="698"/>
      <c r="H136" s="121" t="s">
        <v>16</v>
      </c>
      <c r="I136" s="124"/>
      <c r="J136" s="96"/>
      <c r="K136" s="96"/>
      <c r="L136" s="128"/>
      <c r="M136" s="124"/>
      <c r="N136" s="96"/>
      <c r="O136" s="96"/>
      <c r="P136" s="126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</row>
    <row r="137" spans="1:31" ht="12.75" customHeight="1">
      <c r="A137" s="706" t="s">
        <v>10</v>
      </c>
      <c r="B137" s="710" t="s">
        <v>9</v>
      </c>
      <c r="C137" s="712" t="s">
        <v>138</v>
      </c>
      <c r="D137" s="729" t="s">
        <v>134</v>
      </c>
      <c r="E137" s="725"/>
      <c r="F137" s="702" t="s">
        <v>9</v>
      </c>
      <c r="G137" s="699"/>
      <c r="H137" s="112" t="s">
        <v>13</v>
      </c>
      <c r="I137" s="113"/>
      <c r="J137" s="114"/>
      <c r="K137" s="114"/>
      <c r="L137" s="142">
        <v>0</v>
      </c>
      <c r="M137" s="165">
        <v>36.15</v>
      </c>
      <c r="N137" s="166">
        <v>36.2</v>
      </c>
      <c r="O137" s="114"/>
      <c r="P137" s="153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</row>
    <row r="138" spans="1:31" ht="13.5" thickBot="1">
      <c r="A138" s="746"/>
      <c r="B138" s="747"/>
      <c r="C138" s="736"/>
      <c r="D138" s="748"/>
      <c r="E138" s="726"/>
      <c r="F138" s="705"/>
      <c r="G138" s="731"/>
      <c r="H138" s="94" t="s">
        <v>16</v>
      </c>
      <c r="I138" s="95">
        <v>0</v>
      </c>
      <c r="J138" s="96">
        <v>0</v>
      </c>
      <c r="K138" s="96"/>
      <c r="L138" s="125">
        <v>0</v>
      </c>
      <c r="M138" s="124">
        <v>36.15</v>
      </c>
      <c r="N138" s="96">
        <v>36.2</v>
      </c>
      <c r="O138" s="96"/>
      <c r="P138" s="126">
        <v>0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</row>
    <row r="139" spans="1:16" ht="12.75">
      <c r="A139" s="706" t="s">
        <v>10</v>
      </c>
      <c r="B139" s="710" t="s">
        <v>9</v>
      </c>
      <c r="C139" s="712" t="s">
        <v>91</v>
      </c>
      <c r="D139" s="729" t="s">
        <v>84</v>
      </c>
      <c r="E139" s="700"/>
      <c r="F139" s="702" t="s">
        <v>9</v>
      </c>
      <c r="G139" s="699"/>
      <c r="H139" s="99" t="s">
        <v>13</v>
      </c>
      <c r="I139" s="98"/>
      <c r="J139" s="97"/>
      <c r="K139" s="97"/>
      <c r="L139" s="75"/>
      <c r="M139" s="73">
        <v>10</v>
      </c>
      <c r="N139" s="97">
        <v>10</v>
      </c>
      <c r="O139" s="97"/>
      <c r="P139" s="74"/>
    </row>
    <row r="140" spans="1:16" ht="13.5" thickBot="1">
      <c r="A140" s="707"/>
      <c r="B140" s="711"/>
      <c r="C140" s="711"/>
      <c r="D140" s="730"/>
      <c r="E140" s="701"/>
      <c r="F140" s="703"/>
      <c r="G140" s="698"/>
      <c r="H140" s="94" t="s">
        <v>16</v>
      </c>
      <c r="I140" s="95">
        <v>0</v>
      </c>
      <c r="J140" s="96">
        <v>0</v>
      </c>
      <c r="K140" s="96"/>
      <c r="L140" s="125">
        <v>0</v>
      </c>
      <c r="M140" s="124">
        <v>10</v>
      </c>
      <c r="N140" s="96">
        <v>10</v>
      </c>
      <c r="O140" s="96"/>
      <c r="P140" s="126">
        <v>0</v>
      </c>
    </row>
    <row r="141" spans="1:16" s="4" customFormat="1" ht="15.75" customHeight="1" thickBot="1">
      <c r="A141" s="78" t="s">
        <v>9</v>
      </c>
      <c r="B141" s="79" t="s">
        <v>10</v>
      </c>
      <c r="C141" s="559" t="s">
        <v>17</v>
      </c>
      <c r="D141" s="560"/>
      <c r="E141" s="560"/>
      <c r="F141" s="560"/>
      <c r="G141" s="560"/>
      <c r="H141" s="561"/>
      <c r="I141" s="86">
        <f>J141+L141</f>
        <v>1455.25</v>
      </c>
      <c r="J141" s="87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7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7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6">
        <f>N141+P141</f>
        <v>1915.4199999999998</v>
      </c>
      <c r="N141" s="87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7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7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16" s="4" customFormat="1" ht="15.75" customHeight="1" thickBot="1">
      <c r="A142" s="90" t="s">
        <v>9</v>
      </c>
      <c r="B142" s="158" t="s">
        <v>10</v>
      </c>
      <c r="C142" s="734" t="s">
        <v>150</v>
      </c>
      <c r="D142" s="645"/>
      <c r="E142" s="645"/>
      <c r="F142" s="645"/>
      <c r="G142" s="645"/>
      <c r="H142" s="646"/>
      <c r="I142" s="159">
        <f>J142+L142</f>
        <v>13209.05</v>
      </c>
      <c r="J142" s="160">
        <f>J141+J42+J36+J32+J26</f>
        <v>13209.05</v>
      </c>
      <c r="K142" s="160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60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9">
        <f>N142+P142</f>
        <v>14182.619999999997</v>
      </c>
      <c r="N142" s="160">
        <f>N141+N42+N36+N32+N26</f>
        <v>14019.819999999998</v>
      </c>
      <c r="O142" s="160">
        <f>O141+O42+O36+O32+O26</f>
        <v>8823.200000000003</v>
      </c>
      <c r="P142" s="160">
        <f>P141+P42+P36+P32+P26</f>
        <v>162.8</v>
      </c>
    </row>
  </sheetData>
  <sheetProtection/>
  <mergeCells count="397">
    <mergeCell ref="F30:F31"/>
    <mergeCell ref="H6:H24"/>
    <mergeCell ref="C30:C31"/>
    <mergeCell ref="D30:D31"/>
    <mergeCell ref="G28:G29"/>
    <mergeCell ref="G30:G31"/>
    <mergeCell ref="B34:B35"/>
    <mergeCell ref="N3:O3"/>
    <mergeCell ref="E30:E31"/>
    <mergeCell ref="E28:E29"/>
    <mergeCell ref="B28:B29"/>
    <mergeCell ref="C28:C29"/>
    <mergeCell ref="D28:D29"/>
    <mergeCell ref="C32:H32"/>
    <mergeCell ref="C6:C26"/>
    <mergeCell ref="D6:D24"/>
    <mergeCell ref="J3:K3"/>
    <mergeCell ref="G2:G4"/>
    <mergeCell ref="H2:H4"/>
    <mergeCell ref="A5:P5"/>
    <mergeCell ref="M3:M4"/>
    <mergeCell ref="E2:E4"/>
    <mergeCell ref="P3:P4"/>
    <mergeCell ref="F2:F4"/>
    <mergeCell ref="M2:P2"/>
    <mergeCell ref="I3:I4"/>
    <mergeCell ref="A2:A4"/>
    <mergeCell ref="B2:B4"/>
    <mergeCell ref="C2:C4"/>
    <mergeCell ref="F28:F29"/>
    <mergeCell ref="A27:P27"/>
    <mergeCell ref="A28:A29"/>
    <mergeCell ref="D2:D4"/>
    <mergeCell ref="B6:B26"/>
    <mergeCell ref="L3:L4"/>
    <mergeCell ref="I2:L2"/>
    <mergeCell ref="A44:A45"/>
    <mergeCell ref="C46:C47"/>
    <mergeCell ref="D40:D41"/>
    <mergeCell ref="F38:F39"/>
    <mergeCell ref="B44:B45"/>
    <mergeCell ref="C44:C45"/>
    <mergeCell ref="F44:F45"/>
    <mergeCell ref="C42:H42"/>
    <mergeCell ref="B38:B39"/>
    <mergeCell ref="C38:C39"/>
    <mergeCell ref="C36:H36"/>
    <mergeCell ref="A37:P37"/>
    <mergeCell ref="G38:G39"/>
    <mergeCell ref="G40:G41"/>
    <mergeCell ref="A38:A39"/>
    <mergeCell ref="A40:A41"/>
    <mergeCell ref="B40:B41"/>
    <mergeCell ref="C40:C41"/>
    <mergeCell ref="F40:F41"/>
    <mergeCell ref="E40:E41"/>
    <mergeCell ref="A43:P43"/>
    <mergeCell ref="D38:D39"/>
    <mergeCell ref="E38:E39"/>
    <mergeCell ref="F34:F35"/>
    <mergeCell ref="A34:A35"/>
    <mergeCell ref="A33:P33"/>
    <mergeCell ref="G34:G35"/>
    <mergeCell ref="C34:C35"/>
    <mergeCell ref="D34:D35"/>
    <mergeCell ref="E34:E35"/>
    <mergeCell ref="G48:G49"/>
    <mergeCell ref="D44:D45"/>
    <mergeCell ref="F48:F49"/>
    <mergeCell ref="D48:D49"/>
    <mergeCell ref="E44:E45"/>
    <mergeCell ref="G44:G45"/>
    <mergeCell ref="G46:G47"/>
    <mergeCell ref="F46:F47"/>
    <mergeCell ref="A46:A47"/>
    <mergeCell ref="E46:E47"/>
    <mergeCell ref="B46:B47"/>
    <mergeCell ref="A48:A49"/>
    <mergeCell ref="B48:B49"/>
    <mergeCell ref="C48:C49"/>
    <mergeCell ref="D46:D47"/>
    <mergeCell ref="A50:A51"/>
    <mergeCell ref="C52:C53"/>
    <mergeCell ref="A52:A53"/>
    <mergeCell ref="B52:B53"/>
    <mergeCell ref="B54:B55"/>
    <mergeCell ref="C54:C55"/>
    <mergeCell ref="C50:C51"/>
    <mergeCell ref="B50:B51"/>
    <mergeCell ref="A54:A55"/>
    <mergeCell ref="E54:E55"/>
    <mergeCell ref="C64:C65"/>
    <mergeCell ref="D64:D65"/>
    <mergeCell ref="D62:D63"/>
    <mergeCell ref="E62:E63"/>
    <mergeCell ref="C56:C57"/>
    <mergeCell ref="C58:C59"/>
    <mergeCell ref="E58:E59"/>
    <mergeCell ref="C60:C61"/>
    <mergeCell ref="A56:A57"/>
    <mergeCell ref="B56:B57"/>
    <mergeCell ref="E48:E49"/>
    <mergeCell ref="D50:D51"/>
    <mergeCell ref="D52:D53"/>
    <mergeCell ref="D54:D55"/>
    <mergeCell ref="D56:D57"/>
    <mergeCell ref="E50:E51"/>
    <mergeCell ref="E56:E57"/>
    <mergeCell ref="E52:E53"/>
    <mergeCell ref="B78:B79"/>
    <mergeCell ref="C74:C75"/>
    <mergeCell ref="C80:C81"/>
    <mergeCell ref="C76:C77"/>
    <mergeCell ref="C70:C71"/>
    <mergeCell ref="B76:B77"/>
    <mergeCell ref="A64:A65"/>
    <mergeCell ref="B60:B61"/>
    <mergeCell ref="C72:C73"/>
    <mergeCell ref="B62:B63"/>
    <mergeCell ref="A66:A67"/>
    <mergeCell ref="B70:B71"/>
    <mergeCell ref="A60:A61"/>
    <mergeCell ref="A62:A63"/>
    <mergeCell ref="C62:C63"/>
    <mergeCell ref="B64:B65"/>
    <mergeCell ref="A58:A59"/>
    <mergeCell ref="B58:B59"/>
    <mergeCell ref="B102:B103"/>
    <mergeCell ref="B74:B75"/>
    <mergeCell ref="A74:A75"/>
    <mergeCell ref="A98:A99"/>
    <mergeCell ref="A102:A103"/>
    <mergeCell ref="A72:A73"/>
    <mergeCell ref="B80:B81"/>
    <mergeCell ref="B72:B73"/>
    <mergeCell ref="C102:C103"/>
    <mergeCell ref="C100:C101"/>
    <mergeCell ref="B94:B95"/>
    <mergeCell ref="A90:A91"/>
    <mergeCell ref="B100:B101"/>
    <mergeCell ref="B96:B97"/>
    <mergeCell ref="A96:A97"/>
    <mergeCell ref="A100:A101"/>
    <mergeCell ref="A94:A95"/>
    <mergeCell ref="C94:C95"/>
    <mergeCell ref="B88:B89"/>
    <mergeCell ref="B92:B93"/>
    <mergeCell ref="A84:A85"/>
    <mergeCell ref="C84:C85"/>
    <mergeCell ref="C90:C91"/>
    <mergeCell ref="B84:B85"/>
    <mergeCell ref="C92:C93"/>
    <mergeCell ref="A86:A87"/>
    <mergeCell ref="B111:B112"/>
    <mergeCell ref="B107:B108"/>
    <mergeCell ref="A109:A110"/>
    <mergeCell ref="A104:A106"/>
    <mergeCell ref="A111:A112"/>
    <mergeCell ref="B109:B110"/>
    <mergeCell ref="B104:B106"/>
    <mergeCell ref="A107:A108"/>
    <mergeCell ref="D137:D138"/>
    <mergeCell ref="B86:B87"/>
    <mergeCell ref="B90:B91"/>
    <mergeCell ref="D94:D95"/>
    <mergeCell ref="C86:C87"/>
    <mergeCell ref="C88:C89"/>
    <mergeCell ref="C104:C106"/>
    <mergeCell ref="C111:C112"/>
    <mergeCell ref="D111:D112"/>
    <mergeCell ref="C96:C97"/>
    <mergeCell ref="A127:A128"/>
    <mergeCell ref="A139:A140"/>
    <mergeCell ref="B139:B140"/>
    <mergeCell ref="C139:C140"/>
    <mergeCell ref="B135:B136"/>
    <mergeCell ref="A137:A138"/>
    <mergeCell ref="B137:B138"/>
    <mergeCell ref="C133:C134"/>
    <mergeCell ref="A113:A114"/>
    <mergeCell ref="B98:B99"/>
    <mergeCell ref="D98:D99"/>
    <mergeCell ref="B117:B118"/>
    <mergeCell ref="C117:C118"/>
    <mergeCell ref="C107:C108"/>
    <mergeCell ref="D107:D108"/>
    <mergeCell ref="B115:B116"/>
    <mergeCell ref="C109:C110"/>
    <mergeCell ref="D100:D101"/>
    <mergeCell ref="B113:B114"/>
    <mergeCell ref="A135:A136"/>
    <mergeCell ref="G117:G118"/>
    <mergeCell ref="A123:A124"/>
    <mergeCell ref="C135:C136"/>
    <mergeCell ref="E135:E136"/>
    <mergeCell ref="C131:C132"/>
    <mergeCell ref="A133:A134"/>
    <mergeCell ref="A129:A130"/>
    <mergeCell ref="C119:C120"/>
    <mergeCell ref="B121:B122"/>
    <mergeCell ref="C129:C130"/>
    <mergeCell ref="C115:C116"/>
    <mergeCell ref="B131:B132"/>
    <mergeCell ref="C123:C124"/>
    <mergeCell ref="C125:C126"/>
    <mergeCell ref="B127:B128"/>
    <mergeCell ref="C121:C122"/>
    <mergeCell ref="B123:B124"/>
    <mergeCell ref="C127:C128"/>
    <mergeCell ref="A115:A116"/>
    <mergeCell ref="B133:B134"/>
    <mergeCell ref="A131:A132"/>
    <mergeCell ref="B129:B130"/>
    <mergeCell ref="A125:A126"/>
    <mergeCell ref="B119:B120"/>
    <mergeCell ref="A117:A118"/>
    <mergeCell ref="B125:B126"/>
    <mergeCell ref="A119:A120"/>
    <mergeCell ref="A121:A122"/>
    <mergeCell ref="G127:G128"/>
    <mergeCell ref="F127:F128"/>
    <mergeCell ref="F115:F116"/>
    <mergeCell ref="D121:D122"/>
    <mergeCell ref="G129:G130"/>
    <mergeCell ref="D127:D128"/>
    <mergeCell ref="D125:D126"/>
    <mergeCell ref="E121:E122"/>
    <mergeCell ref="E119:E120"/>
    <mergeCell ref="E117:E118"/>
    <mergeCell ref="G109:G110"/>
    <mergeCell ref="F125:F126"/>
    <mergeCell ref="G121:G122"/>
    <mergeCell ref="F113:F114"/>
    <mergeCell ref="G123:G124"/>
    <mergeCell ref="G113:G114"/>
    <mergeCell ref="G119:G120"/>
    <mergeCell ref="G111:G112"/>
    <mergeCell ref="G115:G116"/>
    <mergeCell ref="G125:G126"/>
    <mergeCell ref="D104:D106"/>
    <mergeCell ref="D133:D134"/>
    <mergeCell ref="D129:D130"/>
    <mergeCell ref="F111:F112"/>
    <mergeCell ref="F121:F122"/>
    <mergeCell ref="E125:E126"/>
    <mergeCell ref="F119:F120"/>
    <mergeCell ref="F123:F124"/>
    <mergeCell ref="E123:E124"/>
    <mergeCell ref="D119:D120"/>
    <mergeCell ref="C142:H142"/>
    <mergeCell ref="E109:E110"/>
    <mergeCell ref="F104:F106"/>
    <mergeCell ref="F109:F110"/>
    <mergeCell ref="G107:G108"/>
    <mergeCell ref="C137:C138"/>
    <mergeCell ref="C113:C114"/>
    <mergeCell ref="D123:D124"/>
    <mergeCell ref="F107:F108"/>
    <mergeCell ref="E111:E112"/>
    <mergeCell ref="D117:D118"/>
    <mergeCell ref="E115:E116"/>
    <mergeCell ref="D113:D114"/>
    <mergeCell ref="E113:E114"/>
    <mergeCell ref="E107:E108"/>
    <mergeCell ref="D115:D116"/>
    <mergeCell ref="D109:D110"/>
    <mergeCell ref="E127:E128"/>
    <mergeCell ref="C141:H141"/>
    <mergeCell ref="G139:G140"/>
    <mergeCell ref="F139:F140"/>
    <mergeCell ref="E139:E140"/>
    <mergeCell ref="D139:D140"/>
    <mergeCell ref="E131:E132"/>
    <mergeCell ref="F133:F134"/>
    <mergeCell ref="D131:D132"/>
    <mergeCell ref="G137:G138"/>
    <mergeCell ref="C98:C99"/>
    <mergeCell ref="D102:D103"/>
    <mergeCell ref="E137:E138"/>
    <mergeCell ref="G133:G134"/>
    <mergeCell ref="E100:E101"/>
    <mergeCell ref="E104:E106"/>
    <mergeCell ref="G104:G106"/>
    <mergeCell ref="G102:G103"/>
    <mergeCell ref="F117:F118"/>
    <mergeCell ref="E102:E103"/>
    <mergeCell ref="G100:G101"/>
    <mergeCell ref="F100:F101"/>
    <mergeCell ref="D96:D97"/>
    <mergeCell ref="F102:F103"/>
    <mergeCell ref="G98:G99"/>
    <mergeCell ref="F98:F99"/>
    <mergeCell ref="F96:F97"/>
    <mergeCell ref="G96:G97"/>
    <mergeCell ref="E96:E97"/>
    <mergeCell ref="E98:E99"/>
    <mergeCell ref="G74:G75"/>
    <mergeCell ref="G76:G77"/>
    <mergeCell ref="F78:F79"/>
    <mergeCell ref="G90:G91"/>
    <mergeCell ref="G80:G81"/>
    <mergeCell ref="F80:F81"/>
    <mergeCell ref="G84:G85"/>
    <mergeCell ref="F82:F83"/>
    <mergeCell ref="F90:F91"/>
    <mergeCell ref="G92:G93"/>
    <mergeCell ref="G86:G87"/>
    <mergeCell ref="F50:F51"/>
    <mergeCell ref="G54:G55"/>
    <mergeCell ref="F74:F75"/>
    <mergeCell ref="F52:F53"/>
    <mergeCell ref="F54:F55"/>
    <mergeCell ref="G72:G73"/>
    <mergeCell ref="G70:G71"/>
    <mergeCell ref="G68:G69"/>
    <mergeCell ref="G50:G51"/>
    <mergeCell ref="F58:F59"/>
    <mergeCell ref="G94:G95"/>
    <mergeCell ref="F94:F95"/>
    <mergeCell ref="G62:G63"/>
    <mergeCell ref="F62:F63"/>
    <mergeCell ref="F56:F57"/>
    <mergeCell ref="G56:G57"/>
    <mergeCell ref="G52:G53"/>
    <mergeCell ref="G58:G59"/>
    <mergeCell ref="E66:E67"/>
    <mergeCell ref="G66:G67"/>
    <mergeCell ref="E70:E71"/>
    <mergeCell ref="E68:E69"/>
    <mergeCell ref="D68:D69"/>
    <mergeCell ref="F68:F69"/>
    <mergeCell ref="D70:D71"/>
    <mergeCell ref="F70:F71"/>
    <mergeCell ref="F66:F67"/>
    <mergeCell ref="B68:B69"/>
    <mergeCell ref="C68:C69"/>
    <mergeCell ref="F60:F61"/>
    <mergeCell ref="D66:D67"/>
    <mergeCell ref="G64:G65"/>
    <mergeCell ref="E64:E65"/>
    <mergeCell ref="E60:E61"/>
    <mergeCell ref="D60:D61"/>
    <mergeCell ref="G60:G61"/>
    <mergeCell ref="F64:F65"/>
    <mergeCell ref="E74:E75"/>
    <mergeCell ref="D76:D77"/>
    <mergeCell ref="D74:D75"/>
    <mergeCell ref="E72:E73"/>
    <mergeCell ref="A68:A69"/>
    <mergeCell ref="C66:C67"/>
    <mergeCell ref="B66:B67"/>
    <mergeCell ref="A70:A71"/>
    <mergeCell ref="D72:D73"/>
    <mergeCell ref="A76:A77"/>
    <mergeCell ref="F72:F73"/>
    <mergeCell ref="G82:G83"/>
    <mergeCell ref="E90:E91"/>
    <mergeCell ref="E76:E77"/>
    <mergeCell ref="F76:F77"/>
    <mergeCell ref="G88:G89"/>
    <mergeCell ref="F86:F87"/>
    <mergeCell ref="G78:G79"/>
    <mergeCell ref="F84:F85"/>
    <mergeCell ref="E80:E81"/>
    <mergeCell ref="D92:D93"/>
    <mergeCell ref="D88:D89"/>
    <mergeCell ref="D84:D85"/>
    <mergeCell ref="E82:E83"/>
    <mergeCell ref="E86:E87"/>
    <mergeCell ref="D86:D87"/>
    <mergeCell ref="E84:E85"/>
    <mergeCell ref="A80:A81"/>
    <mergeCell ref="B82:B83"/>
    <mergeCell ref="A82:A83"/>
    <mergeCell ref="E78:E79"/>
    <mergeCell ref="C78:C79"/>
    <mergeCell ref="D82:D83"/>
    <mergeCell ref="D80:D81"/>
    <mergeCell ref="A78:A79"/>
    <mergeCell ref="D78:D79"/>
    <mergeCell ref="C82:C83"/>
    <mergeCell ref="F137:F138"/>
    <mergeCell ref="E94:E95"/>
    <mergeCell ref="E92:E93"/>
    <mergeCell ref="A88:A89"/>
    <mergeCell ref="A92:A93"/>
    <mergeCell ref="F92:F93"/>
    <mergeCell ref="F88:F89"/>
    <mergeCell ref="D90:D91"/>
    <mergeCell ref="E133:E134"/>
    <mergeCell ref="E88:E89"/>
    <mergeCell ref="G135:G136"/>
    <mergeCell ref="G131:G132"/>
    <mergeCell ref="E129:E130"/>
    <mergeCell ref="F129:F130"/>
    <mergeCell ref="F131:F132"/>
    <mergeCell ref="F135:F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2.7109375" style="280" customWidth="1"/>
    <col min="2" max="2" width="60.7109375" style="280" customWidth="1"/>
    <col min="3" max="16384" width="9.140625" style="280" customWidth="1"/>
  </cols>
  <sheetData>
    <row r="1" spans="1:2" ht="45.75" customHeight="1">
      <c r="A1" s="823" t="s">
        <v>201</v>
      </c>
      <c r="B1" s="823"/>
    </row>
    <row r="2" spans="1:2" ht="31.5">
      <c r="A2" s="281" t="s">
        <v>5</v>
      </c>
      <c r="B2" s="282" t="s">
        <v>202</v>
      </c>
    </row>
    <row r="3" spans="1:2" ht="15.75">
      <c r="A3" s="343">
        <v>1</v>
      </c>
      <c r="B3" s="282" t="s">
        <v>200</v>
      </c>
    </row>
    <row r="4" spans="1:2" ht="15.75">
      <c r="A4" s="343">
        <v>2</v>
      </c>
      <c r="B4" s="282" t="s">
        <v>203</v>
      </c>
    </row>
    <row r="5" spans="1:2" ht="15.75">
      <c r="A5" s="343">
        <v>3</v>
      </c>
      <c r="B5" s="282" t="s">
        <v>204</v>
      </c>
    </row>
    <row r="6" spans="1:2" ht="15.75">
      <c r="A6" s="343">
        <v>4</v>
      </c>
      <c r="B6" s="282" t="s">
        <v>205</v>
      </c>
    </row>
    <row r="7" spans="1:2" ht="15.75">
      <c r="A7" s="343">
        <v>5</v>
      </c>
      <c r="B7" s="282" t="s">
        <v>206</v>
      </c>
    </row>
    <row r="8" spans="1:2" ht="15.75">
      <c r="A8" s="343">
        <v>6</v>
      </c>
      <c r="B8" s="282" t="s">
        <v>207</v>
      </c>
    </row>
    <row r="9" ht="15.75" customHeight="1"/>
    <row r="10" spans="1:2" ht="15.75" customHeight="1">
      <c r="A10" s="824" t="s">
        <v>208</v>
      </c>
      <c r="B10" s="824"/>
    </row>
  </sheetData>
  <sheetProtection/>
  <mergeCells count="2">
    <mergeCell ref="A1:B1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Snieguole Kacerauskaite</cp:lastModifiedBy>
  <cp:lastPrinted>2013-07-16T06:00:28Z</cp:lastPrinted>
  <dcterms:created xsi:type="dcterms:W3CDTF">2004-05-19T10:48:48Z</dcterms:created>
  <dcterms:modified xsi:type="dcterms:W3CDTF">2013-07-26T06:22:43Z</dcterms:modified>
  <cp:category/>
  <cp:version/>
  <cp:contentType/>
  <cp:contentStatus/>
</cp:coreProperties>
</file>