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-255" windowWidth="19035" windowHeight="11640"/>
  </bookViews>
  <sheets>
    <sheet name="SVP 2013-2015" sheetId="8" r:id="rId1"/>
    <sheet name="Asignavimų valdytojų kodai" sheetId="3" r:id="rId2"/>
  </sheets>
  <definedNames>
    <definedName name="_xlnm.Print_Area" localSheetId="0">'SVP 2013-2015'!$A$1:$R$151</definedName>
    <definedName name="_xlnm.Print_Titles" localSheetId="0">'SVP 2013-2015'!$5:$7</definedName>
  </definedNames>
  <calcPr calcId="145621"/>
</workbook>
</file>

<file path=xl/calcChain.xml><?xml version="1.0" encoding="utf-8"?>
<calcChain xmlns="http://schemas.openxmlformats.org/spreadsheetml/2006/main">
  <c r="J41" i="8" l="1"/>
  <c r="J63" i="8" l="1"/>
  <c r="I63" i="8"/>
  <c r="J129" i="8" l="1"/>
  <c r="J34" i="8" l="1"/>
  <c r="K68" i="8" l="1"/>
  <c r="L68" i="8"/>
  <c r="J91" i="8"/>
  <c r="K91" i="8"/>
  <c r="I103" i="8"/>
  <c r="J103" i="8"/>
  <c r="K103" i="8"/>
  <c r="L103" i="8"/>
  <c r="I126" i="8"/>
  <c r="J126" i="8"/>
  <c r="K126" i="8"/>
  <c r="L126" i="8"/>
  <c r="J134" i="8"/>
  <c r="J135" i="8" s="1"/>
  <c r="K134" i="8"/>
  <c r="J33" i="8"/>
  <c r="I33" i="8"/>
  <c r="I62" i="8"/>
  <c r="M102" i="8"/>
  <c r="N102" i="8"/>
  <c r="I123" i="8"/>
  <c r="J123" i="8"/>
  <c r="K123" i="8"/>
  <c r="L123" i="8"/>
  <c r="M123" i="8"/>
  <c r="N123" i="8"/>
  <c r="L134" i="8"/>
  <c r="L135" i="8" s="1"/>
  <c r="M134" i="8"/>
  <c r="N134" i="8"/>
  <c r="I129" i="8"/>
  <c r="I134" i="8" s="1"/>
  <c r="I135" i="8" s="1"/>
  <c r="J12" i="8" l="1"/>
  <c r="I145" i="8" l="1"/>
  <c r="N150" i="8" l="1"/>
  <c r="M150" i="8"/>
  <c r="N149" i="8"/>
  <c r="M149" i="8"/>
  <c r="N148" i="8"/>
  <c r="N147" i="8" s="1"/>
  <c r="M148" i="8"/>
  <c r="M147" i="8"/>
  <c r="N146" i="8"/>
  <c r="M146" i="8"/>
  <c r="N144" i="8"/>
  <c r="M144" i="8"/>
  <c r="N143" i="8"/>
  <c r="N141" i="8" s="1"/>
  <c r="N151" i="8" s="1"/>
  <c r="M143" i="8"/>
  <c r="N142" i="8"/>
  <c r="M142" i="8"/>
  <c r="M141" i="8" s="1"/>
  <c r="M151" i="8" s="1"/>
  <c r="N135" i="8"/>
  <c r="M135" i="8"/>
  <c r="K135" i="8"/>
  <c r="I128" i="8"/>
  <c r="L125" i="8"/>
  <c r="K125" i="8"/>
  <c r="J124" i="8"/>
  <c r="J125" i="8" s="1"/>
  <c r="I124" i="8"/>
  <c r="I125" i="8" s="1"/>
  <c r="N126" i="8"/>
  <c r="M126" i="8"/>
  <c r="I122" i="8"/>
  <c r="I109" i="8"/>
  <c r="I150" i="8" s="1"/>
  <c r="I108" i="8"/>
  <c r="I149" i="8" s="1"/>
  <c r="I107" i="8"/>
  <c r="I106" i="8"/>
  <c r="I105" i="8"/>
  <c r="L102" i="8"/>
  <c r="K102" i="8"/>
  <c r="J102" i="8"/>
  <c r="I101" i="8"/>
  <c r="I100" i="8"/>
  <c r="I102" i="8" s="1"/>
  <c r="N99" i="8"/>
  <c r="M99" i="8"/>
  <c r="L99" i="8"/>
  <c r="K99" i="8"/>
  <c r="J99" i="8"/>
  <c r="I98" i="8"/>
  <c r="I144" i="8" s="1"/>
  <c r="I97" i="8"/>
  <c r="I99" i="8" s="1"/>
  <c r="N96" i="8"/>
  <c r="M96" i="8"/>
  <c r="L96" i="8"/>
  <c r="K96" i="8"/>
  <c r="J96" i="8"/>
  <c r="I95" i="8"/>
  <c r="I94" i="8"/>
  <c r="I93" i="8"/>
  <c r="I96" i="8" s="1"/>
  <c r="N90" i="8"/>
  <c r="M90" i="8"/>
  <c r="L90" i="8"/>
  <c r="K90" i="8"/>
  <c r="J90" i="8"/>
  <c r="I89" i="8"/>
  <c r="I90" i="8" s="1"/>
  <c r="N88" i="8"/>
  <c r="M88" i="8"/>
  <c r="L88" i="8"/>
  <c r="K88" i="8"/>
  <c r="J88" i="8"/>
  <c r="I87" i="8"/>
  <c r="I88" i="8" s="1"/>
  <c r="N86" i="8"/>
  <c r="M86" i="8"/>
  <c r="L86" i="8"/>
  <c r="L91" i="8" s="1"/>
  <c r="K86" i="8"/>
  <c r="J86" i="8"/>
  <c r="I85" i="8"/>
  <c r="I84" i="8"/>
  <c r="I83" i="8"/>
  <c r="I86" i="8" s="1"/>
  <c r="I91" i="8" s="1"/>
  <c r="N82" i="8"/>
  <c r="M82" i="8"/>
  <c r="L82" i="8"/>
  <c r="K82" i="8"/>
  <c r="J82" i="8"/>
  <c r="I81" i="8"/>
  <c r="I82" i="8" s="1"/>
  <c r="N80" i="8"/>
  <c r="M80" i="8"/>
  <c r="L80" i="8"/>
  <c r="K80" i="8"/>
  <c r="J80" i="8"/>
  <c r="I79" i="8"/>
  <c r="I78" i="8"/>
  <c r="I77" i="8"/>
  <c r="I76" i="8"/>
  <c r="I80" i="8" s="1"/>
  <c r="N75" i="8"/>
  <c r="M75" i="8"/>
  <c r="L75" i="8"/>
  <c r="K75" i="8"/>
  <c r="J75" i="8"/>
  <c r="I74" i="8"/>
  <c r="I75" i="8" s="1"/>
  <c r="N73" i="8"/>
  <c r="M73" i="8"/>
  <c r="L73" i="8"/>
  <c r="K73" i="8"/>
  <c r="J73" i="8"/>
  <c r="I72" i="8"/>
  <c r="I71" i="8"/>
  <c r="I70" i="8"/>
  <c r="I73" i="8" s="1"/>
  <c r="N67" i="8"/>
  <c r="M67" i="8"/>
  <c r="L67" i="8"/>
  <c r="K67" i="8"/>
  <c r="J67" i="8"/>
  <c r="I65" i="8"/>
  <c r="I67" i="8" s="1"/>
  <c r="N64" i="8"/>
  <c r="M64" i="8"/>
  <c r="L64" i="8"/>
  <c r="K64" i="8"/>
  <c r="J64" i="8"/>
  <c r="I64" i="8"/>
  <c r="N62" i="8"/>
  <c r="M62" i="8"/>
  <c r="L62" i="8"/>
  <c r="K62" i="8"/>
  <c r="J62" i="8"/>
  <c r="I60" i="8"/>
  <c r="I59" i="8"/>
  <c r="I148" i="8" s="1"/>
  <c r="I58" i="8"/>
  <c r="I146" i="8" s="1"/>
  <c r="I57" i="8"/>
  <c r="N56" i="8"/>
  <c r="M56" i="8"/>
  <c r="L56" i="8"/>
  <c r="K56" i="8"/>
  <c r="J56" i="8"/>
  <c r="I55" i="8"/>
  <c r="I54" i="8"/>
  <c r="I56" i="8" s="1"/>
  <c r="N53" i="8"/>
  <c r="M53" i="8"/>
  <c r="L53" i="8"/>
  <c r="K53" i="8"/>
  <c r="J53" i="8"/>
  <c r="I41" i="8"/>
  <c r="I53" i="8" s="1"/>
  <c r="N40" i="8"/>
  <c r="M40" i="8"/>
  <c r="L40" i="8"/>
  <c r="K40" i="8"/>
  <c r="J40" i="8"/>
  <c r="I35" i="8"/>
  <c r="I34" i="8"/>
  <c r="I40" i="8" s="1"/>
  <c r="N33" i="8"/>
  <c r="M33" i="8"/>
  <c r="L33" i="8"/>
  <c r="K33" i="8"/>
  <c r="I23" i="8"/>
  <c r="I143" i="8" s="1"/>
  <c r="J22" i="8"/>
  <c r="I22" i="8"/>
  <c r="N21" i="8"/>
  <c r="M21" i="8"/>
  <c r="L21" i="8"/>
  <c r="K21" i="8"/>
  <c r="J21" i="8"/>
  <c r="I12" i="8"/>
  <c r="I142" i="8" s="1"/>
  <c r="I147" i="8" l="1"/>
  <c r="I141" i="8"/>
  <c r="J68" i="8"/>
  <c r="I68" i="8"/>
  <c r="M68" i="8"/>
  <c r="N68" i="8"/>
  <c r="M91" i="8"/>
  <c r="N91" i="8"/>
  <c r="M103" i="8"/>
  <c r="N103" i="8"/>
  <c r="J136" i="8"/>
  <c r="J137" i="8" s="1"/>
  <c r="I21" i="8"/>
  <c r="I151" i="8" l="1"/>
  <c r="I136" i="8"/>
  <c r="I137" i="8" s="1"/>
  <c r="N136" i="8"/>
  <c r="N137" i="8" s="1"/>
  <c r="M136" i="8"/>
  <c r="M137" i="8" s="1"/>
  <c r="L136" i="8"/>
  <c r="L137" i="8" s="1"/>
  <c r="K136" i="8"/>
  <c r="K137" i="8" s="1"/>
</calcChain>
</file>

<file path=xl/comments1.xml><?xml version="1.0" encoding="utf-8"?>
<comments xmlns="http://schemas.openxmlformats.org/spreadsheetml/2006/main">
  <authors>
    <author>Snieguole Kacerauskaite</author>
  </authors>
  <commentList>
    <comment ref="D63" authorId="0">
      <text>
        <r>
          <rPr>
            <sz val="9"/>
            <color indexed="81"/>
            <rFont val="Tahoma"/>
            <family val="2"/>
            <charset val="186"/>
          </rPr>
          <t xml:space="preserve">Daržovių saugykla Taikos pr. 68 (2012-04-26 Nr. T2-130) ir skalbykla Donelaičio g. 12A (2013-01-30 Nr. T2-23)
</t>
        </r>
      </text>
    </comment>
  </commentList>
</comments>
</file>

<file path=xl/sharedStrings.xml><?xml version="1.0" encoding="utf-8"?>
<sst xmlns="http://schemas.openxmlformats.org/spreadsheetml/2006/main" count="373" uniqueCount="193">
  <si>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</si>
  <si>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</si>
  <si>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</si>
  <si>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</si>
  <si>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</si>
  <si>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</si>
  <si>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</si>
  <si>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</si>
  <si>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</si>
  <si>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</si>
  <si>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</si>
  <si>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</si>
  <si>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</si>
  <si>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</si>
  <si>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</si>
  <si>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</si>
  <si>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</si>
  <si>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</si>
  <si>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</si>
  <si>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</si>
  <si>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</si>
  <si>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</si>
  <si>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</si>
  <si>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</si>
  <si>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</si>
  <si>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</si>
  <si>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</si>
  <si>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</si>
  <si>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</si>
  <si>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</si>
  <si>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</si>
  <si>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</si>
  <si>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</si>
  <si>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</si>
  <si>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</si>
  <si>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</si>
  <si>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 xml:space="preserve"> TIKSLŲ, UŽDAVINIŲ, PRIEMONIŲ, PRIEMONIŲ IŠLAIDŲ IR PRODUKTO KRITERIJŲ SUVESTINĖ</t>
  </si>
  <si>
    <t>Veiklos plano tikslo kodas</t>
  </si>
  <si>
    <t>2013-ųjų metų asignavimų planas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</si>
  <si>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</si>
  <si>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</si>
  <si>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</si>
  <si>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r>
      <t xml:space="preserve">Daugiabučių namų savininkų bendrijų fondo lėšos </t>
    </r>
    <r>
      <rPr>
        <b/>
        <sz val="10"/>
        <rFont val="Times New Roman"/>
        <family val="1"/>
        <charset val="186"/>
      </rPr>
      <t>SB(F)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</si>
  <si>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</si>
  <si>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</si>
  <si>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</si>
  <si>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</si>
  <si>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2014-ųjų metų lėšų projektas</t>
  </si>
  <si>
    <t>2015-ųjų metų lėšų projektas</t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</si>
  <si>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</si>
  <si>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2013-ieji metai</t>
  </si>
  <si>
    <t>2014-ieji metai</t>
  </si>
  <si>
    <t>2015-ieji metai</t>
  </si>
  <si>
    <t>SB</t>
  </si>
  <si>
    <t>Strateginis tikslas</t>
  </si>
  <si>
    <t>MIESTO INFRASTRUKTŪROS OBJEKTŲ PRIEŽIŪROS IR MODERNIZAVIMO PROGRAMOS (NR. 07)</t>
  </si>
  <si>
    <t>03</t>
  </si>
  <si>
    <t>Daugiabučių namų savininkų bendrijų (DNSB), modernizuojančių bendrojo naudojimo objektus, rėmimas</t>
  </si>
  <si>
    <t>6</t>
  </si>
  <si>
    <t>06</t>
  </si>
  <si>
    <t>SB(F)</t>
  </si>
  <si>
    <t>10</t>
  </si>
  <si>
    <t>Vaikų žaidimo aikštelių daugiabučių namų kiemuose atnaujinimas ir remontas</t>
  </si>
  <si>
    <t>08</t>
  </si>
  <si>
    <t>Atnaujinta vaikų žaidimo aikštelių, vnt.</t>
  </si>
  <si>
    <t>7</t>
  </si>
  <si>
    <t>Prižiūrima fontanų, vnt.</t>
  </si>
  <si>
    <t>04</t>
  </si>
  <si>
    <t>05</t>
  </si>
  <si>
    <t>07</t>
  </si>
  <si>
    <t>Savivaldybei priskirtų teritorijų sanitarinis valymas, bešeimininkių statinių ir nelegalių objektų nukėlimo bei nugriovimo darbai, parkų, skverų, žaliųjų plotų želdinimas ir aplinkotvarka</t>
  </si>
  <si>
    <t>Miesto viešųjų tualetų remontas, priežiūra ir nuoma</t>
  </si>
  <si>
    <t>Valoma teritorija, ha</t>
  </si>
  <si>
    <t>Nugriauta statinių, vnt.</t>
  </si>
  <si>
    <t>Prižiūrima automatinių konteinerinių tualetų, vnt.</t>
  </si>
  <si>
    <t>Prižiūrima viešųjų tualetų, vnt.</t>
  </si>
  <si>
    <t>Utilizuota gyvūnų, t</t>
  </si>
  <si>
    <t>Viešojo tualeto paslaugų teikimas Melnragės paplūdimyje</t>
  </si>
  <si>
    <t>SB(SP)</t>
  </si>
  <si>
    <t>Apšvietimo tinklų ir įrangos eksploatacija, avarinių gedimų likvidavimas ir radiofikacijos linijų remontas</t>
  </si>
  <si>
    <t>Elektros energijos įsigijimas miesto viešosioms erdvėms ir gatvėms apšviesti, šviesoforams</t>
  </si>
  <si>
    <t>Įrengta apšvietimo tinklų, km</t>
  </si>
  <si>
    <t>Gatvių apšvietimo tinklų ir jų valdymo sistemos modernizavimo, partnerystės galimybių studijos parengimas</t>
  </si>
  <si>
    <t>Parengta galimybių studija, vnt.</t>
  </si>
  <si>
    <t>Užtikrinti miesto viešų erdvių bei komunalinio ūkio tvarką, priežiūrą ir saugumą</t>
  </si>
  <si>
    <t>Siekti, kad miesto viešosios erdvės būtų tvarkingos, jaukios ir saugios</t>
  </si>
  <si>
    <t>Užtikrinti laidojimo paslaugų teikimą, miesto kapinių priežiūrą ir poreikius atitinkantį laidojimo vietų skaičių</t>
  </si>
  <si>
    <t>Užtikrinti švarą ir tvarką daugiabučių gyvenamųjų namų kvartaluose, skatinti gyventojus renovuoti ir prižiūrėti savo turtą</t>
  </si>
  <si>
    <t>Eksploatuoti, remontuoti ir plėtoti inžinerinio aprūpinimo sistemas</t>
  </si>
  <si>
    <t>Prižiūrima kapinių (tarp jų ir senųjų kapinaičių 16 vnt.), vnt.</t>
  </si>
  <si>
    <t>Senųjų kapinaičių sutvarkymas</t>
  </si>
  <si>
    <t>Išvežta mirusiųjų iš įvykio vietos, vnt.</t>
  </si>
  <si>
    <t>Mirusiųjų palaikų laikinas laikymas (saugojimas), vnt.</t>
  </si>
  <si>
    <t>Palaidota mirusiųjų, vnt.</t>
  </si>
  <si>
    <t>Renovuota vamzdynų, km</t>
  </si>
  <si>
    <t>Suremontuota takų, m</t>
  </si>
  <si>
    <t>Kapaviečių ženklų įsigijimas ir įrengimas</t>
  </si>
  <si>
    <t>Įrengta kapaviečių ženklų, vnt.</t>
  </si>
  <si>
    <t>Savivaldybei priskirtų daugiabučių namų kiemų teritorijų sanitarinis valymas (šaligatvių, asfaltuotų, žvyruotų dangų, žaliųjų plotų valymas ir šienavimas)</t>
  </si>
  <si>
    <t>Lietaus nuotekų tinklų eksploatacija ir einamasis remontas</t>
  </si>
  <si>
    <t>Eksploatuojama lietaus nuotekų tinklų, km</t>
  </si>
  <si>
    <t>07 Miesto infrastruktūros objektų priežiūros ir modernizavimo programa</t>
  </si>
  <si>
    <t>Valoma jūros pakrantė, ha</t>
  </si>
  <si>
    <t>Švietimo įstaigų kiemų apšvietimo tinklų išplėtimas / įrengimas</t>
  </si>
  <si>
    <t>Viešųjų erdvių, gatvių ir kiemų apšvietimo tinklų išplėtimas / įrengimas</t>
  </si>
  <si>
    <t>SB(P)</t>
  </si>
  <si>
    <t>Lėbartų kapinių V-B, VI, VIII-A, VII-B eilės ir kolumbariumo statybos techninio projekto parengimas ir įgyvendinimas</t>
  </si>
  <si>
    <t>5</t>
  </si>
  <si>
    <t>I</t>
  </si>
  <si>
    <t>Projekto „Vandens tiekimo ir nuotekų tvarkymo infrastruktūros plėtra Klaipėdoje“ įgyvendinimas</t>
  </si>
  <si>
    <t>ES</t>
  </si>
  <si>
    <t>LRVB</t>
  </si>
  <si>
    <t>Kt</t>
  </si>
  <si>
    <t>Integruotos stebėjimo sistemos viešose vietose nuoma ir retransliuojamo vaizdo stebėjimo paslaugos pirkimas</t>
  </si>
  <si>
    <t>1</t>
  </si>
  <si>
    <t>Klaipėdos dumblo apdorojimo įrenginių statyba</t>
  </si>
  <si>
    <t>Lėbartų kapinių vandentiekio sistemos remontas</t>
  </si>
  <si>
    <t>2/200</t>
  </si>
  <si>
    <t>Pravesta mokymų/juose dalyvavusiųjų sk</t>
  </si>
  <si>
    <t>Apmokyta, priimta ir dirba asmeninių palydovų, sk.</t>
  </si>
  <si>
    <t>Prižiūrima gyvatvorės, ha</t>
  </si>
  <si>
    <t>Prižūrima ekskrementų dėžių, vnt.</t>
  </si>
  <si>
    <t>Naminių gyvūnų (šunų, kačių) inden-tifikavimas, beglobių  gyvūnų gaudymas, karantinavimas ir utilizavimas</t>
  </si>
  <si>
    <t>Suvartota el. energijos, tūkst. MWh</t>
  </si>
  <si>
    <t>Aptarnaujama naminių gyvūnų ir jų savininkų duomenų bazė, vnt.</t>
  </si>
  <si>
    <t>Eksploatuojama šviestuvų, tūkst.vnt.</t>
  </si>
  <si>
    <t>Eksploatuojama kamerų, sk.</t>
  </si>
  <si>
    <t>Mirusių (žuvusių) žmonių palaikų pervežimas iš įvykio vietų, neatpažintų, vienišų ir mirusių, kuriuos artimieji atsisako laidoti, žmonių palaikų laikinas laikymas (saugojimas), palaidojimas savivaldybės lėšomis</t>
  </si>
  <si>
    <t>Įrengta informacinių stendų, vnt.</t>
  </si>
  <si>
    <t>Patenkinta paraiškų, vnt.</t>
  </si>
  <si>
    <t>Joniškės kapinių takų remontas</t>
  </si>
  <si>
    <t>Kapinių priežiūra (valymas, apsauga, administravimas, elektros energijos pirkimas, vandens įrenginių priežiūra, kvartalinių žymeklių įrengimas, kapinių inventorizavimas)</t>
  </si>
  <si>
    <t>Parengta investicinių projektų, sk.</t>
  </si>
  <si>
    <t>Lietuvos regioninės politikos krypčių 2014-2020 m. įgyvendinimui pasirinktos probleminės teritorijos galimybių studijos su 2 investiciniais projektais parengimas</t>
  </si>
  <si>
    <t xml:space="preserve">05 </t>
  </si>
  <si>
    <t>Racionaliai ir taupiai naudoti energetinius išteklius savivaldybės biudžetinėse įstaigose</t>
  </si>
  <si>
    <t xml:space="preserve"> 2013–2015 M. KLAIPĖDOS MIESTO SAVIVALDYBĖS</t>
  </si>
  <si>
    <t>Produkto vertinimo kriterijus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</si>
  <si>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</si>
  <si>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>Įsigyta viešųjų konteinerinių tualetų, vnt.</t>
  </si>
  <si>
    <t>2</t>
  </si>
  <si>
    <t>Pastatyta dumblo džiovinimo įrenginių, vnt.</t>
  </si>
  <si>
    <t>Miesto aikščių, skverų ir kitų bendro naudojimo teritorijų priežiūra:</t>
  </si>
  <si>
    <t>Įsigyta autobusų stotelių paviljonų, vnt.</t>
  </si>
  <si>
    <r>
      <t>Tvarkoma gėlynų, tūkst. m</t>
    </r>
    <r>
      <rPr>
        <vertAlign val="superscript"/>
        <sz val="10"/>
        <rFont val="Times New Roman"/>
        <family val="1"/>
        <charset val="186"/>
      </rPr>
      <t>2</t>
    </r>
  </si>
  <si>
    <t>Švaros ir tvarkos užtikrinimas bendro naudojimo teritorijose:</t>
  </si>
  <si>
    <t>Miesto paplūdimių priežiūros organizavimas:</t>
  </si>
  <si>
    <t>Valoma Danės upės pakrantė, ha</t>
  </si>
  <si>
    <t>Etatų skaičius tualeto priežiūrai</t>
  </si>
  <si>
    <t>Miesto viešųjų erdvių ir gatvių apšvietimo užtikrinimas:</t>
  </si>
  <si>
    <t>Apšviesta kiemų, sk.</t>
  </si>
  <si>
    <t>Biudžetinių įstaigų patalpų šildymas:</t>
  </si>
  <si>
    <t>Šildomų įstaigų sk.</t>
  </si>
  <si>
    <t>Kultūros įstaigų ;</t>
  </si>
  <si>
    <t>Sporto įstaigų;</t>
  </si>
  <si>
    <t>Socialinių įstaigų;</t>
  </si>
  <si>
    <t>Švietimo įstaigų;</t>
  </si>
  <si>
    <t xml:space="preserve">Klaipėdos skęstančiųjų gelbėjimo tarnybos </t>
  </si>
  <si>
    <t>Lietaus nuotekų tinklų tvarkymas:</t>
  </si>
  <si>
    <t>Nutiesta lietaus nuotekų tinklų, m</t>
  </si>
  <si>
    <t xml:space="preserve">Nutiesta lietaus nuotekų tinklų, m </t>
  </si>
  <si>
    <t>Rekonstruoti lietaus nuotekų tinklai, užbaigtumas, proc.</t>
  </si>
  <si>
    <t>Lietaus nuotekų tinklų įrengimas Dienovidžio ir Užlaukio gatvėse</t>
  </si>
  <si>
    <t xml:space="preserve">Vandentiekio ir nuotekų tinklų plėtra Klaipėdos rajone (Jakuose, Sudmantuose, Doviluose, Garžduose, Purmaliuose, Kalotėje, Ginduliose, Klaipėdoje) </t>
  </si>
  <si>
    <t>2014 m. poreikis</t>
  </si>
  <si>
    <t>2015 m. poreikis</t>
  </si>
  <si>
    <t>Paplūdimių sanitarinis ir mechanizuotas valymas, inventoriaus priežiūra ir remontas</t>
  </si>
  <si>
    <t>Skęstančiųjų gelbėjimo paslaugų teikimas (BĮ Klaipėdos skęstančiųjų gelbėjimo tarnybos (SGT) veiklos organizavimas)</t>
  </si>
  <si>
    <t>Paplūdimių elektrifikacijos ir radiofikacijos linijų eksploatacija ir remontas</t>
  </si>
  <si>
    <t>Sumontuota garsiakalbių, vnt.</t>
  </si>
  <si>
    <t xml:space="preserve">Iš viso  programai: </t>
  </si>
  <si>
    <t>Paklota vandentiekio ir buitinių nuotekų tinklų, km</t>
  </si>
  <si>
    <t>P2</t>
  </si>
  <si>
    <r>
      <t xml:space="preserve">Viešųjų tualetų įrengimas ir atnaujinimas </t>
    </r>
    <r>
      <rPr>
        <sz val="10"/>
        <rFont val="Times New Roman"/>
        <family val="1"/>
        <charset val="186"/>
      </rPr>
      <t>(projektas „Mano socialinė atsakomybė (Žmonių su negalia socialinė integracija Latvijoje ir Lietuvoje, įgyvendinant universalaus planavimo (UP) principus ir kuriant naujas socialines paslaugas)“)</t>
    </r>
  </si>
  <si>
    <t>Suremontuota suolų, m</t>
  </si>
  <si>
    <r>
      <t>Suremontuota šaligatvio plokščių, m</t>
    </r>
    <r>
      <rPr>
        <vertAlign val="superscript"/>
        <sz val="10"/>
        <rFont val="Times New Roman"/>
        <family val="1"/>
        <charset val="186"/>
      </rPr>
      <t>2</t>
    </r>
  </si>
  <si>
    <t xml:space="preserve">Lietaus nuotekų tinklų, prijungtų prie buitinių nuotekų tinklų, rekonstravimas ties Taikos pr. 9, 11, 13 namais  </t>
  </si>
  <si>
    <t xml:space="preserve">Statinių, keliančių pavojų gyvybei ir sveikatai, griovimas </t>
  </si>
  <si>
    <t>SB(L)</t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</si>
  <si>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>SB(L)</t>
    </r>
  </si>
  <si>
    <t>Gėlynų atnaujinimas ir įrengimas;</t>
  </si>
  <si>
    <t>Fontanų priežiūra, remontas ir atnaujinimas;</t>
  </si>
  <si>
    <t>Miesto viešų teritorijų inventoriaus priežiūra, įrengimas ir įsigijimas;</t>
  </si>
  <si>
    <t>Parengta projektų, sk.</t>
  </si>
  <si>
    <t>Debreceno g. ir Pempininkų  g. fontanų aikštelių sutvarkymo techninio projekto parengimas</t>
  </si>
  <si>
    <t>Aikštės prie Meridiano sutvarkymas;</t>
  </si>
  <si>
    <t>Įrengta inventoriaus, vnt.</t>
  </si>
  <si>
    <t>Modernizuota vandens ruošykla Liepų g. 49A, Klaipėdoje</t>
  </si>
  <si>
    <t>Bendrojo naudojimo lietaus nuotekų tinklų statyba teritorijoje ties Bangų g. 5A, Klaipėdoje</t>
  </si>
  <si>
    <t>Prižiūrimi daugiabučių kiemų  plotai (3 rūšių sezoniniai darbai), ha</t>
  </si>
  <si>
    <t>Nuolatinių SGT darbuotojų sk.</t>
  </si>
  <si>
    <t>Sezoninių SGT darbuotojų sk.</t>
  </si>
  <si>
    <t>Parengtas 16,8 ha plotas laidojimui, 17405 laidojimo vietų, 9500 m2 automobilių stovėjimo aikštelės plotas,  įrengtos 173 stovėjimo vietos automobilių stovėjimo aikštelėje. 
Užbaigtumas, proc.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</si>
</sst>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sz val="10"/>
      <name val="Times New Roman"/>
      <family val="1"/>
    </font>
    <font>
      <vertAlign val="superscript"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7"/>
      <name val="Times New Roman"/>
      <family val="1"/>
      <charset val="186"/>
    </font>
    <font>
      <u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23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0" xfId="0" applyFont="1" applyAlignment="1">
      <alignment vertical="top"/>
    </xf>
    <xf numFmtId="49" fontId="4" fillId="2" borderId="4" xfId="0" applyNumberFormat="1" applyFont="1" applyFill="1" applyBorder="1" applyAlignment="1">
      <alignment horizontal="center" vertical="top"/>
    </xf>
    <xf numFmtId="49" fontId="4" fillId="3" borderId="5" xfId="0" applyNumberFormat="1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2" fillId="0" borderId="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center" vertical="top"/>
    </xf>
    <xf numFmtId="49" fontId="4" fillId="4" borderId="4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5" borderId="0" xfId="0" applyFont="1" applyFill="1" applyAlignment="1">
      <alignment vertical="top"/>
    </xf>
    <xf numFmtId="164" fontId="4" fillId="2" borderId="15" xfId="0" applyNumberFormat="1" applyFont="1" applyFill="1" applyBorder="1" applyAlignment="1">
      <alignment horizontal="right" vertical="top"/>
    </xf>
    <xf numFmtId="164" fontId="2" fillId="0" borderId="8" xfId="0" applyNumberFormat="1" applyFont="1" applyFill="1" applyBorder="1" applyAlignment="1">
      <alignment horizontal="right" vertical="top"/>
    </xf>
    <xf numFmtId="164" fontId="4" fillId="3" borderId="15" xfId="0" applyNumberFormat="1" applyFont="1" applyFill="1" applyBorder="1" applyAlignment="1">
      <alignment horizontal="right" vertical="top"/>
    </xf>
    <xf numFmtId="164" fontId="4" fillId="3" borderId="30" xfId="0" applyNumberFormat="1" applyFont="1" applyFill="1" applyBorder="1" applyAlignment="1">
      <alignment horizontal="right" vertical="top"/>
    </xf>
    <xf numFmtId="0" fontId="2" fillId="0" borderId="31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/>
    </xf>
    <xf numFmtId="164" fontId="4" fillId="4" borderId="29" xfId="0" applyNumberFormat="1" applyFont="1" applyFill="1" applyBorder="1" applyAlignment="1">
      <alignment horizontal="right" vertical="top"/>
    </xf>
    <xf numFmtId="164" fontId="4" fillId="4" borderId="5" xfId="0" applyNumberFormat="1" applyFont="1" applyFill="1" applyBorder="1" applyAlignment="1">
      <alignment horizontal="right" vertical="top"/>
    </xf>
    <xf numFmtId="0" fontId="2" fillId="0" borderId="32" xfId="0" applyFont="1" applyFill="1" applyBorder="1" applyAlignment="1">
      <alignment horizontal="center" vertical="top" wrapText="1"/>
    </xf>
    <xf numFmtId="164" fontId="2" fillId="0" borderId="32" xfId="0" applyNumberFormat="1" applyFont="1" applyBorder="1" applyAlignment="1">
      <alignment horizontal="right" vertical="top"/>
    </xf>
    <xf numFmtId="0" fontId="5" fillId="0" borderId="0" xfId="0" applyFont="1"/>
    <xf numFmtId="164" fontId="4" fillId="4" borderId="6" xfId="0" applyNumberFormat="1" applyFont="1" applyFill="1" applyBorder="1" applyAlignment="1">
      <alignment horizontal="right" vertical="top"/>
    </xf>
    <xf numFmtId="164" fontId="4" fillId="4" borderId="32" xfId="0" applyNumberFormat="1" applyFont="1" applyFill="1" applyBorder="1" applyAlignment="1">
      <alignment horizontal="right" vertical="top"/>
    </xf>
    <xf numFmtId="3" fontId="2" fillId="0" borderId="21" xfId="0" applyNumberFormat="1" applyFont="1" applyFill="1" applyBorder="1" applyAlignment="1">
      <alignment horizontal="center" vertical="top"/>
    </xf>
    <xf numFmtId="3" fontId="2" fillId="0" borderId="23" xfId="0" applyNumberFormat="1" applyFont="1" applyFill="1" applyBorder="1" applyAlignment="1">
      <alignment horizontal="center" vertical="top"/>
    </xf>
    <xf numFmtId="3" fontId="2" fillId="0" borderId="34" xfId="0" applyNumberFormat="1" applyFont="1" applyFill="1" applyBorder="1" applyAlignment="1">
      <alignment horizontal="center" vertical="top"/>
    </xf>
    <xf numFmtId="3" fontId="2" fillId="0" borderId="35" xfId="0" applyNumberFormat="1" applyFont="1" applyFill="1" applyBorder="1" applyAlignment="1">
      <alignment horizontal="center" vertical="top"/>
    </xf>
    <xf numFmtId="3" fontId="2" fillId="0" borderId="36" xfId="0" applyNumberFormat="1" applyFont="1" applyFill="1" applyBorder="1" applyAlignment="1">
      <alignment horizontal="center" vertical="top"/>
    </xf>
    <xf numFmtId="3" fontId="2" fillId="0" borderId="37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3" fontId="2" fillId="0" borderId="34" xfId="0" applyNumberFormat="1" applyFont="1" applyFill="1" applyBorder="1" applyAlignment="1">
      <alignment horizontal="center" vertical="top" wrapText="1"/>
    </xf>
    <xf numFmtId="3" fontId="2" fillId="0" borderId="35" xfId="0" applyNumberFormat="1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right" vertical="top"/>
    </xf>
    <xf numFmtId="164" fontId="2" fillId="5" borderId="32" xfId="0" applyNumberFormat="1" applyFont="1" applyFill="1" applyBorder="1" applyAlignment="1">
      <alignment horizontal="right" vertical="top" wrapText="1"/>
    </xf>
    <xf numFmtId="164" fontId="2" fillId="0" borderId="32" xfId="0" applyNumberFormat="1" applyFont="1" applyFill="1" applyBorder="1" applyAlignment="1">
      <alignment horizontal="right" vertical="top"/>
    </xf>
    <xf numFmtId="165" fontId="2" fillId="0" borderId="21" xfId="0" applyNumberFormat="1" applyFont="1" applyFill="1" applyBorder="1" applyAlignment="1">
      <alignment horizontal="center" vertical="top" wrapText="1"/>
    </xf>
    <xf numFmtId="165" fontId="2" fillId="0" borderId="23" xfId="0" applyNumberFormat="1" applyFont="1" applyFill="1" applyBorder="1" applyAlignment="1">
      <alignment horizontal="center" vertical="top" wrapText="1"/>
    </xf>
    <xf numFmtId="165" fontId="2" fillId="0" borderId="37" xfId="0" applyNumberFormat="1" applyFont="1" applyFill="1" applyBorder="1" applyAlignment="1">
      <alignment horizontal="center" vertical="top" wrapText="1"/>
    </xf>
    <xf numFmtId="0" fontId="2" fillId="3" borderId="44" xfId="0" applyFont="1" applyFill="1" applyBorder="1" applyAlignment="1">
      <alignment horizontal="center" vertical="top" wrapText="1"/>
    </xf>
    <xf numFmtId="0" fontId="2" fillId="3" borderId="38" xfId="0" applyFont="1" applyFill="1" applyBorder="1" applyAlignment="1">
      <alignment horizontal="center" vertical="top" wrapText="1"/>
    </xf>
    <xf numFmtId="0" fontId="2" fillId="3" borderId="45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/>
    </xf>
    <xf numFmtId="164" fontId="2" fillId="0" borderId="6" xfId="0" applyNumberFormat="1" applyFont="1" applyFill="1" applyBorder="1" applyAlignment="1">
      <alignment horizontal="right" vertical="top" wrapText="1"/>
    </xf>
    <xf numFmtId="165" fontId="2" fillId="0" borderId="21" xfId="0" applyNumberFormat="1" applyFont="1" applyFill="1" applyBorder="1" applyAlignment="1">
      <alignment vertical="top" textRotation="90"/>
    </xf>
    <xf numFmtId="164" fontId="2" fillId="0" borderId="7" xfId="0" applyNumberFormat="1" applyFont="1" applyFill="1" applyBorder="1" applyAlignment="1">
      <alignment horizontal="right" vertical="top" wrapText="1"/>
    </xf>
    <xf numFmtId="164" fontId="2" fillId="5" borderId="6" xfId="0" applyNumberFormat="1" applyFont="1" applyFill="1" applyBorder="1" applyAlignment="1">
      <alignment horizontal="right" vertical="top" wrapText="1"/>
    </xf>
    <xf numFmtId="3" fontId="2" fillId="5" borderId="2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11" xfId="0" applyFont="1" applyFill="1" applyBorder="1" applyAlignment="1">
      <alignment vertical="center" textRotation="90" wrapText="1"/>
    </xf>
    <xf numFmtId="0" fontId="2" fillId="0" borderId="12" xfId="0" applyFont="1" applyFill="1" applyBorder="1" applyAlignment="1">
      <alignment vertical="center" textRotation="90" wrapText="1"/>
    </xf>
    <xf numFmtId="164" fontId="2" fillId="5" borderId="31" xfId="0" applyNumberFormat="1" applyFont="1" applyFill="1" applyBorder="1" applyAlignment="1">
      <alignment horizontal="right" vertical="top" wrapText="1"/>
    </xf>
    <xf numFmtId="0" fontId="2" fillId="0" borderId="19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164" fontId="2" fillId="0" borderId="52" xfId="0" applyNumberFormat="1" applyFont="1" applyFill="1" applyBorder="1" applyAlignment="1">
      <alignment vertical="top"/>
    </xf>
    <xf numFmtId="164" fontId="2" fillId="0" borderId="51" xfId="0" applyNumberFormat="1" applyFont="1" applyFill="1" applyBorder="1" applyAlignment="1">
      <alignment vertical="top"/>
    </xf>
    <xf numFmtId="49" fontId="2" fillId="0" borderId="51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vertical="top"/>
    </xf>
    <xf numFmtId="164" fontId="2" fillId="0" borderId="49" xfId="0" applyNumberFormat="1" applyFont="1" applyFill="1" applyBorder="1" applyAlignment="1">
      <alignment vertical="top"/>
    </xf>
    <xf numFmtId="0" fontId="2" fillId="0" borderId="56" xfId="0" applyFont="1" applyBorder="1" applyAlignment="1">
      <alignment vertical="top" wrapText="1"/>
    </xf>
    <xf numFmtId="164" fontId="4" fillId="3" borderId="57" xfId="0" applyNumberFormat="1" applyFont="1" applyFill="1" applyBorder="1" applyAlignment="1">
      <alignment horizontal="right" vertical="top"/>
    </xf>
    <xf numFmtId="164" fontId="4" fillId="3" borderId="4" xfId="0" applyNumberFormat="1" applyFont="1" applyFill="1" applyBorder="1" applyAlignment="1">
      <alignment horizontal="right" vertical="top"/>
    </xf>
    <xf numFmtId="3" fontId="2" fillId="0" borderId="26" xfId="0" applyNumberFormat="1" applyFont="1" applyFill="1" applyBorder="1" applyAlignment="1">
      <alignment horizontal="center" vertical="top"/>
    </xf>
    <xf numFmtId="3" fontId="2" fillId="0" borderId="27" xfId="0" applyNumberFormat="1" applyFont="1" applyFill="1" applyBorder="1" applyAlignment="1">
      <alignment horizontal="center" vertical="top"/>
    </xf>
    <xf numFmtId="164" fontId="2" fillId="0" borderId="7" xfId="0" applyNumberFormat="1" applyFont="1" applyBorder="1" applyAlignment="1">
      <alignment horizontal="right" vertical="top"/>
    </xf>
    <xf numFmtId="164" fontId="4" fillId="4" borderId="58" xfId="0" applyNumberFormat="1" applyFont="1" applyFill="1" applyBorder="1" applyAlignment="1">
      <alignment horizontal="right" vertical="top"/>
    </xf>
    <xf numFmtId="164" fontId="4" fillId="4" borderId="33" xfId="0" applyNumberFormat="1" applyFont="1" applyFill="1" applyBorder="1" applyAlignment="1">
      <alignment horizontal="right" vertical="top"/>
    </xf>
    <xf numFmtId="164" fontId="4" fillId="4" borderId="15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vertical="top"/>
    </xf>
    <xf numFmtId="49" fontId="4" fillId="5" borderId="2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165" fontId="2" fillId="0" borderId="0" xfId="0" applyNumberFormat="1" applyFont="1" applyAlignment="1">
      <alignment vertical="top"/>
    </xf>
    <xf numFmtId="165" fontId="2" fillId="0" borderId="0" xfId="0" applyNumberFormat="1" applyFont="1" applyAlignment="1">
      <alignment horizontal="left" vertical="top"/>
    </xf>
    <xf numFmtId="3" fontId="2" fillId="0" borderId="42" xfId="0" applyNumberFormat="1" applyFont="1" applyFill="1" applyBorder="1" applyAlignment="1">
      <alignment horizontal="center" vertical="top"/>
    </xf>
    <xf numFmtId="3" fontId="2" fillId="0" borderId="41" xfId="0" applyNumberFormat="1" applyFont="1" applyFill="1" applyBorder="1" applyAlignment="1">
      <alignment horizontal="center" vertical="top"/>
    </xf>
    <xf numFmtId="164" fontId="2" fillId="0" borderId="8" xfId="0" applyNumberFormat="1" applyFont="1" applyFill="1" applyBorder="1" applyAlignment="1">
      <alignment horizontal="right" vertical="top" wrapText="1"/>
    </xf>
    <xf numFmtId="164" fontId="4" fillId="3" borderId="33" xfId="0" applyNumberFormat="1" applyFont="1" applyFill="1" applyBorder="1" applyAlignment="1">
      <alignment horizontal="right" vertical="top"/>
    </xf>
    <xf numFmtId="164" fontId="4" fillId="2" borderId="57" xfId="0" applyNumberFormat="1" applyFont="1" applyFill="1" applyBorder="1" applyAlignment="1">
      <alignment horizontal="right" vertical="top"/>
    </xf>
    <xf numFmtId="164" fontId="4" fillId="2" borderId="33" xfId="0" applyNumberFormat="1" applyFont="1" applyFill="1" applyBorder="1" applyAlignment="1">
      <alignment horizontal="right" vertical="top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top"/>
    </xf>
    <xf numFmtId="49" fontId="4" fillId="0" borderId="37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1" fontId="2" fillId="0" borderId="21" xfId="0" applyNumberFormat="1" applyFont="1" applyFill="1" applyBorder="1" applyAlignment="1">
      <alignment horizontal="center" vertical="top"/>
    </xf>
    <xf numFmtId="0" fontId="5" fillId="0" borderId="0" xfId="0" applyFont="1" applyBorder="1"/>
    <xf numFmtId="0" fontId="2" fillId="0" borderId="20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0" borderId="22" xfId="0" applyNumberFormat="1" applyFont="1" applyFill="1" applyBorder="1" applyAlignment="1">
      <alignment horizontal="center" vertical="top" wrapText="1"/>
    </xf>
    <xf numFmtId="165" fontId="2" fillId="0" borderId="26" xfId="0" applyNumberFormat="1" applyFont="1" applyFill="1" applyBorder="1" applyAlignment="1">
      <alignment horizontal="center" vertical="top" wrapText="1"/>
    </xf>
    <xf numFmtId="165" fontId="2" fillId="0" borderId="27" xfId="0" applyNumberFormat="1" applyFont="1" applyFill="1" applyBorder="1" applyAlignment="1">
      <alignment horizontal="center" vertical="top" wrapText="1"/>
    </xf>
    <xf numFmtId="165" fontId="2" fillId="0" borderId="36" xfId="0" applyNumberFormat="1" applyFont="1" applyFill="1" applyBorder="1" applyAlignment="1">
      <alignment horizontal="center" vertical="top" wrapText="1"/>
    </xf>
    <xf numFmtId="164" fontId="2" fillId="5" borderId="7" xfId="0" applyNumberFormat="1" applyFont="1" applyFill="1" applyBorder="1" applyAlignment="1">
      <alignment horizontal="right" vertical="top" wrapText="1"/>
    </xf>
    <xf numFmtId="49" fontId="4" fillId="0" borderId="23" xfId="0" applyNumberFormat="1" applyFont="1" applyBorder="1" applyAlignment="1">
      <alignment vertical="top"/>
    </xf>
    <xf numFmtId="49" fontId="4" fillId="0" borderId="35" xfId="0" applyNumberFormat="1" applyFont="1" applyBorder="1" applyAlignment="1">
      <alignment vertical="top"/>
    </xf>
    <xf numFmtId="0" fontId="12" fillId="5" borderId="37" xfId="0" applyFont="1" applyFill="1" applyBorder="1" applyAlignment="1">
      <alignment horizontal="left" vertical="top" wrapText="1"/>
    </xf>
    <xf numFmtId="0" fontId="2" fillId="0" borderId="51" xfId="0" applyFont="1" applyBorder="1" applyAlignment="1">
      <alignment horizontal="center" vertical="top" wrapText="1"/>
    </xf>
    <xf numFmtId="164" fontId="2" fillId="0" borderId="51" xfId="0" applyNumberFormat="1" applyFont="1" applyBorder="1" applyAlignment="1">
      <alignment horizontal="right" vertical="top"/>
    </xf>
    <xf numFmtId="0" fontId="2" fillId="0" borderId="7" xfId="0" applyFont="1" applyBorder="1" applyAlignment="1">
      <alignment horizontal="center" vertical="top" wrapText="1"/>
    </xf>
    <xf numFmtId="0" fontId="2" fillId="0" borderId="63" xfId="0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2" fillId="5" borderId="35" xfId="0" applyFont="1" applyFill="1" applyBorder="1" applyAlignment="1">
      <alignment vertical="top" wrapText="1"/>
    </xf>
    <xf numFmtId="164" fontId="2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3" fontId="2" fillId="5" borderId="21" xfId="0" applyNumberFormat="1" applyFont="1" applyFill="1" applyBorder="1" applyAlignment="1">
      <alignment horizontal="center" vertical="top"/>
    </xf>
    <xf numFmtId="3" fontId="2" fillId="5" borderId="0" xfId="0" applyNumberFormat="1" applyFont="1" applyFill="1" applyBorder="1" applyAlignment="1">
      <alignment horizontal="center" vertical="top"/>
    </xf>
    <xf numFmtId="165" fontId="6" fillId="5" borderId="31" xfId="0" applyNumberFormat="1" applyFont="1" applyFill="1" applyBorder="1" applyAlignment="1">
      <alignment vertical="top" wrapText="1"/>
    </xf>
    <xf numFmtId="165" fontId="2" fillId="0" borderId="26" xfId="0" applyNumberFormat="1" applyFont="1" applyFill="1" applyBorder="1" applyAlignment="1">
      <alignment horizontal="center" vertical="top"/>
    </xf>
    <xf numFmtId="3" fontId="2" fillId="0" borderId="64" xfId="0" applyNumberFormat="1" applyFont="1" applyFill="1" applyBorder="1" applyAlignment="1">
      <alignment horizontal="center" vertical="top"/>
    </xf>
    <xf numFmtId="0" fontId="2" fillId="5" borderId="21" xfId="0" applyNumberFormat="1" applyFont="1" applyFill="1" applyBorder="1" applyAlignment="1">
      <alignment horizontal="center" vertical="top"/>
    </xf>
    <xf numFmtId="164" fontId="2" fillId="5" borderId="31" xfId="0" applyNumberFormat="1" applyFont="1" applyFill="1" applyBorder="1" applyAlignment="1">
      <alignment horizontal="right" vertical="top"/>
    </xf>
    <xf numFmtId="0" fontId="6" fillId="5" borderId="21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top"/>
    </xf>
    <xf numFmtId="0" fontId="4" fillId="5" borderId="32" xfId="0" applyFont="1" applyFill="1" applyBorder="1" applyAlignment="1">
      <alignment horizontal="center" vertical="top"/>
    </xf>
    <xf numFmtId="164" fontId="2" fillId="5" borderId="8" xfId="0" applyNumberFormat="1" applyFont="1" applyFill="1" applyBorder="1" applyAlignment="1">
      <alignment horizontal="right" vertical="top"/>
    </xf>
    <xf numFmtId="0" fontId="2" fillId="5" borderId="7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vertical="top" wrapText="1"/>
    </xf>
    <xf numFmtId="0" fontId="2" fillId="0" borderId="67" xfId="0" applyFont="1" applyFill="1" applyBorder="1" applyAlignment="1">
      <alignment vertical="top" wrapText="1"/>
    </xf>
    <xf numFmtId="164" fontId="2" fillId="0" borderId="51" xfId="0" applyNumberFormat="1" applyFont="1" applyFill="1" applyBorder="1" applyAlignment="1">
      <alignment horizontal="right" vertical="top" wrapText="1"/>
    </xf>
    <xf numFmtId="164" fontId="4" fillId="5" borderId="7" xfId="0" applyNumberFormat="1" applyFont="1" applyFill="1" applyBorder="1" applyAlignment="1">
      <alignment horizontal="right" vertical="top"/>
    </xf>
    <xf numFmtId="0" fontId="2" fillId="0" borderId="48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2" fillId="0" borderId="69" xfId="0" applyFont="1" applyFill="1" applyBorder="1" applyAlignment="1">
      <alignment horizontal="center" vertical="top" wrapText="1"/>
    </xf>
    <xf numFmtId="0" fontId="2" fillId="0" borderId="62" xfId="0" applyFont="1" applyFill="1" applyBorder="1" applyAlignment="1">
      <alignment vertical="top" wrapText="1"/>
    </xf>
    <xf numFmtId="0" fontId="2" fillId="0" borderId="52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68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164" fontId="4" fillId="3" borderId="5" xfId="0" applyNumberFormat="1" applyFont="1" applyFill="1" applyBorder="1" applyAlignment="1">
      <alignment horizontal="right" vertical="top"/>
    </xf>
    <xf numFmtId="0" fontId="2" fillId="0" borderId="51" xfId="0" applyFont="1" applyFill="1" applyBorder="1" applyAlignment="1">
      <alignment horizontal="center" vertical="top"/>
    </xf>
    <xf numFmtId="0" fontId="2" fillId="0" borderId="49" xfId="0" applyFont="1" applyFill="1" applyBorder="1" applyAlignment="1">
      <alignment horizontal="center" vertical="top"/>
    </xf>
    <xf numFmtId="0" fontId="2" fillId="0" borderId="68" xfId="0" applyFont="1" applyFill="1" applyBorder="1" applyAlignment="1">
      <alignment horizontal="center" vertical="top"/>
    </xf>
    <xf numFmtId="0" fontId="2" fillId="0" borderId="25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164" fontId="2" fillId="5" borderId="7" xfId="0" applyNumberFormat="1" applyFont="1" applyFill="1" applyBorder="1" applyAlignment="1">
      <alignment horizontal="right" vertical="top"/>
    </xf>
    <xf numFmtId="164" fontId="4" fillId="5" borderId="32" xfId="0" applyNumberFormat="1" applyFont="1" applyFill="1" applyBorder="1" applyAlignment="1">
      <alignment horizontal="right" vertical="top"/>
    </xf>
    <xf numFmtId="164" fontId="4" fillId="0" borderId="51" xfId="0" applyNumberFormat="1" applyFont="1" applyFill="1" applyBorder="1" applyAlignment="1">
      <alignment horizontal="right" vertical="top"/>
    </xf>
    <xf numFmtId="0" fontId="2" fillId="5" borderId="51" xfId="0" applyFont="1" applyFill="1" applyBorder="1" applyAlignment="1">
      <alignment horizontal="center" vertical="top" wrapText="1"/>
    </xf>
    <xf numFmtId="164" fontId="2" fillId="5" borderId="51" xfId="0" applyNumberFormat="1" applyFont="1" applyFill="1" applyBorder="1" applyAlignment="1">
      <alignment horizontal="right" vertical="top" wrapText="1"/>
    </xf>
    <xf numFmtId="0" fontId="2" fillId="5" borderId="49" xfId="0" applyFont="1" applyFill="1" applyBorder="1" applyAlignment="1">
      <alignment horizontal="center" vertical="top" wrapText="1"/>
    </xf>
    <xf numFmtId="0" fontId="4" fillId="5" borderId="68" xfId="0" applyFont="1" applyFill="1" applyBorder="1" applyAlignment="1">
      <alignment horizontal="center" vertical="top"/>
    </xf>
    <xf numFmtId="164" fontId="2" fillId="0" borderId="0" xfId="0" applyNumberFormat="1" applyFont="1" applyAlignment="1">
      <alignment vertical="top"/>
    </xf>
    <xf numFmtId="164" fontId="2" fillId="0" borderId="63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top" wrapText="1"/>
    </xf>
    <xf numFmtId="0" fontId="2" fillId="0" borderId="20" xfId="1" applyFont="1" applyFill="1" applyBorder="1" applyAlignment="1">
      <alignment horizontal="left" vertical="top" wrapText="1"/>
    </xf>
    <xf numFmtId="164" fontId="2" fillId="5" borderId="49" xfId="0" applyNumberFormat="1" applyFont="1" applyFill="1" applyBorder="1" applyAlignment="1">
      <alignment horizontal="right" vertical="top" wrapText="1"/>
    </xf>
    <xf numFmtId="164" fontId="2" fillId="0" borderId="49" xfId="0" applyNumberFormat="1" applyFont="1" applyFill="1" applyBorder="1" applyAlignment="1">
      <alignment horizontal="right" vertical="top"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3" fontId="2" fillId="0" borderId="1" xfId="1" applyNumberFormat="1" applyFont="1" applyFill="1" applyBorder="1" applyAlignment="1">
      <alignment horizontal="center" vertical="top"/>
    </xf>
    <xf numFmtId="164" fontId="2" fillId="5" borderId="77" xfId="0" applyNumberFormat="1" applyFont="1" applyFill="1" applyBorder="1" applyAlignment="1">
      <alignment horizontal="right" vertical="top" wrapText="1"/>
    </xf>
    <xf numFmtId="3" fontId="2" fillId="0" borderId="26" xfId="1" applyNumberFormat="1" applyFont="1" applyFill="1" applyBorder="1" applyAlignment="1">
      <alignment horizontal="center" vertical="top"/>
    </xf>
    <xf numFmtId="0" fontId="2" fillId="0" borderId="54" xfId="1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/>
    </xf>
    <xf numFmtId="164" fontId="2" fillId="0" borderId="69" xfId="0" applyNumberFormat="1" applyFont="1" applyFill="1" applyBorder="1" applyAlignment="1">
      <alignment horizontal="right" vertical="top" wrapText="1"/>
    </xf>
    <xf numFmtId="0" fontId="2" fillId="0" borderId="55" xfId="0" applyFont="1" applyBorder="1" applyAlignment="1">
      <alignment vertical="top"/>
    </xf>
    <xf numFmtId="0" fontId="2" fillId="0" borderId="2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164" fontId="13" fillId="5" borderId="7" xfId="0" applyNumberFormat="1" applyFont="1" applyFill="1" applyBorder="1" applyAlignment="1">
      <alignment horizontal="right" vertical="top" wrapText="1"/>
    </xf>
    <xf numFmtId="49" fontId="2" fillId="0" borderId="36" xfId="0" applyNumberFormat="1" applyFont="1" applyBorder="1" applyAlignment="1">
      <alignment vertical="top"/>
    </xf>
    <xf numFmtId="49" fontId="2" fillId="0" borderId="21" xfId="0" applyNumberFormat="1" applyFont="1" applyBorder="1" applyAlignment="1">
      <alignment vertical="top"/>
    </xf>
    <xf numFmtId="49" fontId="2" fillId="0" borderId="34" xfId="0" applyNumberFormat="1" applyFont="1" applyBorder="1" applyAlignment="1">
      <alignment vertical="top"/>
    </xf>
    <xf numFmtId="49" fontId="4" fillId="0" borderId="37" xfId="0" applyNumberFormat="1" applyFont="1" applyBorder="1" applyAlignment="1">
      <alignment vertical="top"/>
    </xf>
    <xf numFmtId="0" fontId="4" fillId="5" borderId="44" xfId="0" applyFont="1" applyFill="1" applyBorder="1" applyAlignment="1">
      <alignment horizontal="center" vertical="top"/>
    </xf>
    <xf numFmtId="164" fontId="4" fillId="5" borderId="14" xfId="0" applyNumberFormat="1" applyFont="1" applyFill="1" applyBorder="1" applyAlignment="1">
      <alignment horizontal="right" vertical="top"/>
    </xf>
    <xf numFmtId="165" fontId="2" fillId="0" borderId="37" xfId="0" applyNumberFormat="1" applyFont="1" applyFill="1" applyBorder="1" applyAlignment="1">
      <alignment horizontal="center" vertical="top"/>
    </xf>
    <xf numFmtId="0" fontId="2" fillId="0" borderId="47" xfId="0" applyFont="1" applyFill="1" applyBorder="1" applyAlignment="1">
      <alignment horizontal="left" vertical="top" wrapText="1"/>
    </xf>
    <xf numFmtId="49" fontId="4" fillId="2" borderId="11" xfId="0" applyNumberFormat="1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left" vertical="top" wrapText="1"/>
    </xf>
    <xf numFmtId="49" fontId="2" fillId="0" borderId="21" xfId="0" applyNumberFormat="1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 vertical="top"/>
    </xf>
    <xf numFmtId="49" fontId="4" fillId="3" borderId="21" xfId="0" applyNumberFormat="1" applyFont="1" applyFill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textRotation="90" wrapText="1"/>
    </xf>
    <xf numFmtId="49" fontId="4" fillId="2" borderId="12" xfId="0" applyNumberFormat="1" applyFont="1" applyFill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 textRotation="90" wrapText="1"/>
    </xf>
    <xf numFmtId="49" fontId="4" fillId="0" borderId="50" xfId="0" applyNumberFormat="1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top"/>
    </xf>
    <xf numFmtId="49" fontId="4" fillId="0" borderId="72" xfId="0" applyNumberFormat="1" applyFont="1" applyBorder="1" applyAlignment="1">
      <alignment horizontal="center" vertical="top"/>
    </xf>
    <xf numFmtId="49" fontId="4" fillId="3" borderId="34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2" fillId="5" borderId="27" xfId="0" applyNumberFormat="1" applyFont="1" applyFill="1" applyBorder="1" applyAlignment="1">
      <alignment horizontal="center" vertical="top"/>
    </xf>
    <xf numFmtId="4" fontId="2" fillId="5" borderId="26" xfId="0" applyNumberFormat="1" applyFont="1" applyFill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34" xfId="0" applyNumberFormat="1" applyFont="1" applyBorder="1" applyAlignment="1">
      <alignment horizontal="center" vertical="top" wrapText="1"/>
    </xf>
    <xf numFmtId="0" fontId="2" fillId="5" borderId="54" xfId="0" applyFont="1" applyFill="1" applyBorder="1" applyAlignment="1">
      <alignment horizontal="left" vertical="top" wrapText="1"/>
    </xf>
    <xf numFmtId="49" fontId="4" fillId="2" borderId="10" xfId="0" applyNumberFormat="1" applyFont="1" applyFill="1" applyBorder="1" applyAlignment="1">
      <alignment horizontal="center" vertical="top"/>
    </xf>
    <xf numFmtId="49" fontId="4" fillId="3" borderId="36" xfId="0" applyNumberFormat="1" applyFont="1" applyFill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vertical="top"/>
    </xf>
    <xf numFmtId="3" fontId="2" fillId="0" borderId="37" xfId="0" applyNumberFormat="1" applyFont="1" applyFill="1" applyBorder="1" applyAlignment="1">
      <alignment horizontal="center" vertical="top" wrapText="1"/>
    </xf>
    <xf numFmtId="3" fontId="2" fillId="0" borderId="41" xfId="0" applyNumberFormat="1" applyFont="1" applyFill="1" applyBorder="1" applyAlignment="1">
      <alignment horizontal="center" vertical="top" wrapText="1"/>
    </xf>
    <xf numFmtId="3" fontId="2" fillId="0" borderId="26" xfId="0" applyNumberFormat="1" applyFont="1" applyFill="1" applyBorder="1" applyAlignment="1">
      <alignment horizontal="center" vertical="top" wrapText="1"/>
    </xf>
    <xf numFmtId="3" fontId="2" fillId="0" borderId="21" xfId="0" applyNumberFormat="1" applyFont="1" applyFill="1" applyBorder="1" applyAlignment="1">
      <alignment horizontal="center" vertical="top" wrapText="1"/>
    </xf>
    <xf numFmtId="3" fontId="2" fillId="0" borderId="27" xfId="0" applyNumberFormat="1" applyFont="1" applyFill="1" applyBorder="1" applyAlignment="1">
      <alignment horizontal="center" vertical="top" wrapText="1"/>
    </xf>
    <xf numFmtId="3" fontId="2" fillId="0" borderId="23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62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/>
    </xf>
    <xf numFmtId="3" fontId="2" fillId="0" borderId="36" xfId="0" applyNumberFormat="1" applyFont="1" applyFill="1" applyBorder="1" applyAlignment="1">
      <alignment horizontal="center" vertical="top" wrapText="1"/>
    </xf>
    <xf numFmtId="3" fontId="2" fillId="0" borderId="4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52" xfId="0" applyFont="1" applyFill="1" applyBorder="1" applyAlignment="1">
      <alignment horizontal="center" vertical="top" textRotation="90" wrapText="1"/>
    </xf>
    <xf numFmtId="0" fontId="2" fillId="0" borderId="49" xfId="0" applyFont="1" applyFill="1" applyBorder="1" applyAlignment="1">
      <alignment horizontal="center" vertical="top" textRotation="90" wrapText="1"/>
    </xf>
    <xf numFmtId="0" fontId="2" fillId="0" borderId="44" xfId="0" applyFont="1" applyFill="1" applyBorder="1" applyAlignment="1">
      <alignment horizontal="center" vertical="top" textRotation="90" wrapText="1"/>
    </xf>
    <xf numFmtId="49" fontId="2" fillId="0" borderId="50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72" xfId="0" applyNumberFormat="1" applyFont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49" fontId="4" fillId="0" borderId="37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165" fontId="2" fillId="0" borderId="36" xfId="0" applyNumberFormat="1" applyFont="1" applyFill="1" applyBorder="1" applyAlignment="1">
      <alignment horizontal="center" vertical="top"/>
    </xf>
    <xf numFmtId="0" fontId="4" fillId="0" borderId="37" xfId="0" applyFont="1" applyFill="1" applyBorder="1" applyAlignment="1">
      <alignment vertical="top" wrapText="1"/>
    </xf>
    <xf numFmtId="49" fontId="4" fillId="0" borderId="23" xfId="0" applyNumberFormat="1" applyFont="1" applyBorder="1" applyAlignment="1">
      <alignment horizontal="center" vertical="top"/>
    </xf>
    <xf numFmtId="49" fontId="4" fillId="2" borderId="12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 wrapText="1"/>
    </xf>
    <xf numFmtId="0" fontId="2" fillId="0" borderId="47" xfId="0" applyFont="1" applyFill="1" applyBorder="1" applyAlignment="1">
      <alignment horizontal="left" vertical="top" wrapText="1"/>
    </xf>
    <xf numFmtId="0" fontId="2" fillId="0" borderId="62" xfId="0" applyFont="1" applyFill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2" fillId="0" borderId="14" xfId="0" applyNumberFormat="1" applyFont="1" applyFill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top" wrapText="1"/>
    </xf>
    <xf numFmtId="49" fontId="4" fillId="2" borderId="10" xfId="0" applyNumberFormat="1" applyFont="1" applyFill="1" applyBorder="1" applyAlignment="1">
      <alignment horizontal="center" vertical="top" wrapText="1"/>
    </xf>
    <xf numFmtId="49" fontId="4" fillId="2" borderId="12" xfId="0" applyNumberFormat="1" applyFont="1" applyFill="1" applyBorder="1" applyAlignment="1">
      <alignment horizontal="center" vertical="top" wrapText="1"/>
    </xf>
    <xf numFmtId="49" fontId="4" fillId="3" borderId="36" xfId="0" applyNumberFormat="1" applyFont="1" applyFill="1" applyBorder="1" applyAlignment="1">
      <alignment horizontal="center" vertical="top" wrapText="1"/>
    </xf>
    <xf numFmtId="49" fontId="4" fillId="3" borderId="34" xfId="0" applyNumberFormat="1" applyFont="1" applyFill="1" applyBorder="1" applyAlignment="1">
      <alignment horizontal="center" vertical="top" wrapText="1"/>
    </xf>
    <xf numFmtId="49" fontId="4" fillId="0" borderId="50" xfId="0" applyNumberFormat="1" applyFont="1" applyBorder="1" applyAlignment="1">
      <alignment horizontal="center" vertical="top" wrapText="1"/>
    </xf>
    <xf numFmtId="49" fontId="4" fillId="0" borderId="72" xfId="0" applyNumberFormat="1" applyFont="1" applyBorder="1" applyAlignment="1">
      <alignment horizontal="center" vertical="top" wrapText="1"/>
    </xf>
    <xf numFmtId="49" fontId="4" fillId="2" borderId="11" xfId="0" applyNumberFormat="1" applyFont="1" applyFill="1" applyBorder="1" applyAlignment="1">
      <alignment horizontal="center" vertical="top" wrapText="1"/>
    </xf>
    <xf numFmtId="49" fontId="4" fillId="3" borderId="21" xfId="0" applyNumberFormat="1" applyFont="1" applyFill="1" applyBorder="1" applyAlignment="1">
      <alignment horizontal="center" vertical="top" wrapText="1"/>
    </xf>
    <xf numFmtId="0" fontId="2" fillId="5" borderId="23" xfId="0" applyFont="1" applyFill="1" applyBorder="1" applyAlignment="1">
      <alignment horizontal="left" vertical="top" wrapText="1"/>
    </xf>
    <xf numFmtId="49" fontId="4" fillId="2" borderId="11" xfId="0" applyNumberFormat="1" applyFont="1" applyFill="1" applyBorder="1" applyAlignment="1">
      <alignment horizontal="center" vertical="top"/>
    </xf>
    <xf numFmtId="49" fontId="4" fillId="3" borderId="21" xfId="0" applyNumberFormat="1" applyFont="1" applyFill="1" applyBorder="1" applyAlignment="1">
      <alignment horizontal="center" vertical="top"/>
    </xf>
    <xf numFmtId="49" fontId="4" fillId="2" borderId="10" xfId="0" applyNumberFormat="1" applyFont="1" applyFill="1" applyBorder="1" applyAlignment="1">
      <alignment horizontal="center" vertical="top"/>
    </xf>
    <xf numFmtId="49" fontId="4" fillId="3" borderId="36" xfId="0" applyNumberFormat="1" applyFont="1" applyFill="1" applyBorder="1" applyAlignment="1">
      <alignment horizontal="center" vertical="top"/>
    </xf>
    <xf numFmtId="0" fontId="2" fillId="5" borderId="23" xfId="0" applyFont="1" applyFill="1" applyBorder="1" applyAlignment="1">
      <alignment vertical="top" wrapText="1"/>
    </xf>
    <xf numFmtId="0" fontId="2" fillId="0" borderId="62" xfId="0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vertical="center" textRotation="90" wrapText="1"/>
    </xf>
    <xf numFmtId="0" fontId="2" fillId="0" borderId="67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 vertical="top"/>
    </xf>
    <xf numFmtId="49" fontId="4" fillId="0" borderId="50" xfId="0" applyNumberFormat="1" applyFont="1" applyBorder="1" applyAlignment="1">
      <alignment horizontal="center" vertical="top"/>
    </xf>
    <xf numFmtId="49" fontId="4" fillId="0" borderId="37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164" fontId="2" fillId="8" borderId="69" xfId="0" applyNumberFormat="1" applyFont="1" applyFill="1" applyBorder="1" applyAlignment="1">
      <alignment horizontal="right" vertical="top"/>
    </xf>
    <xf numFmtId="164" fontId="2" fillId="8" borderId="28" xfId="0" applyNumberFormat="1" applyFont="1" applyFill="1" applyBorder="1" applyAlignment="1">
      <alignment horizontal="right" vertical="top"/>
    </xf>
    <xf numFmtId="164" fontId="2" fillId="8" borderId="27" xfId="0" applyNumberFormat="1" applyFont="1" applyFill="1" applyBorder="1" applyAlignment="1">
      <alignment horizontal="right" vertical="top"/>
    </xf>
    <xf numFmtId="164" fontId="2" fillId="8" borderId="49" xfId="0" applyNumberFormat="1" applyFont="1" applyFill="1" applyBorder="1" applyAlignment="1">
      <alignment horizontal="right" vertical="top"/>
    </xf>
    <xf numFmtId="164" fontId="2" fillId="8" borderId="24" xfId="0" applyNumberFormat="1" applyFont="1" applyFill="1" applyBorder="1" applyAlignment="1">
      <alignment horizontal="right" vertical="top"/>
    </xf>
    <xf numFmtId="164" fontId="2" fillId="8" borderId="23" xfId="0" applyNumberFormat="1" applyFont="1" applyFill="1" applyBorder="1" applyAlignment="1">
      <alignment horizontal="right" vertical="top"/>
    </xf>
    <xf numFmtId="164" fontId="2" fillId="8" borderId="21" xfId="0" applyNumberFormat="1" applyFont="1" applyFill="1" applyBorder="1" applyAlignment="1">
      <alignment horizontal="right" vertical="top"/>
    </xf>
    <xf numFmtId="164" fontId="2" fillId="8" borderId="63" xfId="0" applyNumberFormat="1" applyFont="1" applyFill="1" applyBorder="1" applyAlignment="1">
      <alignment horizontal="right" vertical="top"/>
    </xf>
    <xf numFmtId="164" fontId="2" fillId="8" borderId="47" xfId="0" applyNumberFormat="1" applyFont="1" applyFill="1" applyBorder="1" applyAlignment="1">
      <alignment horizontal="right" vertical="top"/>
    </xf>
    <xf numFmtId="164" fontId="4" fillId="8" borderId="55" xfId="0" applyNumberFormat="1" applyFont="1" applyFill="1" applyBorder="1" applyAlignment="1">
      <alignment horizontal="right" vertical="top"/>
    </xf>
    <xf numFmtId="164" fontId="4" fillId="8" borderId="2" xfId="0" applyNumberFormat="1" applyFont="1" applyFill="1" applyBorder="1" applyAlignment="1">
      <alignment horizontal="right" vertical="top"/>
    </xf>
    <xf numFmtId="164" fontId="4" fillId="8" borderId="29" xfId="0" applyNumberFormat="1" applyFont="1" applyFill="1" applyBorder="1" applyAlignment="1">
      <alignment horizontal="right" vertical="top"/>
    </xf>
    <xf numFmtId="164" fontId="4" fillId="8" borderId="70" xfId="0" applyNumberFormat="1" applyFont="1" applyFill="1" applyBorder="1" applyAlignment="1">
      <alignment horizontal="right" vertical="top"/>
    </xf>
    <xf numFmtId="164" fontId="2" fillId="8" borderId="16" xfId="0" applyNumberFormat="1" applyFont="1" applyFill="1" applyBorder="1" applyAlignment="1">
      <alignment horizontal="right" vertical="top"/>
    </xf>
    <xf numFmtId="164" fontId="2" fillId="8" borderId="17" xfId="0" applyNumberFormat="1" applyFont="1" applyFill="1" applyBorder="1" applyAlignment="1">
      <alignment horizontal="right" vertical="top"/>
    </xf>
    <xf numFmtId="164" fontId="2" fillId="8" borderId="19" xfId="0" applyNumberFormat="1" applyFont="1" applyFill="1" applyBorder="1" applyAlignment="1">
      <alignment horizontal="right" vertical="top"/>
    </xf>
    <xf numFmtId="164" fontId="4" fillId="8" borderId="44" xfId="0" applyNumberFormat="1" applyFont="1" applyFill="1" applyBorder="1" applyAlignment="1">
      <alignment horizontal="right" vertical="top"/>
    </xf>
    <xf numFmtId="164" fontId="4" fillId="8" borderId="72" xfId="0" applyNumberFormat="1" applyFont="1" applyFill="1" applyBorder="1" applyAlignment="1">
      <alignment horizontal="right" vertical="top"/>
    </xf>
    <xf numFmtId="164" fontId="4" fillId="8" borderId="35" xfId="0" applyNumberFormat="1" applyFont="1" applyFill="1" applyBorder="1" applyAlignment="1">
      <alignment horizontal="right" vertical="top"/>
    </xf>
    <xf numFmtId="164" fontId="4" fillId="8" borderId="68" xfId="0" applyNumberFormat="1" applyFont="1" applyFill="1" applyBorder="1" applyAlignment="1">
      <alignment horizontal="right" vertical="top"/>
    </xf>
    <xf numFmtId="164" fontId="4" fillId="8" borderId="40" xfId="0" applyNumberFormat="1" applyFont="1" applyFill="1" applyBorder="1" applyAlignment="1">
      <alignment horizontal="right" vertical="top"/>
    </xf>
    <xf numFmtId="164" fontId="4" fillId="8" borderId="41" xfId="0" applyNumberFormat="1" applyFont="1" applyFill="1" applyBorder="1" applyAlignment="1">
      <alignment horizontal="right" vertical="top"/>
    </xf>
    <xf numFmtId="164" fontId="4" fillId="8" borderId="12" xfId="0" applyNumberFormat="1" applyFont="1" applyFill="1" applyBorder="1" applyAlignment="1">
      <alignment horizontal="right" vertical="top"/>
    </xf>
    <xf numFmtId="164" fontId="4" fillId="8" borderId="67" xfId="0" applyNumberFormat="1" applyFont="1" applyFill="1" applyBorder="1" applyAlignment="1">
      <alignment horizontal="right" vertical="top"/>
    </xf>
    <xf numFmtId="164" fontId="4" fillId="8" borderId="45" xfId="0" applyNumberFormat="1" applyFont="1" applyFill="1" applyBorder="1" applyAlignment="1">
      <alignment horizontal="right" vertical="top"/>
    </xf>
    <xf numFmtId="164" fontId="2" fillId="8" borderId="10" xfId="0" applyNumberFormat="1" applyFont="1" applyFill="1" applyBorder="1" applyAlignment="1">
      <alignment horizontal="right" vertical="top"/>
    </xf>
    <xf numFmtId="164" fontId="2" fillId="8" borderId="36" xfId="0" applyNumberFormat="1" applyFont="1" applyFill="1" applyBorder="1" applyAlignment="1">
      <alignment horizontal="right" vertical="top"/>
    </xf>
    <xf numFmtId="164" fontId="2" fillId="8" borderId="37" xfId="0" applyNumberFormat="1" applyFont="1" applyFill="1" applyBorder="1" applyAlignment="1">
      <alignment horizontal="right" vertical="top"/>
    </xf>
    <xf numFmtId="164" fontId="2" fillId="8" borderId="40" xfId="0" applyNumberFormat="1" applyFont="1" applyFill="1" applyBorder="1" applyAlignment="1">
      <alignment horizontal="right" vertical="top"/>
    </xf>
    <xf numFmtId="164" fontId="2" fillId="8" borderId="41" xfId="0" applyNumberFormat="1" applyFont="1" applyFill="1" applyBorder="1" applyAlignment="1">
      <alignment horizontal="right" vertical="top"/>
    </xf>
    <xf numFmtId="164" fontId="4" fillId="8" borderId="54" xfId="0" applyNumberFormat="1" applyFont="1" applyFill="1" applyBorder="1" applyAlignment="1">
      <alignment horizontal="right" vertical="top"/>
    </xf>
    <xf numFmtId="164" fontId="4" fillId="8" borderId="48" xfId="0" applyNumberFormat="1" applyFont="1" applyFill="1" applyBorder="1" applyAlignment="1">
      <alignment horizontal="right" vertical="top"/>
    </xf>
    <xf numFmtId="164" fontId="4" fillId="8" borderId="21" xfId="0" applyNumberFormat="1" applyFont="1" applyFill="1" applyBorder="1" applyAlignment="1">
      <alignment horizontal="right" vertical="top"/>
    </xf>
    <xf numFmtId="164" fontId="4" fillId="8" borderId="63" xfId="0" applyNumberFormat="1" applyFont="1" applyFill="1" applyBorder="1" applyAlignment="1">
      <alignment horizontal="right" vertical="top"/>
    </xf>
    <xf numFmtId="164" fontId="2" fillId="8" borderId="52" xfId="0" applyNumberFormat="1" applyFont="1" applyFill="1" applyBorder="1" applyAlignment="1">
      <alignment horizontal="right" vertical="top"/>
    </xf>
    <xf numFmtId="164" fontId="2" fillId="8" borderId="50" xfId="0" applyNumberFormat="1" applyFont="1" applyFill="1" applyBorder="1" applyAlignment="1">
      <alignment horizontal="right" vertical="top"/>
    </xf>
    <xf numFmtId="164" fontId="4" fillId="8" borderId="49" xfId="0" applyNumberFormat="1" applyFont="1" applyFill="1" applyBorder="1" applyAlignment="1">
      <alignment horizontal="right" vertical="top"/>
    </xf>
    <xf numFmtId="164" fontId="4" fillId="8" borderId="24" xfId="0" applyNumberFormat="1" applyFont="1" applyFill="1" applyBorder="1" applyAlignment="1">
      <alignment horizontal="right" vertical="top"/>
    </xf>
    <xf numFmtId="164" fontId="2" fillId="8" borderId="68" xfId="0" applyNumberFormat="1" applyFont="1" applyFill="1" applyBorder="1" applyAlignment="1">
      <alignment horizontal="right" vertical="top"/>
    </xf>
    <xf numFmtId="164" fontId="4" fillId="8" borderId="11" xfId="0" applyNumberFormat="1" applyFont="1" applyFill="1" applyBorder="1" applyAlignment="1">
      <alignment horizontal="right" vertical="top"/>
    </xf>
    <xf numFmtId="164" fontId="4" fillId="8" borderId="47" xfId="0" applyNumberFormat="1" applyFont="1" applyFill="1" applyBorder="1" applyAlignment="1">
      <alignment horizontal="right" vertical="top"/>
    </xf>
    <xf numFmtId="164" fontId="4" fillId="8" borderId="0" xfId="0" applyNumberFormat="1" applyFont="1" applyFill="1" applyBorder="1" applyAlignment="1">
      <alignment horizontal="right" vertical="top"/>
    </xf>
    <xf numFmtId="164" fontId="4" fillId="8" borderId="71" xfId="0" applyNumberFormat="1" applyFont="1" applyFill="1" applyBorder="1" applyAlignment="1">
      <alignment horizontal="right" vertical="top"/>
    </xf>
    <xf numFmtId="164" fontId="4" fillId="8" borderId="3" xfId="0" applyNumberFormat="1" applyFont="1" applyFill="1" applyBorder="1" applyAlignment="1">
      <alignment horizontal="right" vertical="top"/>
    </xf>
    <xf numFmtId="164" fontId="2" fillId="8" borderId="39" xfId="0" applyNumberFormat="1" applyFont="1" applyFill="1" applyBorder="1" applyAlignment="1">
      <alignment horizontal="right" vertical="top"/>
    </xf>
    <xf numFmtId="164" fontId="2" fillId="8" borderId="42" xfId="0" applyNumberFormat="1" applyFont="1" applyFill="1" applyBorder="1" applyAlignment="1">
      <alignment horizontal="right" vertical="top"/>
    </xf>
    <xf numFmtId="164" fontId="2" fillId="8" borderId="20" xfId="0" applyNumberFormat="1" applyFont="1" applyFill="1" applyBorder="1" applyAlignment="1">
      <alignment horizontal="right" vertical="top"/>
    </xf>
    <xf numFmtId="164" fontId="2" fillId="8" borderId="25" xfId="0" applyNumberFormat="1" applyFont="1" applyFill="1" applyBorder="1" applyAlignment="1">
      <alignment horizontal="right" vertical="top"/>
    </xf>
    <xf numFmtId="164" fontId="2" fillId="8" borderId="26" xfId="0" applyNumberFormat="1" applyFont="1" applyFill="1" applyBorder="1" applyAlignment="1">
      <alignment horizontal="right" vertical="top"/>
    </xf>
    <xf numFmtId="164" fontId="2" fillId="8" borderId="48" xfId="0" applyNumberFormat="1" applyFont="1" applyFill="1" applyBorder="1" applyAlignment="1">
      <alignment horizontal="right" vertical="top"/>
    </xf>
    <xf numFmtId="164" fontId="2" fillId="8" borderId="18" xfId="0" applyNumberFormat="1" applyFont="1" applyFill="1" applyBorder="1" applyAlignment="1">
      <alignment horizontal="right" vertical="top"/>
    </xf>
    <xf numFmtId="164" fontId="2" fillId="8" borderId="10" xfId="0" applyNumberFormat="1" applyFont="1" applyFill="1" applyBorder="1" applyAlignment="1">
      <alignment vertical="top"/>
    </xf>
    <xf numFmtId="164" fontId="2" fillId="8" borderId="36" xfId="0" applyNumberFormat="1" applyFont="1" applyFill="1" applyBorder="1" applyAlignment="1">
      <alignment vertical="top"/>
    </xf>
    <xf numFmtId="164" fontId="2" fillId="8" borderId="37" xfId="0" applyNumberFormat="1" applyFont="1" applyFill="1" applyBorder="1" applyAlignment="1">
      <alignment vertical="top"/>
    </xf>
    <xf numFmtId="164" fontId="2" fillId="8" borderId="11" xfId="0" applyNumberFormat="1" applyFont="1" applyFill="1" applyBorder="1" applyAlignment="1">
      <alignment vertical="top"/>
    </xf>
    <xf numFmtId="164" fontId="2" fillId="8" borderId="21" xfId="0" applyNumberFormat="1" applyFont="1" applyFill="1" applyBorder="1" applyAlignment="1">
      <alignment vertical="top"/>
    </xf>
    <xf numFmtId="164" fontId="2" fillId="8" borderId="23" xfId="0" applyNumberFormat="1" applyFont="1" applyFill="1" applyBorder="1" applyAlignment="1">
      <alignment vertical="top"/>
    </xf>
    <xf numFmtId="164" fontId="4" fillId="8" borderId="54" xfId="0" applyNumberFormat="1" applyFont="1" applyFill="1" applyBorder="1" applyAlignment="1">
      <alignment vertical="top"/>
    </xf>
    <xf numFmtId="164" fontId="4" fillId="8" borderId="26" xfId="0" applyNumberFormat="1" applyFont="1" applyFill="1" applyBorder="1" applyAlignment="1">
      <alignment vertical="top"/>
    </xf>
    <xf numFmtId="164" fontId="4" fillId="8" borderId="27" xfId="0" applyNumberFormat="1" applyFont="1" applyFill="1" applyBorder="1" applyAlignment="1">
      <alignment vertical="top"/>
    </xf>
    <xf numFmtId="0" fontId="4" fillId="8" borderId="9" xfId="0" applyFont="1" applyFill="1" applyBorder="1" applyAlignment="1">
      <alignment horizontal="center" vertical="top"/>
    </xf>
    <xf numFmtId="164" fontId="4" fillId="8" borderId="9" xfId="0" applyNumberFormat="1" applyFont="1" applyFill="1" applyBorder="1" applyAlignment="1">
      <alignment horizontal="right" vertical="top"/>
    </xf>
    <xf numFmtId="0" fontId="4" fillId="8" borderId="44" xfId="0" applyFont="1" applyFill="1" applyBorder="1" applyAlignment="1">
      <alignment horizontal="center" vertical="top"/>
    </xf>
    <xf numFmtId="0" fontId="4" fillId="8" borderId="49" xfId="0" applyFont="1" applyFill="1" applyBorder="1" applyAlignment="1">
      <alignment horizontal="center" vertical="top"/>
    </xf>
    <xf numFmtId="164" fontId="4" fillId="8" borderId="7" xfId="0" applyNumberFormat="1" applyFont="1" applyFill="1" applyBorder="1" applyAlignment="1">
      <alignment horizontal="right" vertical="top"/>
    </xf>
    <xf numFmtId="0" fontId="4" fillId="8" borderId="7" xfId="0" applyFont="1" applyFill="1" applyBorder="1" applyAlignment="1">
      <alignment horizontal="center" vertical="top"/>
    </xf>
    <xf numFmtId="0" fontId="4" fillId="8" borderId="8" xfId="0" applyFont="1" applyFill="1" applyBorder="1" applyAlignment="1">
      <alignment horizontal="center" vertical="top" wrapText="1"/>
    </xf>
    <xf numFmtId="164" fontId="4" fillId="8" borderId="9" xfId="0" applyNumberFormat="1" applyFont="1" applyFill="1" applyBorder="1" applyAlignment="1">
      <alignment vertical="top"/>
    </xf>
    <xf numFmtId="164" fontId="4" fillId="8" borderId="55" xfId="0" applyNumberFormat="1" applyFont="1" applyFill="1" applyBorder="1" applyAlignment="1">
      <alignment vertical="top"/>
    </xf>
    <xf numFmtId="164" fontId="2" fillId="8" borderId="62" xfId="0" applyNumberFormat="1" applyFont="1" applyFill="1" applyBorder="1" applyAlignment="1">
      <alignment horizontal="right" vertical="top"/>
    </xf>
    <xf numFmtId="164" fontId="2" fillId="8" borderId="53" xfId="0" applyNumberFormat="1" applyFont="1" applyFill="1" applyBorder="1" applyAlignment="1">
      <alignment horizontal="right" vertical="top"/>
    </xf>
    <xf numFmtId="164" fontId="4" fillId="8" borderId="58" xfId="0" applyNumberFormat="1" applyFont="1" applyFill="1" applyBorder="1" applyAlignment="1">
      <alignment horizontal="right" vertical="top"/>
    </xf>
    <xf numFmtId="164" fontId="4" fillId="8" borderId="34" xfId="0" applyNumberFormat="1" applyFont="1" applyFill="1" applyBorder="1" applyAlignment="1">
      <alignment horizontal="right" vertical="top"/>
    </xf>
    <xf numFmtId="164" fontId="4" fillId="8" borderId="26" xfId="0" applyNumberFormat="1" applyFont="1" applyFill="1" applyBorder="1" applyAlignment="1">
      <alignment horizontal="right" vertical="top"/>
    </xf>
    <xf numFmtId="164" fontId="2" fillId="8" borderId="11" xfId="0" applyNumberFormat="1" applyFont="1" applyFill="1" applyBorder="1" applyAlignment="1">
      <alignment horizontal="right" vertical="top"/>
    </xf>
    <xf numFmtId="0" fontId="4" fillId="8" borderId="14" xfId="0" applyFont="1" applyFill="1" applyBorder="1" applyAlignment="1">
      <alignment horizontal="center" vertical="top"/>
    </xf>
    <xf numFmtId="0" fontId="4" fillId="8" borderId="8" xfId="0" applyFont="1" applyFill="1" applyBorder="1" applyAlignment="1">
      <alignment horizontal="center" vertical="top"/>
    </xf>
    <xf numFmtId="164" fontId="4" fillId="8" borderId="8" xfId="0" applyNumberFormat="1" applyFont="1" applyFill="1" applyBorder="1" applyAlignment="1">
      <alignment horizontal="right" vertical="top"/>
    </xf>
    <xf numFmtId="164" fontId="2" fillId="8" borderId="1" xfId="0" applyNumberFormat="1" applyFont="1" applyFill="1" applyBorder="1" applyAlignment="1">
      <alignment horizontal="right" vertical="top"/>
    </xf>
    <xf numFmtId="164" fontId="2" fillId="8" borderId="22" xfId="0" applyNumberFormat="1" applyFont="1" applyFill="1" applyBorder="1" applyAlignment="1">
      <alignment horizontal="right" vertical="top"/>
    </xf>
    <xf numFmtId="164" fontId="4" fillId="8" borderId="23" xfId="0" applyNumberFormat="1" applyFont="1" applyFill="1" applyBorder="1" applyAlignment="1">
      <alignment horizontal="right" vertical="top"/>
    </xf>
    <xf numFmtId="0" fontId="2" fillId="8" borderId="49" xfId="0" applyFont="1" applyFill="1" applyBorder="1" applyAlignment="1">
      <alignment vertical="top"/>
    </xf>
    <xf numFmtId="0" fontId="2" fillId="8" borderId="24" xfId="0" applyFont="1" applyFill="1" applyBorder="1" applyAlignment="1">
      <alignment vertical="top"/>
    </xf>
    <xf numFmtId="0" fontId="2" fillId="8" borderId="23" xfId="0" applyFont="1" applyFill="1" applyBorder="1" applyAlignment="1">
      <alignment vertical="top"/>
    </xf>
    <xf numFmtId="164" fontId="4" fillId="8" borderId="28" xfId="0" applyNumberFormat="1" applyFont="1" applyFill="1" applyBorder="1" applyAlignment="1">
      <alignment horizontal="right" vertical="top"/>
    </xf>
    <xf numFmtId="164" fontId="4" fillId="8" borderId="65" xfId="0" applyNumberFormat="1" applyFont="1" applyFill="1" applyBorder="1" applyAlignment="1">
      <alignment horizontal="right" vertical="top"/>
    </xf>
    <xf numFmtId="164" fontId="13" fillId="8" borderId="21" xfId="0" applyNumberFormat="1" applyFont="1" applyFill="1" applyBorder="1" applyAlignment="1">
      <alignment horizontal="right" vertical="top"/>
    </xf>
    <xf numFmtId="164" fontId="13" fillId="8" borderId="24" xfId="0" applyNumberFormat="1" applyFont="1" applyFill="1" applyBorder="1" applyAlignment="1">
      <alignment horizontal="right" vertical="top"/>
    </xf>
    <xf numFmtId="164" fontId="2" fillId="8" borderId="11" xfId="0" applyNumberFormat="1" applyFont="1" applyFill="1" applyBorder="1" applyAlignment="1">
      <alignment horizontal="center" vertical="top"/>
    </xf>
    <xf numFmtId="164" fontId="2" fillId="8" borderId="47" xfId="0" applyNumberFormat="1" applyFont="1" applyFill="1" applyBorder="1" applyAlignment="1">
      <alignment horizontal="center" vertical="top"/>
    </xf>
    <xf numFmtId="164" fontId="13" fillId="8" borderId="0" xfId="0" applyNumberFormat="1" applyFont="1" applyFill="1" applyBorder="1" applyAlignment="1">
      <alignment horizontal="center" vertical="top"/>
    </xf>
    <xf numFmtId="164" fontId="13" fillId="8" borderId="24" xfId="0" applyNumberFormat="1" applyFont="1" applyFill="1" applyBorder="1" applyAlignment="1">
      <alignment horizontal="center" vertical="top"/>
    </xf>
    <xf numFmtId="164" fontId="2" fillId="8" borderId="12" xfId="0" applyNumberFormat="1" applyFont="1" applyFill="1" applyBorder="1" applyAlignment="1">
      <alignment horizontal="right" vertical="top"/>
    </xf>
    <xf numFmtId="164" fontId="13" fillId="8" borderId="67" xfId="0" applyNumberFormat="1" applyFont="1" applyFill="1" applyBorder="1" applyAlignment="1">
      <alignment horizontal="right" vertical="top"/>
    </xf>
    <xf numFmtId="164" fontId="13" fillId="8" borderId="34" xfId="0" applyNumberFormat="1" applyFont="1" applyFill="1" applyBorder="1" applyAlignment="1">
      <alignment horizontal="right" vertical="top"/>
    </xf>
    <xf numFmtId="164" fontId="13" fillId="8" borderId="38" xfId="0" applyNumberFormat="1" applyFont="1" applyFill="1" applyBorder="1" applyAlignment="1">
      <alignment horizontal="right" vertical="top"/>
    </xf>
    <xf numFmtId="164" fontId="4" fillId="8" borderId="14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4" fontId="2" fillId="5" borderId="26" xfId="0" applyNumberFormat="1" applyFont="1" applyFill="1" applyBorder="1" applyAlignment="1">
      <alignment horizontal="center" vertical="top"/>
    </xf>
    <xf numFmtId="4" fontId="2" fillId="5" borderId="21" xfId="0" applyNumberFormat="1" applyFont="1" applyFill="1" applyBorder="1" applyAlignment="1">
      <alignment horizontal="center" vertical="top"/>
    </xf>
    <xf numFmtId="4" fontId="2" fillId="5" borderId="27" xfId="0" applyNumberFormat="1" applyFont="1" applyFill="1" applyBorder="1" applyAlignment="1">
      <alignment horizontal="center" vertical="top"/>
    </xf>
    <xf numFmtId="4" fontId="2" fillId="5" borderId="23" xfId="0" applyNumberFormat="1" applyFont="1" applyFill="1" applyBorder="1" applyAlignment="1">
      <alignment horizontal="center" vertical="top"/>
    </xf>
    <xf numFmtId="0" fontId="2" fillId="0" borderId="4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49" fontId="4" fillId="6" borderId="56" xfId="0" applyNumberFormat="1" applyFont="1" applyFill="1" applyBorder="1" applyAlignment="1">
      <alignment horizontal="left" vertical="top" wrapText="1"/>
    </xf>
    <xf numFmtId="49" fontId="4" fillId="6" borderId="74" xfId="0" applyNumberFormat="1" applyFont="1" applyFill="1" applyBorder="1" applyAlignment="1">
      <alignment horizontal="left" vertical="top" wrapText="1"/>
    </xf>
    <xf numFmtId="49" fontId="4" fillId="6" borderId="75" xfId="0" applyNumberFormat="1" applyFont="1" applyFill="1" applyBorder="1" applyAlignment="1">
      <alignment horizontal="left" vertical="top" wrapText="1"/>
    </xf>
    <xf numFmtId="0" fontId="4" fillId="4" borderId="60" xfId="0" applyFont="1" applyFill="1" applyBorder="1" applyAlignment="1">
      <alignment horizontal="left" vertical="top" wrapText="1"/>
    </xf>
    <xf numFmtId="0" fontId="4" fillId="4" borderId="59" xfId="0" applyFont="1" applyFill="1" applyBorder="1" applyAlignment="1">
      <alignment horizontal="left" vertical="top" wrapText="1"/>
    </xf>
    <xf numFmtId="0" fontId="4" fillId="4" borderId="61" xfId="0" applyFont="1" applyFill="1" applyBorder="1" applyAlignment="1">
      <alignment horizontal="left" vertical="top" wrapText="1"/>
    </xf>
    <xf numFmtId="0" fontId="4" fillId="2" borderId="72" xfId="0" applyFont="1" applyFill="1" applyBorder="1" applyAlignment="1">
      <alignment horizontal="left" vertical="top"/>
    </xf>
    <xf numFmtId="0" fontId="4" fillId="2" borderId="38" xfId="0" applyFont="1" applyFill="1" applyBorder="1" applyAlignment="1">
      <alignment horizontal="left" vertical="top"/>
    </xf>
    <xf numFmtId="0" fontId="4" fillId="2" borderId="45" xfId="0" applyFont="1" applyFill="1" applyBorder="1" applyAlignment="1">
      <alignment horizontal="left" vertical="top"/>
    </xf>
    <xf numFmtId="0" fontId="4" fillId="3" borderId="50" xfId="0" applyFont="1" applyFill="1" applyBorder="1" applyAlignment="1">
      <alignment horizontal="left" vertical="top" wrapText="1"/>
    </xf>
    <xf numFmtId="0" fontId="4" fillId="3" borderId="53" xfId="0" applyFont="1" applyFill="1" applyBorder="1" applyAlignment="1">
      <alignment horizontal="left" vertical="top" wrapText="1"/>
    </xf>
    <xf numFmtId="0" fontId="4" fillId="3" borderId="77" xfId="0" applyFont="1" applyFill="1" applyBorder="1" applyAlignment="1">
      <alignment horizontal="left" vertical="top" wrapText="1"/>
    </xf>
    <xf numFmtId="49" fontId="4" fillId="2" borderId="54" xfId="0" applyNumberFormat="1" applyFont="1" applyFill="1" applyBorder="1" applyAlignment="1">
      <alignment horizontal="center" vertical="top"/>
    </xf>
    <xf numFmtId="49" fontId="4" fillId="2" borderId="11" xfId="0" applyNumberFormat="1" applyFont="1" applyFill="1" applyBorder="1" applyAlignment="1">
      <alignment horizontal="center" vertical="top"/>
    </xf>
    <xf numFmtId="49" fontId="4" fillId="3" borderId="26" xfId="0" applyNumberFormat="1" applyFont="1" applyFill="1" applyBorder="1" applyAlignment="1">
      <alignment horizontal="center" vertical="top"/>
    </xf>
    <xf numFmtId="49" fontId="4" fillId="3" borderId="21" xfId="0" applyNumberFormat="1" applyFont="1" applyFill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/>
    </xf>
    <xf numFmtId="0" fontId="10" fillId="0" borderId="27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77" xfId="0" applyNumberFormat="1" applyFont="1" applyBorder="1" applyAlignment="1">
      <alignment horizontal="center" vertical="center" textRotation="90" wrapText="1"/>
    </xf>
    <xf numFmtId="0" fontId="2" fillId="0" borderId="63" xfId="0" applyNumberFormat="1" applyFont="1" applyBorder="1" applyAlignment="1">
      <alignment horizontal="center" vertical="center" textRotation="90" wrapText="1"/>
    </xf>
    <xf numFmtId="0" fontId="2" fillId="0" borderId="45" xfId="0" applyNumberFormat="1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4" fillId="0" borderId="56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top"/>
    </xf>
    <xf numFmtId="49" fontId="4" fillId="3" borderId="34" xfId="0" applyNumberFormat="1" applyFont="1" applyFill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/>
    </xf>
    <xf numFmtId="0" fontId="2" fillId="0" borderId="27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5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34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top"/>
    </xf>
    <xf numFmtId="49" fontId="4" fillId="0" borderId="72" xfId="0" applyNumberFormat="1" applyFont="1" applyBorder="1" applyAlignment="1">
      <alignment horizontal="center" vertical="top"/>
    </xf>
    <xf numFmtId="0" fontId="2" fillId="5" borderId="54" xfId="0" applyFont="1" applyFill="1" applyBorder="1" applyAlignment="1">
      <alignment horizontal="left" vertical="top" wrapText="1"/>
    </xf>
    <xf numFmtId="0" fontId="2" fillId="5" borderId="11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0" fontId="2" fillId="0" borderId="67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49" fontId="4" fillId="2" borderId="10" xfId="0" applyNumberFormat="1" applyFont="1" applyFill="1" applyBorder="1" applyAlignment="1">
      <alignment horizontal="center" vertical="top"/>
    </xf>
    <xf numFmtId="49" fontId="4" fillId="3" borderId="36" xfId="0" applyNumberFormat="1" applyFont="1" applyFill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vertical="top"/>
    </xf>
    <xf numFmtId="0" fontId="10" fillId="0" borderId="37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2" fillId="0" borderId="26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 vertical="top"/>
    </xf>
    <xf numFmtId="0" fontId="10" fillId="0" borderId="41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left" vertical="top" wrapText="1"/>
    </xf>
    <xf numFmtId="49" fontId="2" fillId="0" borderId="36" xfId="0" applyNumberFormat="1" applyFont="1" applyBorder="1" applyAlignment="1">
      <alignment horizontal="center" vertical="top"/>
    </xf>
    <xf numFmtId="49" fontId="2" fillId="0" borderId="42" xfId="0" applyNumberFormat="1" applyFont="1" applyBorder="1" applyAlignment="1">
      <alignment horizontal="center" vertical="top"/>
    </xf>
    <xf numFmtId="49" fontId="4" fillId="0" borderId="50" xfId="0" applyNumberFormat="1" applyFont="1" applyBorder="1" applyAlignment="1">
      <alignment horizontal="center" vertical="top"/>
    </xf>
    <xf numFmtId="0" fontId="2" fillId="0" borderId="48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62" xfId="0" applyFont="1" applyFill="1" applyBorder="1" applyAlignment="1">
      <alignment horizontal="left" vertical="top" wrapText="1"/>
    </xf>
    <xf numFmtId="3" fontId="2" fillId="0" borderId="36" xfId="0" applyNumberFormat="1" applyFont="1" applyFill="1" applyBorder="1" applyAlignment="1">
      <alignment horizontal="center" vertical="top" wrapText="1"/>
    </xf>
    <xf numFmtId="3" fontId="2" fillId="0" borderId="42" xfId="0" applyNumberFormat="1" applyFont="1" applyFill="1" applyBorder="1" applyAlignment="1">
      <alignment horizontal="center" vertical="top" wrapText="1"/>
    </xf>
    <xf numFmtId="3" fontId="2" fillId="0" borderId="37" xfId="0" applyNumberFormat="1" applyFont="1" applyFill="1" applyBorder="1" applyAlignment="1">
      <alignment horizontal="center" vertical="top" wrapText="1"/>
    </xf>
    <xf numFmtId="3" fontId="2" fillId="0" borderId="41" xfId="0" applyNumberFormat="1" applyFont="1" applyFill="1" applyBorder="1" applyAlignment="1">
      <alignment horizontal="center" vertical="top" wrapText="1"/>
    </xf>
    <xf numFmtId="164" fontId="2" fillId="0" borderId="54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center" vertical="top"/>
    </xf>
    <xf numFmtId="49" fontId="2" fillId="0" borderId="21" xfId="0" applyNumberFormat="1" applyFont="1" applyFill="1" applyBorder="1" applyAlignment="1">
      <alignment horizontal="center" vertical="top"/>
    </xf>
    <xf numFmtId="3" fontId="2" fillId="0" borderId="26" xfId="0" applyNumberFormat="1" applyFont="1" applyFill="1" applyBorder="1" applyAlignment="1">
      <alignment horizontal="center" vertical="top" wrapText="1"/>
    </xf>
    <xf numFmtId="3" fontId="2" fillId="0" borderId="21" xfId="0" applyNumberFormat="1" applyFont="1" applyFill="1" applyBorder="1" applyAlignment="1">
      <alignment horizontal="center" vertical="top" wrapText="1"/>
    </xf>
    <xf numFmtId="3" fontId="2" fillId="0" borderId="27" xfId="0" applyNumberFormat="1" applyFont="1" applyFill="1" applyBorder="1" applyAlignment="1">
      <alignment horizontal="center" vertical="top" wrapText="1"/>
    </xf>
    <xf numFmtId="3" fontId="2" fillId="0" borderId="23" xfId="0" applyNumberFormat="1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3" fontId="2" fillId="5" borderId="36" xfId="0" applyNumberFormat="1" applyFont="1" applyFill="1" applyBorder="1" applyAlignment="1">
      <alignment horizontal="center" vertical="top" wrapText="1"/>
    </xf>
    <xf numFmtId="3" fontId="2" fillId="5" borderId="42" xfId="0" applyNumberFormat="1" applyFont="1" applyFill="1" applyBorder="1" applyAlignment="1">
      <alignment horizontal="center" vertical="top" wrapText="1"/>
    </xf>
    <xf numFmtId="49" fontId="4" fillId="0" borderId="77" xfId="0" applyNumberFormat="1" applyFont="1" applyFill="1" applyBorder="1" applyAlignment="1">
      <alignment horizontal="center" vertical="top"/>
    </xf>
    <xf numFmtId="49" fontId="4" fillId="0" borderId="63" xfId="0" applyNumberFormat="1" applyFont="1" applyFill="1" applyBorder="1" applyAlignment="1">
      <alignment horizontal="center" vertical="top"/>
    </xf>
    <xf numFmtId="49" fontId="4" fillId="0" borderId="45" xfId="0" applyNumberFormat="1" applyFont="1" applyFill="1" applyBorder="1" applyAlignment="1">
      <alignment horizontal="center" vertical="top"/>
    </xf>
    <xf numFmtId="0" fontId="2" fillId="0" borderId="69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center" vertical="top"/>
    </xf>
    <xf numFmtId="0" fontId="2" fillId="0" borderId="34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0" fontId="2" fillId="0" borderId="35" xfId="0" applyNumberFormat="1" applyFont="1" applyBorder="1" applyAlignment="1">
      <alignment horizontal="center" vertical="top"/>
    </xf>
    <xf numFmtId="49" fontId="4" fillId="3" borderId="57" xfId="0" applyNumberFormat="1" applyFont="1" applyFill="1" applyBorder="1" applyAlignment="1">
      <alignment horizontal="right" vertical="top"/>
    </xf>
    <xf numFmtId="49" fontId="4" fillId="0" borderId="36" xfId="0" applyNumberFormat="1" applyFont="1" applyFill="1" applyBorder="1" applyAlignment="1">
      <alignment horizontal="center" vertical="top"/>
    </xf>
    <xf numFmtId="49" fontId="4" fillId="0" borderId="21" xfId="0" applyNumberFormat="1" applyFont="1" applyFill="1" applyBorder="1" applyAlignment="1">
      <alignment horizontal="center" vertical="top"/>
    </xf>
    <xf numFmtId="49" fontId="4" fillId="0" borderId="34" xfId="0" applyNumberFormat="1" applyFont="1" applyFill="1" applyBorder="1" applyAlignment="1">
      <alignment horizontal="center" vertical="top"/>
    </xf>
    <xf numFmtId="49" fontId="2" fillId="0" borderId="37" xfId="0" applyNumberFormat="1" applyFont="1" applyFill="1" applyBorder="1" applyAlignment="1">
      <alignment horizontal="left" vertical="top" wrapText="1"/>
    </xf>
    <xf numFmtId="49" fontId="2" fillId="0" borderId="23" xfId="0" applyNumberFormat="1" applyFont="1" applyFill="1" applyBorder="1" applyAlignment="1">
      <alignment horizontal="left" vertical="top" wrapText="1"/>
    </xf>
    <xf numFmtId="49" fontId="2" fillId="0" borderId="35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right" vertical="center" textRotation="90"/>
    </xf>
    <xf numFmtId="49" fontId="11" fillId="0" borderId="11" xfId="0" applyNumberFormat="1" applyFont="1" applyFill="1" applyBorder="1" applyAlignment="1">
      <alignment horizontal="right" vertical="center" textRotation="90"/>
    </xf>
    <xf numFmtId="49" fontId="11" fillId="0" borderId="12" xfId="0" applyNumberFormat="1" applyFont="1" applyFill="1" applyBorder="1" applyAlignment="1">
      <alignment horizontal="right" vertical="center" textRotation="90"/>
    </xf>
    <xf numFmtId="49" fontId="2" fillId="0" borderId="36" xfId="0" applyNumberFormat="1" applyFont="1" applyFill="1" applyBorder="1" applyAlignment="1">
      <alignment horizontal="center" vertical="top"/>
    </xf>
    <xf numFmtId="49" fontId="2" fillId="0" borderId="34" xfId="0" applyNumberFormat="1" applyFont="1" applyFill="1" applyBorder="1" applyAlignment="1">
      <alignment horizontal="center" vertical="top"/>
    </xf>
    <xf numFmtId="49" fontId="4" fillId="3" borderId="73" xfId="0" applyNumberFormat="1" applyFont="1" applyFill="1" applyBorder="1" applyAlignment="1">
      <alignment horizontal="left" vertical="top"/>
    </xf>
    <xf numFmtId="49" fontId="4" fillId="3" borderId="57" xfId="0" applyNumberFormat="1" applyFont="1" applyFill="1" applyBorder="1" applyAlignment="1">
      <alignment horizontal="left" vertical="top"/>
    </xf>
    <xf numFmtId="49" fontId="4" fillId="3" borderId="53" xfId="0" applyNumberFormat="1" applyFont="1" applyFill="1" applyBorder="1" applyAlignment="1">
      <alignment horizontal="left" vertical="top"/>
    </xf>
    <xf numFmtId="49" fontId="4" fillId="3" borderId="0" xfId="0" applyNumberFormat="1" applyFont="1" applyFill="1" applyBorder="1" applyAlignment="1">
      <alignment horizontal="left" vertical="top"/>
    </xf>
    <xf numFmtId="49" fontId="4" fillId="3" borderId="66" xfId="0" applyNumberFormat="1" applyFont="1" applyFill="1" applyBorder="1" applyAlignment="1">
      <alignment horizontal="left" vertical="top"/>
    </xf>
    <xf numFmtId="0" fontId="2" fillId="0" borderId="37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35" xfId="0" applyFont="1" applyFill="1" applyBorder="1" applyAlignment="1">
      <alignment vertical="top" wrapText="1"/>
    </xf>
    <xf numFmtId="0" fontId="2" fillId="0" borderId="52" xfId="0" applyFont="1" applyFill="1" applyBorder="1" applyAlignment="1">
      <alignment horizontal="center" vertical="top" textRotation="90" wrapText="1"/>
    </xf>
    <xf numFmtId="0" fontId="2" fillId="0" borderId="49" xfId="0" applyFont="1" applyFill="1" applyBorder="1" applyAlignment="1">
      <alignment horizontal="center" vertical="top" textRotation="90" wrapText="1"/>
    </xf>
    <xf numFmtId="0" fontId="2" fillId="0" borderId="44" xfId="0" applyFont="1" applyFill="1" applyBorder="1" applyAlignment="1">
      <alignment horizontal="center" vertical="top" textRotation="90" wrapText="1"/>
    </xf>
    <xf numFmtId="49" fontId="2" fillId="0" borderId="50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72" xfId="0" applyNumberFormat="1" applyFont="1" applyBorder="1" applyAlignment="1">
      <alignment horizontal="center" vertical="top" wrapText="1"/>
    </xf>
    <xf numFmtId="49" fontId="4" fillId="0" borderId="37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165" fontId="2" fillId="0" borderId="36" xfId="0" applyNumberFormat="1" applyFont="1" applyFill="1" applyBorder="1" applyAlignment="1">
      <alignment horizontal="center" vertical="top"/>
    </xf>
    <xf numFmtId="165" fontId="2" fillId="0" borderId="21" xfId="0" applyNumberFormat="1" applyFont="1" applyFill="1" applyBorder="1" applyAlignment="1">
      <alignment horizontal="center" vertical="top"/>
    </xf>
    <xf numFmtId="49" fontId="4" fillId="3" borderId="66" xfId="0" applyNumberFormat="1" applyFont="1" applyFill="1" applyBorder="1" applyAlignment="1">
      <alignment horizontal="right" vertical="top"/>
    </xf>
    <xf numFmtId="0" fontId="2" fillId="3" borderId="13" xfId="0" applyFont="1" applyFill="1" applyBorder="1" applyAlignment="1">
      <alignment horizontal="center" vertical="top" wrapText="1"/>
    </xf>
    <xf numFmtId="0" fontId="2" fillId="3" borderId="57" xfId="0" applyFont="1" applyFill="1" applyBorder="1" applyAlignment="1">
      <alignment horizontal="center" vertical="top" wrapText="1"/>
    </xf>
    <xf numFmtId="0" fontId="2" fillId="3" borderId="66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49" fontId="4" fillId="3" borderId="72" xfId="0" applyNumberFormat="1" applyFont="1" applyFill="1" applyBorder="1" applyAlignment="1">
      <alignment horizontal="left" vertical="top"/>
    </xf>
    <xf numFmtId="49" fontId="4" fillId="3" borderId="38" xfId="0" applyNumberFormat="1" applyFont="1" applyFill="1" applyBorder="1" applyAlignment="1">
      <alignment horizontal="left" vertical="top"/>
    </xf>
    <xf numFmtId="49" fontId="4" fillId="3" borderId="45" xfId="0" applyNumberFormat="1" applyFont="1" applyFill="1" applyBorder="1" applyAlignment="1">
      <alignment horizontal="left" vertical="top"/>
    </xf>
    <xf numFmtId="0" fontId="2" fillId="0" borderId="52" xfId="0" applyFont="1" applyFill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left" vertical="top" wrapText="1"/>
    </xf>
    <xf numFmtId="0" fontId="4" fillId="3" borderId="73" xfId="0" applyFont="1" applyFill="1" applyBorder="1" applyAlignment="1">
      <alignment horizontal="left" vertical="top" wrapText="1"/>
    </xf>
    <xf numFmtId="0" fontId="4" fillId="3" borderId="57" xfId="0" applyFont="1" applyFill="1" applyBorder="1" applyAlignment="1">
      <alignment horizontal="left" vertical="top" wrapText="1"/>
    </xf>
    <xf numFmtId="0" fontId="4" fillId="3" borderId="66" xfId="0" applyFont="1" applyFill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2" fillId="0" borderId="42" xfId="0" applyNumberFormat="1" applyFont="1" applyBorder="1" applyAlignment="1">
      <alignment horizontal="center" vertical="top" wrapText="1"/>
    </xf>
    <xf numFmtId="0" fontId="2" fillId="7" borderId="27" xfId="0" applyFont="1" applyFill="1" applyBorder="1" applyAlignment="1">
      <alignment horizontal="left" vertical="top" wrapText="1"/>
    </xf>
    <xf numFmtId="0" fontId="2" fillId="7" borderId="23" xfId="0" applyFont="1" applyFill="1" applyBorder="1" applyAlignment="1">
      <alignment horizontal="left" vertical="top" wrapText="1"/>
    </xf>
    <xf numFmtId="0" fontId="2" fillId="7" borderId="41" xfId="0" applyFont="1" applyFill="1" applyBorder="1" applyAlignment="1">
      <alignment horizontal="left" vertical="top" wrapText="1"/>
    </xf>
    <xf numFmtId="49" fontId="4" fillId="0" borderId="40" xfId="0" applyNumberFormat="1" applyFont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center" textRotation="90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2" borderId="10" xfId="0" applyNumberFormat="1" applyFont="1" applyFill="1" applyBorder="1" applyAlignment="1">
      <alignment horizontal="center" vertical="top" wrapText="1"/>
    </xf>
    <xf numFmtId="49" fontId="4" fillId="2" borderId="12" xfId="0" applyNumberFormat="1" applyFont="1" applyFill="1" applyBorder="1" applyAlignment="1">
      <alignment horizontal="center" vertical="top" wrapText="1"/>
    </xf>
    <xf numFmtId="49" fontId="4" fillId="3" borderId="36" xfId="0" applyNumberFormat="1" applyFont="1" applyFill="1" applyBorder="1" applyAlignment="1">
      <alignment horizontal="center" vertical="top" wrapText="1"/>
    </xf>
    <xf numFmtId="49" fontId="4" fillId="3" borderId="34" xfId="0" applyNumberFormat="1" applyFont="1" applyFill="1" applyBorder="1" applyAlignment="1">
      <alignment horizontal="center" vertical="top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vertical="top" wrapText="1"/>
    </xf>
    <xf numFmtId="0" fontId="2" fillId="5" borderId="37" xfId="0" applyFont="1" applyFill="1" applyBorder="1" applyAlignment="1">
      <alignment horizontal="left" vertical="top" wrapText="1"/>
    </xf>
    <xf numFmtId="0" fontId="2" fillId="5" borderId="35" xfId="0" applyFont="1" applyFill="1" applyBorder="1" applyAlignment="1">
      <alignment horizontal="left" vertical="top" wrapText="1"/>
    </xf>
    <xf numFmtId="49" fontId="4" fillId="0" borderId="50" xfId="0" applyNumberFormat="1" applyFont="1" applyBorder="1" applyAlignment="1">
      <alignment horizontal="center" vertical="top" wrapText="1"/>
    </xf>
    <xf numFmtId="49" fontId="4" fillId="0" borderId="72" xfId="0" applyNumberFormat="1" applyFont="1" applyBorder="1" applyAlignment="1">
      <alignment horizontal="center" vertical="top" wrapText="1"/>
    </xf>
    <xf numFmtId="49" fontId="4" fillId="2" borderId="11" xfId="0" applyNumberFormat="1" applyFont="1" applyFill="1" applyBorder="1" applyAlignment="1">
      <alignment horizontal="center" vertical="top" wrapText="1"/>
    </xf>
    <xf numFmtId="49" fontId="4" fillId="3" borderId="21" xfId="0" applyNumberFormat="1" applyFont="1" applyFill="1" applyBorder="1" applyAlignment="1">
      <alignment horizontal="center" vertical="top" wrapText="1"/>
    </xf>
    <xf numFmtId="0" fontId="2" fillId="5" borderId="27" xfId="0" applyFont="1" applyFill="1" applyBorder="1" applyAlignment="1">
      <alignment horizontal="left" vertical="top" wrapText="1"/>
    </xf>
    <xf numFmtId="0" fontId="2" fillId="5" borderId="23" xfId="0" applyFont="1" applyFill="1" applyBorder="1" applyAlignment="1">
      <alignment horizontal="left" vertical="top" wrapText="1"/>
    </xf>
    <xf numFmtId="49" fontId="4" fillId="4" borderId="73" xfId="0" applyNumberFormat="1" applyFont="1" applyFill="1" applyBorder="1" applyAlignment="1">
      <alignment horizontal="right" vertical="top"/>
    </xf>
    <xf numFmtId="49" fontId="4" fillId="4" borderId="57" xfId="0" applyNumberFormat="1" applyFont="1" applyFill="1" applyBorder="1" applyAlignment="1">
      <alignment horizontal="right" vertical="top"/>
    </xf>
    <xf numFmtId="49" fontId="4" fillId="4" borderId="66" xfId="0" applyNumberFormat="1" applyFont="1" applyFill="1" applyBorder="1" applyAlignment="1">
      <alignment horizontal="right" vertical="top"/>
    </xf>
    <xf numFmtId="0" fontId="2" fillId="4" borderId="13" xfId="0" applyFont="1" applyFill="1" applyBorder="1" applyAlignment="1">
      <alignment horizontal="center" vertical="top"/>
    </xf>
    <xf numFmtId="0" fontId="2" fillId="4" borderId="57" xfId="0" applyFont="1" applyFill="1" applyBorder="1" applyAlignment="1">
      <alignment horizontal="center" vertical="top"/>
    </xf>
    <xf numFmtId="0" fontId="2" fillId="4" borderId="66" xfId="0" applyFont="1" applyFill="1" applyBorder="1" applyAlignment="1">
      <alignment horizontal="center" vertical="top"/>
    </xf>
    <xf numFmtId="0" fontId="2" fillId="0" borderId="53" xfId="0" applyNumberFormat="1" applyFont="1" applyFill="1" applyBorder="1" applyAlignment="1">
      <alignment horizontal="left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49" fontId="4" fillId="3" borderId="73" xfId="0" applyNumberFormat="1" applyFont="1" applyFill="1" applyBorder="1" applyAlignment="1">
      <alignment horizontal="right" vertical="top"/>
    </xf>
    <xf numFmtId="49" fontId="4" fillId="3" borderId="72" xfId="0" applyNumberFormat="1" applyFont="1" applyFill="1" applyBorder="1" applyAlignment="1">
      <alignment horizontal="right" vertical="top"/>
    </xf>
    <xf numFmtId="49" fontId="4" fillId="3" borderId="38" xfId="0" applyNumberFormat="1" applyFont="1" applyFill="1" applyBorder="1" applyAlignment="1">
      <alignment horizontal="right" vertical="top"/>
    </xf>
    <xf numFmtId="49" fontId="4" fillId="2" borderId="73" xfId="0" applyNumberFormat="1" applyFont="1" applyFill="1" applyBorder="1" applyAlignment="1">
      <alignment horizontal="right" vertical="top"/>
    </xf>
    <xf numFmtId="49" fontId="4" fillId="2" borderId="57" xfId="0" applyNumberFormat="1" applyFont="1" applyFill="1" applyBorder="1" applyAlignment="1">
      <alignment horizontal="right" vertical="top"/>
    </xf>
    <xf numFmtId="49" fontId="4" fillId="2" borderId="66" xfId="0" applyNumberFormat="1" applyFont="1" applyFill="1" applyBorder="1" applyAlignment="1">
      <alignment horizontal="right" vertical="top"/>
    </xf>
    <xf numFmtId="0" fontId="2" fillId="2" borderId="13" xfId="0" applyFont="1" applyFill="1" applyBorder="1" applyAlignment="1">
      <alignment horizontal="center" vertical="top"/>
    </xf>
    <xf numFmtId="0" fontId="2" fillId="2" borderId="57" xfId="0" applyFont="1" applyFill="1" applyBorder="1" applyAlignment="1">
      <alignment horizontal="center" vertical="top"/>
    </xf>
    <xf numFmtId="0" fontId="2" fillId="2" borderId="66" xfId="0" applyFont="1" applyFill="1" applyBorder="1" applyAlignment="1">
      <alignment horizontal="center" vertical="top"/>
    </xf>
    <xf numFmtId="0" fontId="2" fillId="0" borderId="60" xfId="0" applyFont="1" applyBorder="1" applyAlignment="1">
      <alignment horizontal="left" vertical="top" wrapText="1"/>
    </xf>
    <xf numFmtId="0" fontId="2" fillId="0" borderId="59" xfId="0" applyFont="1" applyBorder="1" applyAlignment="1">
      <alignment horizontal="left" vertical="top" wrapText="1"/>
    </xf>
    <xf numFmtId="0" fontId="2" fillId="0" borderId="61" xfId="0" applyFont="1" applyBorder="1" applyAlignment="1">
      <alignment horizontal="left" vertical="top" wrapText="1"/>
    </xf>
    <xf numFmtId="165" fontId="2" fillId="0" borderId="60" xfId="0" applyNumberFormat="1" applyFont="1" applyBorder="1" applyAlignment="1">
      <alignment horizontal="center" vertical="top" wrapText="1"/>
    </xf>
    <xf numFmtId="165" fontId="2" fillId="0" borderId="59" xfId="0" applyNumberFormat="1" applyFont="1" applyBorder="1" applyAlignment="1">
      <alignment horizontal="center" vertical="top" wrapText="1"/>
    </xf>
    <xf numFmtId="165" fontId="2" fillId="0" borderId="61" xfId="0" applyNumberFormat="1" applyFont="1" applyBorder="1" applyAlignment="1">
      <alignment horizontal="center" vertical="top" wrapText="1"/>
    </xf>
    <xf numFmtId="0" fontId="4" fillId="4" borderId="56" xfId="0" applyFont="1" applyFill="1" applyBorder="1" applyAlignment="1">
      <alignment horizontal="right" vertical="top" wrapText="1"/>
    </xf>
    <xf numFmtId="0" fontId="4" fillId="4" borderId="74" xfId="0" applyFont="1" applyFill="1" applyBorder="1" applyAlignment="1">
      <alignment horizontal="right" vertical="top" wrapText="1"/>
    </xf>
    <xf numFmtId="0" fontId="4" fillId="4" borderId="75" xfId="0" applyFont="1" applyFill="1" applyBorder="1" applyAlignment="1">
      <alignment horizontal="right" vertical="top" wrapText="1"/>
    </xf>
    <xf numFmtId="165" fontId="4" fillId="4" borderId="56" xfId="0" applyNumberFormat="1" applyFont="1" applyFill="1" applyBorder="1" applyAlignment="1">
      <alignment horizontal="center" vertical="top" wrapText="1"/>
    </xf>
    <xf numFmtId="165" fontId="4" fillId="4" borderId="74" xfId="0" applyNumberFormat="1" applyFont="1" applyFill="1" applyBorder="1" applyAlignment="1">
      <alignment horizontal="center" vertical="top" wrapText="1"/>
    </xf>
    <xf numFmtId="165" fontId="4" fillId="4" borderId="75" xfId="0" applyNumberFormat="1" applyFont="1" applyFill="1" applyBorder="1" applyAlignment="1">
      <alignment horizontal="center" vertical="top" wrapText="1"/>
    </xf>
    <xf numFmtId="0" fontId="2" fillId="0" borderId="68" xfId="0" applyFont="1" applyBorder="1" applyAlignment="1">
      <alignment horizontal="left" vertical="top" wrapText="1"/>
    </xf>
    <xf numFmtId="0" fontId="2" fillId="0" borderId="64" xfId="0" applyFont="1" applyBorder="1" applyAlignment="1">
      <alignment horizontal="left" vertical="top" wrapText="1"/>
    </xf>
    <xf numFmtId="0" fontId="2" fillId="0" borderId="76" xfId="0" applyFont="1" applyBorder="1" applyAlignment="1">
      <alignment horizontal="left" vertical="top" wrapText="1"/>
    </xf>
    <xf numFmtId="0" fontId="4" fillId="8" borderId="44" xfId="0" applyFont="1" applyFill="1" applyBorder="1" applyAlignment="1">
      <alignment horizontal="right" vertical="top" wrapText="1"/>
    </xf>
    <xf numFmtId="0" fontId="4" fillId="8" borderId="38" xfId="0" applyFont="1" applyFill="1" applyBorder="1" applyAlignment="1">
      <alignment horizontal="right" vertical="top" wrapText="1"/>
    </xf>
    <xf numFmtId="0" fontId="4" fillId="8" borderId="45" xfId="0" applyFont="1" applyFill="1" applyBorder="1" applyAlignment="1">
      <alignment horizontal="right" vertical="top" wrapText="1"/>
    </xf>
    <xf numFmtId="165" fontId="4" fillId="8" borderId="44" xfId="0" applyNumberFormat="1" applyFont="1" applyFill="1" applyBorder="1" applyAlignment="1">
      <alignment horizontal="center" vertical="top" wrapText="1"/>
    </xf>
    <xf numFmtId="165" fontId="4" fillId="8" borderId="38" xfId="0" applyNumberFormat="1" applyFont="1" applyFill="1" applyBorder="1" applyAlignment="1">
      <alignment horizontal="center" vertical="top" wrapText="1"/>
    </xf>
    <xf numFmtId="165" fontId="4" fillId="8" borderId="45" xfId="0" applyNumberFormat="1" applyFont="1" applyFill="1" applyBorder="1" applyAlignment="1">
      <alignment horizontal="center" vertical="top" wrapText="1"/>
    </xf>
    <xf numFmtId="0" fontId="4" fillId="4" borderId="60" xfId="0" applyFont="1" applyFill="1" applyBorder="1" applyAlignment="1">
      <alignment horizontal="right" vertical="top" wrapText="1"/>
    </xf>
    <xf numFmtId="0" fontId="4" fillId="4" borderId="59" xfId="0" applyFont="1" applyFill="1" applyBorder="1" applyAlignment="1">
      <alignment horizontal="right" vertical="top" wrapText="1"/>
    </xf>
    <xf numFmtId="0" fontId="4" fillId="4" borderId="61" xfId="0" applyFont="1" applyFill="1" applyBorder="1" applyAlignment="1">
      <alignment horizontal="right" vertical="top" wrapText="1"/>
    </xf>
    <xf numFmtId="165" fontId="4" fillId="4" borderId="60" xfId="0" applyNumberFormat="1" applyFont="1" applyFill="1" applyBorder="1" applyAlignment="1">
      <alignment horizontal="center" vertical="top" wrapText="1"/>
    </xf>
    <xf numFmtId="165" fontId="4" fillId="4" borderId="59" xfId="0" applyNumberFormat="1" applyFont="1" applyFill="1" applyBorder="1" applyAlignment="1">
      <alignment horizontal="center" vertical="top" wrapText="1"/>
    </xf>
    <xf numFmtId="165" fontId="4" fillId="4" borderId="61" xfId="0" applyNumberFormat="1" applyFont="1" applyFill="1" applyBorder="1" applyAlignment="1">
      <alignment horizontal="center" vertical="top" wrapText="1"/>
    </xf>
    <xf numFmtId="0" fontId="2" fillId="5" borderId="68" xfId="0" applyFont="1" applyFill="1" applyBorder="1" applyAlignment="1">
      <alignment horizontal="left" vertical="top" wrapText="1"/>
    </xf>
    <xf numFmtId="0" fontId="2" fillId="5" borderId="64" xfId="0" applyFont="1" applyFill="1" applyBorder="1" applyAlignment="1">
      <alignment horizontal="left" vertical="top" wrapText="1"/>
    </xf>
    <xf numFmtId="0" fontId="2" fillId="5" borderId="76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54"/>
  <sheetViews>
    <sheetView tabSelected="1" zoomScaleNormal="100" zoomScaleSheetLayoutView="100" workbookViewId="0">
      <selection sqref="A1:R1"/>
    </sheetView>
  </sheetViews>
  <sheetFormatPr defaultRowHeight="12.75" x14ac:dyDescent="0.2"/>
  <cols>
    <col min="1" max="3" width="2.7109375" style="11" customWidth="1"/>
    <col min="4" max="4" width="35.140625" style="11" customWidth="1"/>
    <col min="5" max="5" width="2.7109375" style="65" customWidth="1"/>
    <col min="6" max="6" width="2.7109375" style="11" customWidth="1"/>
    <col min="7" max="7" width="2.7109375" style="98" customWidth="1"/>
    <col min="8" max="8" width="7.7109375" style="204" customWidth="1"/>
    <col min="9" max="14" width="7.7109375" style="11" customWidth="1"/>
    <col min="15" max="15" width="23.140625" style="11" customWidth="1"/>
    <col min="16" max="16" width="4.5703125" style="11" customWidth="1"/>
    <col min="17" max="17" width="4.28515625" style="11" customWidth="1"/>
    <col min="18" max="18" width="4.7109375" style="11" customWidth="1"/>
    <col min="19" max="16384" width="9.140625" style="6"/>
  </cols>
  <sheetData>
    <row r="1" spans="1:22" x14ac:dyDescent="0.2">
      <c r="A1" s="373" t="s">
        <v>136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</row>
    <row r="2" spans="1:22" x14ac:dyDescent="0.2">
      <c r="A2" s="374" t="s">
        <v>55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</row>
    <row r="3" spans="1:22" x14ac:dyDescent="0.2">
      <c r="A3" s="375" t="s">
        <v>36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4"/>
      <c r="T3" s="4"/>
      <c r="U3" s="4"/>
      <c r="V3" s="4"/>
    </row>
    <row r="4" spans="1:22" ht="13.5" thickBot="1" x14ac:dyDescent="0.25">
      <c r="P4" s="376" t="s">
        <v>0</v>
      </c>
      <c r="Q4" s="376"/>
      <c r="R4" s="376"/>
    </row>
    <row r="5" spans="1:22" ht="12.75" customHeight="1" x14ac:dyDescent="0.2">
      <c r="A5" s="377" t="s">
        <v>37</v>
      </c>
      <c r="B5" s="380" t="s">
        <v>1</v>
      </c>
      <c r="C5" s="380" t="s">
        <v>2</v>
      </c>
      <c r="D5" s="383" t="s">
        <v>15</v>
      </c>
      <c r="E5" s="386" t="s">
        <v>3</v>
      </c>
      <c r="F5" s="380" t="s">
        <v>49</v>
      </c>
      <c r="G5" s="419" t="s">
        <v>4</v>
      </c>
      <c r="H5" s="422" t="s">
        <v>5</v>
      </c>
      <c r="I5" s="425" t="s">
        <v>38</v>
      </c>
      <c r="J5" s="426"/>
      <c r="K5" s="426"/>
      <c r="L5" s="427"/>
      <c r="M5" s="422" t="s">
        <v>47</v>
      </c>
      <c r="N5" s="422" t="s">
        <v>48</v>
      </c>
      <c r="O5" s="428" t="s">
        <v>137</v>
      </c>
      <c r="P5" s="429"/>
      <c r="Q5" s="429"/>
      <c r="R5" s="430"/>
    </row>
    <row r="6" spans="1:22" ht="12.75" customHeight="1" x14ac:dyDescent="0.2">
      <c r="A6" s="378"/>
      <c r="B6" s="381"/>
      <c r="C6" s="381"/>
      <c r="D6" s="384"/>
      <c r="E6" s="387"/>
      <c r="F6" s="381"/>
      <c r="G6" s="420"/>
      <c r="H6" s="423"/>
      <c r="I6" s="431" t="s">
        <v>6</v>
      </c>
      <c r="J6" s="393" t="s">
        <v>7</v>
      </c>
      <c r="K6" s="432"/>
      <c r="L6" s="433" t="s">
        <v>22</v>
      </c>
      <c r="M6" s="423"/>
      <c r="N6" s="423"/>
      <c r="O6" s="435" t="s">
        <v>15</v>
      </c>
      <c r="P6" s="393" t="s">
        <v>8</v>
      </c>
      <c r="Q6" s="394"/>
      <c r="R6" s="395"/>
    </row>
    <row r="7" spans="1:22" ht="114" customHeight="1" thickBot="1" x14ac:dyDescent="0.25">
      <c r="A7" s="379"/>
      <c r="B7" s="382"/>
      <c r="C7" s="382"/>
      <c r="D7" s="385"/>
      <c r="E7" s="388"/>
      <c r="F7" s="382"/>
      <c r="G7" s="421"/>
      <c r="H7" s="424"/>
      <c r="I7" s="379"/>
      <c r="J7" s="8" t="s">
        <v>6</v>
      </c>
      <c r="K7" s="7" t="s">
        <v>16</v>
      </c>
      <c r="L7" s="434"/>
      <c r="M7" s="424"/>
      <c r="N7" s="424"/>
      <c r="O7" s="436"/>
      <c r="P7" s="9" t="s">
        <v>50</v>
      </c>
      <c r="Q7" s="9" t="s">
        <v>51</v>
      </c>
      <c r="R7" s="10" t="s">
        <v>52</v>
      </c>
    </row>
    <row r="8" spans="1:22" s="38" customFormat="1" x14ac:dyDescent="0.2">
      <c r="A8" s="396" t="s">
        <v>54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8"/>
      <c r="T8" s="102"/>
    </row>
    <row r="9" spans="1:22" s="38" customFormat="1" x14ac:dyDescent="0.2">
      <c r="A9" s="399" t="s">
        <v>101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1"/>
    </row>
    <row r="10" spans="1:22" ht="15" customHeight="1" thickBot="1" x14ac:dyDescent="0.25">
      <c r="A10" s="238" t="s">
        <v>9</v>
      </c>
      <c r="B10" s="402" t="s">
        <v>84</v>
      </c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4"/>
    </row>
    <row r="11" spans="1:22" x14ac:dyDescent="0.2">
      <c r="A11" s="210" t="s">
        <v>9</v>
      </c>
      <c r="B11" s="211" t="s">
        <v>9</v>
      </c>
      <c r="C11" s="405" t="s">
        <v>85</v>
      </c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7"/>
    </row>
    <row r="12" spans="1:22" ht="12.75" customHeight="1" x14ac:dyDescent="0.2">
      <c r="A12" s="408" t="s">
        <v>9</v>
      </c>
      <c r="B12" s="410" t="s">
        <v>9</v>
      </c>
      <c r="C12" s="412" t="s">
        <v>9</v>
      </c>
      <c r="D12" s="414" t="s">
        <v>142</v>
      </c>
      <c r="E12" s="416"/>
      <c r="F12" s="445" t="s">
        <v>63</v>
      </c>
      <c r="G12" s="448" t="s">
        <v>58</v>
      </c>
      <c r="H12" s="176" t="s">
        <v>53</v>
      </c>
      <c r="I12" s="276">
        <f>J12+L12</f>
        <v>848.4</v>
      </c>
      <c r="J12" s="277">
        <f>649.9+99.3</f>
        <v>749.19999999999993</v>
      </c>
      <c r="K12" s="277">
        <v>0</v>
      </c>
      <c r="L12" s="278">
        <v>99.2</v>
      </c>
      <c r="M12" s="93">
        <v>650</v>
      </c>
      <c r="N12" s="177">
        <v>650</v>
      </c>
      <c r="O12" s="451"/>
      <c r="P12" s="389"/>
      <c r="Q12" s="389"/>
      <c r="R12" s="391"/>
    </row>
    <row r="13" spans="1:22" x14ac:dyDescent="0.2">
      <c r="A13" s="409"/>
      <c r="B13" s="411"/>
      <c r="C13" s="413"/>
      <c r="D13" s="415"/>
      <c r="E13" s="417"/>
      <c r="F13" s="446"/>
      <c r="G13" s="449"/>
      <c r="H13" s="14"/>
      <c r="I13" s="279"/>
      <c r="J13" s="280"/>
      <c r="K13" s="280"/>
      <c r="L13" s="281"/>
      <c r="M13" s="109"/>
      <c r="N13" s="168"/>
      <c r="O13" s="452"/>
      <c r="P13" s="390"/>
      <c r="Q13" s="390"/>
      <c r="R13" s="392"/>
    </row>
    <row r="14" spans="1:22" ht="15.75" customHeight="1" x14ac:dyDescent="0.2">
      <c r="A14" s="190"/>
      <c r="B14" s="194"/>
      <c r="C14" s="195"/>
      <c r="D14" s="269" t="s">
        <v>180</v>
      </c>
      <c r="E14" s="417"/>
      <c r="F14" s="446"/>
      <c r="G14" s="449"/>
      <c r="H14" s="14"/>
      <c r="I14" s="279"/>
      <c r="J14" s="280"/>
      <c r="K14" s="280"/>
      <c r="L14" s="281"/>
      <c r="M14" s="62"/>
      <c r="N14" s="169"/>
      <c r="O14" s="209" t="s">
        <v>144</v>
      </c>
      <c r="P14" s="206">
        <v>2.23</v>
      </c>
      <c r="Q14" s="206">
        <v>2.23</v>
      </c>
      <c r="R14" s="205">
        <v>2.23</v>
      </c>
    </row>
    <row r="15" spans="1:22" ht="12.75" customHeight="1" x14ac:dyDescent="0.2">
      <c r="A15" s="190"/>
      <c r="B15" s="194"/>
      <c r="C15" s="195"/>
      <c r="D15" s="179" t="s">
        <v>181</v>
      </c>
      <c r="E15" s="417"/>
      <c r="F15" s="446"/>
      <c r="G15" s="449"/>
      <c r="H15" s="19"/>
      <c r="I15" s="279"/>
      <c r="J15" s="280"/>
      <c r="K15" s="280"/>
      <c r="L15" s="281"/>
      <c r="M15" s="62"/>
      <c r="N15" s="169"/>
      <c r="O15" s="103" t="s">
        <v>66</v>
      </c>
      <c r="P15" s="104">
        <v>17</v>
      </c>
      <c r="Q15" s="104">
        <v>17</v>
      </c>
      <c r="R15" s="105">
        <v>17</v>
      </c>
    </row>
    <row r="16" spans="1:22" ht="12.75" customHeight="1" x14ac:dyDescent="0.2">
      <c r="A16" s="409"/>
      <c r="B16" s="411"/>
      <c r="C16" s="413"/>
      <c r="D16" s="440" t="s">
        <v>182</v>
      </c>
      <c r="E16" s="417"/>
      <c r="F16" s="446"/>
      <c r="G16" s="449"/>
      <c r="H16" s="19"/>
      <c r="I16" s="279"/>
      <c r="J16" s="280"/>
      <c r="K16" s="280"/>
      <c r="L16" s="281"/>
      <c r="M16" s="62"/>
      <c r="N16" s="169"/>
      <c r="O16" s="443" t="s">
        <v>143</v>
      </c>
      <c r="P16" s="215">
        <v>5</v>
      </c>
      <c r="Q16" s="215">
        <v>5</v>
      </c>
      <c r="R16" s="217"/>
    </row>
    <row r="17" spans="1:18" x14ac:dyDescent="0.2">
      <c r="A17" s="409"/>
      <c r="B17" s="411"/>
      <c r="C17" s="413"/>
      <c r="D17" s="441"/>
      <c r="E17" s="417"/>
      <c r="F17" s="446"/>
      <c r="G17" s="449"/>
      <c r="H17" s="19"/>
      <c r="I17" s="279"/>
      <c r="J17" s="280"/>
      <c r="K17" s="280"/>
      <c r="L17" s="281"/>
      <c r="M17" s="109"/>
      <c r="N17" s="168"/>
      <c r="O17" s="444"/>
      <c r="P17" s="216"/>
      <c r="Q17" s="216"/>
      <c r="R17" s="218"/>
    </row>
    <row r="18" spans="1:18" x14ac:dyDescent="0.2">
      <c r="A18" s="409"/>
      <c r="B18" s="411"/>
      <c r="C18" s="413"/>
      <c r="D18" s="442"/>
      <c r="E18" s="417"/>
      <c r="F18" s="446"/>
      <c r="G18" s="449"/>
      <c r="H18" s="19"/>
      <c r="I18" s="279"/>
      <c r="J18" s="282"/>
      <c r="K18" s="282"/>
      <c r="L18" s="283"/>
      <c r="M18" s="109"/>
      <c r="N18" s="168"/>
      <c r="O18" s="20" t="s">
        <v>186</v>
      </c>
      <c r="P18" s="216">
        <v>90</v>
      </c>
      <c r="Q18" s="216">
        <v>80</v>
      </c>
      <c r="R18" s="218">
        <v>50</v>
      </c>
    </row>
    <row r="19" spans="1:18" x14ac:dyDescent="0.2">
      <c r="A19" s="409"/>
      <c r="B19" s="411"/>
      <c r="C19" s="413"/>
      <c r="D19" s="440" t="s">
        <v>185</v>
      </c>
      <c r="E19" s="417"/>
      <c r="F19" s="446"/>
      <c r="G19" s="449"/>
      <c r="H19" s="19"/>
      <c r="I19" s="279"/>
      <c r="J19" s="282"/>
      <c r="K19" s="282"/>
      <c r="L19" s="283"/>
      <c r="M19" s="109"/>
      <c r="N19" s="168"/>
      <c r="O19" s="167" t="s">
        <v>174</v>
      </c>
      <c r="P19" s="172">
        <v>274.08</v>
      </c>
      <c r="Q19" s="104"/>
      <c r="R19" s="105"/>
    </row>
    <row r="20" spans="1:18" ht="30.75" customHeight="1" x14ac:dyDescent="0.2">
      <c r="A20" s="409"/>
      <c r="B20" s="411"/>
      <c r="C20" s="413"/>
      <c r="D20" s="442"/>
      <c r="E20" s="417"/>
      <c r="F20" s="446"/>
      <c r="G20" s="449"/>
      <c r="H20" s="19"/>
      <c r="I20" s="279"/>
      <c r="J20" s="282"/>
      <c r="K20" s="284"/>
      <c r="L20" s="283"/>
      <c r="M20" s="109"/>
      <c r="N20" s="168"/>
      <c r="O20" s="175" t="s">
        <v>175</v>
      </c>
      <c r="P20" s="174">
        <v>70</v>
      </c>
      <c r="Q20" s="215"/>
      <c r="R20" s="217"/>
    </row>
    <row r="21" spans="1:18" ht="37.5" customHeight="1" thickBot="1" x14ac:dyDescent="0.25">
      <c r="A21" s="437"/>
      <c r="B21" s="438"/>
      <c r="C21" s="439"/>
      <c r="D21" s="180" t="s">
        <v>184</v>
      </c>
      <c r="E21" s="418"/>
      <c r="F21" s="447"/>
      <c r="G21" s="450"/>
      <c r="H21" s="336" t="s">
        <v>10</v>
      </c>
      <c r="I21" s="285">
        <f t="shared" ref="I21:N21" si="0">SUM(I12:I17)</f>
        <v>848.4</v>
      </c>
      <c r="J21" s="286">
        <f t="shared" si="0"/>
        <v>749.19999999999993</v>
      </c>
      <c r="K21" s="287">
        <f t="shared" si="0"/>
        <v>0</v>
      </c>
      <c r="L21" s="288">
        <f t="shared" si="0"/>
        <v>99.2</v>
      </c>
      <c r="M21" s="337">
        <f t="shared" si="0"/>
        <v>650</v>
      </c>
      <c r="N21" s="285">
        <f t="shared" si="0"/>
        <v>650</v>
      </c>
      <c r="O21" s="178" t="s">
        <v>183</v>
      </c>
      <c r="P21" s="170">
        <v>1</v>
      </c>
      <c r="Q21" s="170"/>
      <c r="R21" s="171"/>
    </row>
    <row r="22" spans="1:18" ht="14.25" customHeight="1" x14ac:dyDescent="0.2">
      <c r="A22" s="456" t="s">
        <v>9</v>
      </c>
      <c r="B22" s="457" t="s">
        <v>9</v>
      </c>
      <c r="C22" s="458" t="s">
        <v>11</v>
      </c>
      <c r="D22" s="459" t="s">
        <v>145</v>
      </c>
      <c r="E22" s="460"/>
      <c r="F22" s="182" t="s">
        <v>68</v>
      </c>
      <c r="G22" s="185" t="s">
        <v>58</v>
      </c>
      <c r="H22" s="146" t="s">
        <v>53</v>
      </c>
      <c r="I22" s="289">
        <f>J22+L22</f>
        <v>6268.4</v>
      </c>
      <c r="J22" s="290">
        <f>6349.3-20-13.6-50.2+25-2.1-20</f>
        <v>6268.4</v>
      </c>
      <c r="K22" s="290"/>
      <c r="L22" s="291"/>
      <c r="M22" s="60">
        <v>6300.4</v>
      </c>
      <c r="N22" s="60">
        <v>6300.4</v>
      </c>
      <c r="O22" s="145"/>
      <c r="P22" s="108"/>
      <c r="Q22" s="108"/>
      <c r="R22" s="55"/>
    </row>
    <row r="23" spans="1:18" ht="14.25" customHeight="1" x14ac:dyDescent="0.2">
      <c r="A23" s="409"/>
      <c r="B23" s="411"/>
      <c r="C23" s="413"/>
      <c r="D23" s="415"/>
      <c r="E23" s="417"/>
      <c r="F23" s="183"/>
      <c r="G23" s="110"/>
      <c r="H23" s="144" t="s">
        <v>78</v>
      </c>
      <c r="I23" s="279">
        <f>J23+L23</f>
        <v>2</v>
      </c>
      <c r="J23" s="280">
        <v>2</v>
      </c>
      <c r="K23" s="280"/>
      <c r="L23" s="281"/>
      <c r="M23" s="109"/>
      <c r="N23" s="109"/>
      <c r="O23" s="138"/>
      <c r="P23" s="53"/>
      <c r="Q23" s="53"/>
      <c r="R23" s="54"/>
    </row>
    <row r="24" spans="1:18" ht="17.25" customHeight="1" x14ac:dyDescent="0.2">
      <c r="A24" s="409"/>
      <c r="B24" s="411"/>
      <c r="C24" s="413"/>
      <c r="D24" s="440" t="s">
        <v>70</v>
      </c>
      <c r="E24" s="417"/>
      <c r="F24" s="183"/>
      <c r="G24" s="110"/>
      <c r="H24" s="147"/>
      <c r="I24" s="279"/>
      <c r="J24" s="280"/>
      <c r="K24" s="280"/>
      <c r="L24" s="281"/>
      <c r="M24" s="62"/>
      <c r="N24" s="62"/>
      <c r="O24" s="142" t="s">
        <v>72</v>
      </c>
      <c r="P24" s="106">
        <v>0.73</v>
      </c>
      <c r="Q24" s="106">
        <v>0.73</v>
      </c>
      <c r="R24" s="107">
        <v>0.73</v>
      </c>
    </row>
    <row r="25" spans="1:18" ht="14.25" customHeight="1" x14ac:dyDescent="0.2">
      <c r="A25" s="409"/>
      <c r="B25" s="411"/>
      <c r="C25" s="413"/>
      <c r="D25" s="441"/>
      <c r="E25" s="417"/>
      <c r="F25" s="183"/>
      <c r="G25" s="110"/>
      <c r="H25" s="147"/>
      <c r="I25" s="279"/>
      <c r="J25" s="280"/>
      <c r="K25" s="280"/>
      <c r="L25" s="281"/>
      <c r="M25" s="109"/>
      <c r="N25" s="109"/>
      <c r="O25" s="138" t="s">
        <v>120</v>
      </c>
      <c r="P25" s="53">
        <v>2.2547000000000001</v>
      </c>
      <c r="Q25" s="53">
        <v>2.2547000000000001</v>
      </c>
      <c r="R25" s="54">
        <v>2.2547000000000001</v>
      </c>
    </row>
    <row r="26" spans="1:18" ht="36" customHeight="1" x14ac:dyDescent="0.2">
      <c r="A26" s="409"/>
      <c r="B26" s="411"/>
      <c r="C26" s="413"/>
      <c r="D26" s="442"/>
      <c r="E26" s="417"/>
      <c r="F26" s="183"/>
      <c r="G26" s="110"/>
      <c r="H26" s="147"/>
      <c r="I26" s="279"/>
      <c r="J26" s="280"/>
      <c r="K26" s="280"/>
      <c r="L26" s="281"/>
      <c r="M26" s="50"/>
      <c r="N26" s="50"/>
      <c r="O26" s="143" t="s">
        <v>121</v>
      </c>
      <c r="P26" s="224">
        <v>20</v>
      </c>
      <c r="Q26" s="224">
        <v>20</v>
      </c>
      <c r="R26" s="214">
        <v>20</v>
      </c>
    </row>
    <row r="27" spans="1:18" ht="12.75" customHeight="1" x14ac:dyDescent="0.2">
      <c r="A27" s="409"/>
      <c r="B27" s="411"/>
      <c r="C27" s="413"/>
      <c r="D27" s="441" t="s">
        <v>71</v>
      </c>
      <c r="E27" s="417"/>
      <c r="F27" s="183"/>
      <c r="G27" s="110"/>
      <c r="H27" s="147"/>
      <c r="I27" s="279"/>
      <c r="J27" s="280"/>
      <c r="K27" s="280"/>
      <c r="L27" s="281"/>
      <c r="M27" s="62"/>
      <c r="N27" s="62"/>
      <c r="O27" s="189" t="s">
        <v>75</v>
      </c>
      <c r="P27" s="216">
        <v>46</v>
      </c>
      <c r="Q27" s="216">
        <v>46</v>
      </c>
      <c r="R27" s="218">
        <v>46</v>
      </c>
    </row>
    <row r="28" spans="1:18" x14ac:dyDescent="0.2">
      <c r="A28" s="409"/>
      <c r="B28" s="411"/>
      <c r="C28" s="413"/>
      <c r="D28" s="441"/>
      <c r="E28" s="417"/>
      <c r="F28" s="183"/>
      <c r="G28" s="110"/>
      <c r="H28" s="147"/>
      <c r="I28" s="279"/>
      <c r="J28" s="280"/>
      <c r="K28" s="280"/>
      <c r="L28" s="281"/>
      <c r="M28" s="50"/>
      <c r="N28" s="50"/>
      <c r="O28" s="453" t="s">
        <v>74</v>
      </c>
      <c r="P28" s="216">
        <v>2</v>
      </c>
      <c r="Q28" s="216">
        <v>2</v>
      </c>
      <c r="R28" s="218">
        <v>2</v>
      </c>
    </row>
    <row r="29" spans="1:18" ht="13.5" thickBot="1" x14ac:dyDescent="0.25">
      <c r="A29" s="437"/>
      <c r="B29" s="438"/>
      <c r="C29" s="439"/>
      <c r="D29" s="455"/>
      <c r="E29" s="418"/>
      <c r="F29" s="184"/>
      <c r="G29" s="111"/>
      <c r="H29" s="186"/>
      <c r="I29" s="292"/>
      <c r="J29" s="293"/>
      <c r="K29" s="293"/>
      <c r="L29" s="294"/>
      <c r="M29" s="187"/>
      <c r="N29" s="187"/>
      <c r="O29" s="454"/>
      <c r="P29" s="48"/>
      <c r="Q29" s="48"/>
      <c r="R29" s="49"/>
    </row>
    <row r="30" spans="1:18" ht="12.75" customHeight="1" x14ac:dyDescent="0.2">
      <c r="A30" s="409"/>
      <c r="B30" s="411"/>
      <c r="C30" s="413"/>
      <c r="D30" s="441" t="s">
        <v>122</v>
      </c>
      <c r="E30" s="417"/>
      <c r="F30" s="183"/>
      <c r="G30" s="110"/>
      <c r="H30" s="161"/>
      <c r="I30" s="279"/>
      <c r="J30" s="280"/>
      <c r="K30" s="280"/>
      <c r="L30" s="281"/>
      <c r="M30" s="109"/>
      <c r="N30" s="109"/>
      <c r="O30" s="138" t="s">
        <v>76</v>
      </c>
      <c r="P30" s="53">
        <v>2.5</v>
      </c>
      <c r="Q30" s="216">
        <v>3</v>
      </c>
      <c r="R30" s="218">
        <v>3</v>
      </c>
    </row>
    <row r="31" spans="1:18" ht="12.75" customHeight="1" x14ac:dyDescent="0.2">
      <c r="A31" s="409"/>
      <c r="B31" s="411"/>
      <c r="C31" s="413"/>
      <c r="D31" s="441"/>
      <c r="E31" s="417"/>
      <c r="F31" s="183"/>
      <c r="G31" s="110"/>
      <c r="H31" s="161"/>
      <c r="I31" s="279"/>
      <c r="J31" s="280"/>
      <c r="K31" s="280"/>
      <c r="L31" s="281"/>
      <c r="M31" s="109"/>
      <c r="N31" s="109"/>
      <c r="O31" s="453" t="s">
        <v>124</v>
      </c>
      <c r="P31" s="64">
        <v>1</v>
      </c>
      <c r="Q31" s="216">
        <v>1</v>
      </c>
      <c r="R31" s="218">
        <v>1</v>
      </c>
    </row>
    <row r="32" spans="1:18" ht="13.5" customHeight="1" x14ac:dyDescent="0.2">
      <c r="A32" s="409"/>
      <c r="B32" s="411"/>
      <c r="C32" s="413"/>
      <c r="D32" s="441"/>
      <c r="E32" s="417"/>
      <c r="F32" s="183"/>
      <c r="G32" s="110"/>
      <c r="H32" s="162"/>
      <c r="I32" s="295"/>
      <c r="J32" s="296"/>
      <c r="K32" s="296"/>
      <c r="L32" s="297"/>
      <c r="M32" s="141"/>
      <c r="N32" s="141"/>
      <c r="O32" s="453"/>
      <c r="P32" s="216"/>
      <c r="Q32" s="216"/>
      <c r="R32" s="218"/>
    </row>
    <row r="33" spans="1:18" ht="13.5" thickBot="1" x14ac:dyDescent="0.25">
      <c r="A33" s="197"/>
      <c r="B33" s="203"/>
      <c r="C33" s="198"/>
      <c r="D33" s="455"/>
      <c r="E33" s="199"/>
      <c r="F33" s="184"/>
      <c r="G33" s="111"/>
      <c r="H33" s="338" t="s">
        <v>10</v>
      </c>
      <c r="I33" s="298">
        <f t="shared" ref="I33:N33" si="1">SUM(I22:I32)</f>
        <v>6270.4</v>
      </c>
      <c r="J33" s="299">
        <f t="shared" si="1"/>
        <v>6270.4</v>
      </c>
      <c r="K33" s="299">
        <f t="shared" si="1"/>
        <v>0</v>
      </c>
      <c r="L33" s="300">
        <f t="shared" si="1"/>
        <v>0</v>
      </c>
      <c r="M33" s="337">
        <f t="shared" si="1"/>
        <v>6300.4</v>
      </c>
      <c r="N33" s="337">
        <f t="shared" si="1"/>
        <v>6300.4</v>
      </c>
      <c r="O33" s="454"/>
      <c r="P33" s="48"/>
      <c r="Q33" s="48"/>
      <c r="R33" s="49"/>
    </row>
    <row r="34" spans="1:18" ht="27.75" customHeight="1" x14ac:dyDescent="0.2">
      <c r="A34" s="210" t="s">
        <v>9</v>
      </c>
      <c r="B34" s="211" t="s">
        <v>9</v>
      </c>
      <c r="C34" s="212" t="s">
        <v>56</v>
      </c>
      <c r="D34" s="267" t="s">
        <v>146</v>
      </c>
      <c r="E34" s="460"/>
      <c r="F34" s="466" t="s">
        <v>68</v>
      </c>
      <c r="G34" s="468" t="s">
        <v>58</v>
      </c>
      <c r="H34" s="146" t="s">
        <v>53</v>
      </c>
      <c r="I34" s="301">
        <f>J34+L34</f>
        <v>1326.1</v>
      </c>
      <c r="J34" s="302">
        <f>1524.6-198.5</f>
        <v>1326.1</v>
      </c>
      <c r="K34" s="302">
        <v>840.8</v>
      </c>
      <c r="L34" s="303">
        <v>0</v>
      </c>
      <c r="M34" s="140">
        <v>1531.7</v>
      </c>
      <c r="N34" s="140">
        <v>1531.7</v>
      </c>
      <c r="O34" s="138"/>
      <c r="P34" s="53"/>
      <c r="Q34" s="53"/>
      <c r="R34" s="54"/>
    </row>
    <row r="35" spans="1:18" ht="15" customHeight="1" x14ac:dyDescent="0.2">
      <c r="A35" s="409"/>
      <c r="B35" s="411"/>
      <c r="C35" s="413"/>
      <c r="D35" s="440" t="s">
        <v>166</v>
      </c>
      <c r="E35" s="417"/>
      <c r="F35" s="462"/>
      <c r="G35" s="449"/>
      <c r="H35" s="144" t="s">
        <v>78</v>
      </c>
      <c r="I35" s="276">
        <f>J35+L35</f>
        <v>57.4</v>
      </c>
      <c r="J35" s="277">
        <v>57.4</v>
      </c>
      <c r="K35" s="277">
        <v>6.9</v>
      </c>
      <c r="L35" s="278">
        <v>0</v>
      </c>
      <c r="M35" s="93">
        <v>57.4</v>
      </c>
      <c r="N35" s="93">
        <v>57.4</v>
      </c>
      <c r="O35" s="142" t="s">
        <v>102</v>
      </c>
      <c r="P35" s="106">
        <v>0.17649999999999999</v>
      </c>
      <c r="Q35" s="106">
        <v>0.17649999999999999</v>
      </c>
      <c r="R35" s="107">
        <v>0.17649999999999999</v>
      </c>
    </row>
    <row r="36" spans="1:18" ht="26.25" customHeight="1" x14ac:dyDescent="0.2">
      <c r="A36" s="409"/>
      <c r="B36" s="411"/>
      <c r="C36" s="413"/>
      <c r="D36" s="441"/>
      <c r="E36" s="417"/>
      <c r="F36" s="462"/>
      <c r="G36" s="449"/>
      <c r="H36" s="147"/>
      <c r="I36" s="279"/>
      <c r="J36" s="280"/>
      <c r="K36" s="280"/>
      <c r="L36" s="281"/>
      <c r="M36" s="62"/>
      <c r="N36" s="62"/>
      <c r="O36" s="189" t="s">
        <v>147</v>
      </c>
      <c r="P36" s="53">
        <v>5.0299999999999997E-2</v>
      </c>
      <c r="Q36" s="53">
        <v>5.0299999999999997E-2</v>
      </c>
      <c r="R36" s="54">
        <v>5.0299999999999997E-2</v>
      </c>
    </row>
    <row r="37" spans="1:18" ht="31.5" customHeight="1" x14ac:dyDescent="0.2">
      <c r="A37" s="190"/>
      <c r="B37" s="194"/>
      <c r="C37" s="195"/>
      <c r="D37" s="269" t="s">
        <v>77</v>
      </c>
      <c r="E37" s="417"/>
      <c r="F37" s="467"/>
      <c r="G37" s="449"/>
      <c r="H37" s="147"/>
      <c r="I37" s="279"/>
      <c r="J37" s="280"/>
      <c r="K37" s="280"/>
      <c r="L37" s="281"/>
      <c r="M37" s="62"/>
      <c r="N37" s="62"/>
      <c r="O37" s="222" t="s">
        <v>148</v>
      </c>
      <c r="P37" s="215">
        <v>3</v>
      </c>
      <c r="Q37" s="215">
        <v>3</v>
      </c>
      <c r="R37" s="217">
        <v>3</v>
      </c>
    </row>
    <row r="38" spans="1:18" ht="16.5" customHeight="1" x14ac:dyDescent="0.2">
      <c r="A38" s="409"/>
      <c r="B38" s="411"/>
      <c r="C38" s="413"/>
      <c r="D38" s="440" t="s">
        <v>167</v>
      </c>
      <c r="E38" s="417"/>
      <c r="F38" s="461" t="s">
        <v>56</v>
      </c>
      <c r="G38" s="449"/>
      <c r="H38" s="147"/>
      <c r="I38" s="279"/>
      <c r="J38" s="280"/>
      <c r="K38" s="280"/>
      <c r="L38" s="281"/>
      <c r="M38" s="62"/>
      <c r="N38" s="62"/>
      <c r="O38" s="222" t="s">
        <v>190</v>
      </c>
      <c r="P38" s="215">
        <v>25</v>
      </c>
      <c r="Q38" s="215">
        <v>25</v>
      </c>
      <c r="R38" s="217">
        <v>25</v>
      </c>
    </row>
    <row r="39" spans="1:18" x14ac:dyDescent="0.2">
      <c r="A39" s="409"/>
      <c r="B39" s="411"/>
      <c r="C39" s="413"/>
      <c r="D39" s="441"/>
      <c r="E39" s="417"/>
      <c r="F39" s="462"/>
      <c r="G39" s="449"/>
      <c r="H39" s="148"/>
      <c r="I39" s="279"/>
      <c r="J39" s="280"/>
      <c r="K39" s="304"/>
      <c r="L39" s="305"/>
      <c r="M39" s="52"/>
      <c r="N39" s="52"/>
      <c r="O39" s="453" t="s">
        <v>191</v>
      </c>
      <c r="P39" s="216">
        <v>109</v>
      </c>
      <c r="Q39" s="216">
        <v>109</v>
      </c>
      <c r="R39" s="218">
        <v>109</v>
      </c>
    </row>
    <row r="40" spans="1:18" ht="13.5" thickBot="1" x14ac:dyDescent="0.25">
      <c r="A40" s="437"/>
      <c r="B40" s="438"/>
      <c r="C40" s="439"/>
      <c r="D40" s="455"/>
      <c r="E40" s="418"/>
      <c r="F40" s="463"/>
      <c r="G40" s="450"/>
      <c r="H40" s="339" t="s">
        <v>10</v>
      </c>
      <c r="I40" s="306">
        <f t="shared" ref="I40:N40" si="2">SUM(I34:I39)</f>
        <v>1383.5</v>
      </c>
      <c r="J40" s="307">
        <f t="shared" si="2"/>
        <v>1383.5</v>
      </c>
      <c r="K40" s="308">
        <f t="shared" si="2"/>
        <v>847.69999999999993</v>
      </c>
      <c r="L40" s="309">
        <f t="shared" si="2"/>
        <v>0</v>
      </c>
      <c r="M40" s="340">
        <f t="shared" si="2"/>
        <v>1589.1000000000001</v>
      </c>
      <c r="N40" s="340">
        <f t="shared" si="2"/>
        <v>1589.1000000000001</v>
      </c>
      <c r="O40" s="454"/>
      <c r="P40" s="48"/>
      <c r="Q40" s="48"/>
      <c r="R40" s="49"/>
    </row>
    <row r="41" spans="1:18" ht="12.75" customHeight="1" x14ac:dyDescent="0.2">
      <c r="A41" s="210" t="s">
        <v>9</v>
      </c>
      <c r="B41" s="211" t="s">
        <v>9</v>
      </c>
      <c r="C41" s="212" t="s">
        <v>67</v>
      </c>
      <c r="D41" s="459" t="s">
        <v>149</v>
      </c>
      <c r="E41" s="165" t="s">
        <v>172</v>
      </c>
      <c r="F41" s="272" t="s">
        <v>59</v>
      </c>
      <c r="G41" s="273" t="s">
        <v>58</v>
      </c>
      <c r="H41" s="149" t="s">
        <v>53</v>
      </c>
      <c r="I41" s="310">
        <f>J41+L41</f>
        <v>5445.4000000000005</v>
      </c>
      <c r="J41" s="311">
        <f>5136.8-15+323.6</f>
        <v>5445.4000000000005</v>
      </c>
      <c r="K41" s="311">
        <v>0</v>
      </c>
      <c r="L41" s="311">
        <v>0</v>
      </c>
      <c r="M41" s="140">
        <v>5333.7</v>
      </c>
      <c r="N41" s="140">
        <v>5933.7</v>
      </c>
      <c r="O41" s="221"/>
      <c r="P41" s="223"/>
      <c r="Q41" s="223"/>
      <c r="R41" s="213"/>
    </row>
    <row r="42" spans="1:18" x14ac:dyDescent="0.2">
      <c r="A42" s="190"/>
      <c r="B42" s="194"/>
      <c r="C42" s="195"/>
      <c r="D42" s="464"/>
      <c r="E42" s="268"/>
      <c r="F42" s="271"/>
      <c r="G42" s="270"/>
      <c r="H42" s="19"/>
      <c r="I42" s="279"/>
      <c r="J42" s="280"/>
      <c r="K42" s="280"/>
      <c r="L42" s="280"/>
      <c r="M42" s="181"/>
      <c r="N42" s="181"/>
      <c r="O42" s="189"/>
      <c r="P42" s="216"/>
      <c r="Q42" s="216"/>
      <c r="R42" s="218"/>
    </row>
    <row r="43" spans="1:18" ht="14.25" customHeight="1" x14ac:dyDescent="0.2">
      <c r="A43" s="190"/>
      <c r="B43" s="194"/>
      <c r="C43" s="195"/>
      <c r="D43" s="440" t="s">
        <v>80</v>
      </c>
      <c r="E43" s="268"/>
      <c r="F43" s="271"/>
      <c r="G43" s="270"/>
      <c r="H43" s="19"/>
      <c r="I43" s="279"/>
      <c r="J43" s="280"/>
      <c r="K43" s="280"/>
      <c r="L43" s="280"/>
      <c r="M43" s="62"/>
      <c r="N43" s="62"/>
      <c r="O43" s="443" t="s">
        <v>123</v>
      </c>
      <c r="P43" s="215">
        <v>6</v>
      </c>
      <c r="Q43" s="215">
        <v>6.8</v>
      </c>
      <c r="R43" s="217">
        <v>7</v>
      </c>
    </row>
    <row r="44" spans="1:18" ht="14.25" customHeight="1" x14ac:dyDescent="0.2">
      <c r="A44" s="190"/>
      <c r="B44" s="194"/>
      <c r="C44" s="195"/>
      <c r="D44" s="442"/>
      <c r="E44" s="268"/>
      <c r="F44" s="271"/>
      <c r="G44" s="270"/>
      <c r="H44" s="133"/>
      <c r="I44" s="312"/>
      <c r="J44" s="313"/>
      <c r="K44" s="313"/>
      <c r="L44" s="313"/>
      <c r="M44" s="141"/>
      <c r="N44" s="141"/>
      <c r="O44" s="465"/>
      <c r="P44" s="224"/>
      <c r="Q44" s="224"/>
      <c r="R44" s="214"/>
    </row>
    <row r="45" spans="1:18" ht="12.75" customHeight="1" x14ac:dyDescent="0.2">
      <c r="A45" s="190"/>
      <c r="B45" s="194"/>
      <c r="C45" s="195"/>
      <c r="D45" s="440" t="s">
        <v>79</v>
      </c>
      <c r="E45" s="196"/>
      <c r="F45" s="192"/>
      <c r="G45" s="201"/>
      <c r="H45" s="136"/>
      <c r="I45" s="279"/>
      <c r="J45" s="280"/>
      <c r="K45" s="280"/>
      <c r="L45" s="280"/>
      <c r="M45" s="109"/>
      <c r="N45" s="109"/>
      <c r="O45" s="443" t="s">
        <v>125</v>
      </c>
      <c r="P45" s="240">
        <v>13.7</v>
      </c>
      <c r="Q45" s="240">
        <v>13.7</v>
      </c>
      <c r="R45" s="241">
        <v>13.7</v>
      </c>
    </row>
    <row r="46" spans="1:18" x14ac:dyDescent="0.2">
      <c r="A46" s="190"/>
      <c r="B46" s="194"/>
      <c r="C46" s="195"/>
      <c r="D46" s="441"/>
      <c r="E46" s="196"/>
      <c r="F46" s="192"/>
      <c r="G46" s="201"/>
      <c r="H46" s="136"/>
      <c r="I46" s="279"/>
      <c r="J46" s="280"/>
      <c r="K46" s="280"/>
      <c r="L46" s="280"/>
      <c r="M46" s="109"/>
      <c r="N46" s="109"/>
      <c r="O46" s="444"/>
      <c r="P46" s="240"/>
      <c r="Q46" s="240"/>
      <c r="R46" s="241"/>
    </row>
    <row r="47" spans="1:18" x14ac:dyDescent="0.2">
      <c r="A47" s="190"/>
      <c r="B47" s="194"/>
      <c r="C47" s="195"/>
      <c r="D47" s="442"/>
      <c r="E47" s="196"/>
      <c r="F47" s="192"/>
      <c r="G47" s="201"/>
      <c r="H47" s="133"/>
      <c r="I47" s="312"/>
      <c r="J47" s="313"/>
      <c r="K47" s="313"/>
      <c r="L47" s="313"/>
      <c r="M47" s="141"/>
      <c r="N47" s="141"/>
      <c r="O47" s="138"/>
      <c r="P47" s="216"/>
      <c r="Q47" s="216"/>
      <c r="R47" s="218"/>
    </row>
    <row r="48" spans="1:18" ht="12.75" customHeight="1" x14ac:dyDescent="0.2">
      <c r="A48" s="190"/>
      <c r="B48" s="194"/>
      <c r="C48" s="195"/>
      <c r="D48" s="440" t="s">
        <v>103</v>
      </c>
      <c r="E48" s="196"/>
      <c r="F48" s="192"/>
      <c r="G48" s="201"/>
      <c r="H48" s="136"/>
      <c r="I48" s="279"/>
      <c r="J48" s="280"/>
      <c r="K48" s="280"/>
      <c r="L48" s="280"/>
      <c r="M48" s="109"/>
      <c r="N48" s="109"/>
      <c r="O48" s="142" t="s">
        <v>150</v>
      </c>
      <c r="P48" s="215">
        <v>34</v>
      </c>
      <c r="Q48" s="215">
        <v>33</v>
      </c>
      <c r="R48" s="217">
        <v>33</v>
      </c>
    </row>
    <row r="49" spans="1:18" x14ac:dyDescent="0.2">
      <c r="A49" s="190"/>
      <c r="B49" s="194"/>
      <c r="C49" s="195"/>
      <c r="D49" s="442"/>
      <c r="E49" s="196"/>
      <c r="F49" s="192"/>
      <c r="G49" s="201"/>
      <c r="H49" s="133"/>
      <c r="I49" s="312"/>
      <c r="J49" s="313"/>
      <c r="K49" s="313"/>
      <c r="L49" s="313"/>
      <c r="M49" s="141"/>
      <c r="N49" s="141"/>
      <c r="O49" s="143"/>
      <c r="P49" s="224"/>
      <c r="Q49" s="224"/>
      <c r="R49" s="214"/>
    </row>
    <row r="50" spans="1:18" ht="29.25" customHeight="1" x14ac:dyDescent="0.2">
      <c r="A50" s="190"/>
      <c r="B50" s="194"/>
      <c r="C50" s="195"/>
      <c r="D50" s="191" t="s">
        <v>104</v>
      </c>
      <c r="E50" s="196"/>
      <c r="F50" s="192"/>
      <c r="G50" s="237"/>
      <c r="H50" s="19"/>
      <c r="I50" s="279"/>
      <c r="J50" s="280"/>
      <c r="K50" s="280"/>
      <c r="L50" s="280"/>
      <c r="M50" s="109"/>
      <c r="N50" s="109"/>
      <c r="O50" s="189" t="s">
        <v>81</v>
      </c>
      <c r="P50" s="216">
        <v>4</v>
      </c>
      <c r="Q50" s="216">
        <v>9</v>
      </c>
      <c r="R50" s="218">
        <v>7</v>
      </c>
    </row>
    <row r="51" spans="1:18" ht="14.25" customHeight="1" x14ac:dyDescent="0.2">
      <c r="A51" s="409"/>
      <c r="B51" s="411"/>
      <c r="C51" s="413"/>
      <c r="D51" s="440" t="s">
        <v>82</v>
      </c>
      <c r="E51" s="417"/>
      <c r="F51" s="462"/>
      <c r="G51" s="449"/>
      <c r="H51" s="19"/>
      <c r="I51" s="279"/>
      <c r="J51" s="280"/>
      <c r="K51" s="280"/>
      <c r="L51" s="280"/>
      <c r="M51" s="109"/>
      <c r="N51" s="109"/>
      <c r="O51" s="469" t="s">
        <v>83</v>
      </c>
      <c r="P51" s="215">
        <v>1</v>
      </c>
      <c r="Q51" s="215"/>
      <c r="R51" s="217"/>
    </row>
    <row r="52" spans="1:18" ht="14.25" customHeight="1" x14ac:dyDescent="0.2">
      <c r="A52" s="409"/>
      <c r="B52" s="411"/>
      <c r="C52" s="413"/>
      <c r="D52" s="441"/>
      <c r="E52" s="417"/>
      <c r="F52" s="462"/>
      <c r="G52" s="449"/>
      <c r="H52" s="36"/>
      <c r="I52" s="314"/>
      <c r="J52" s="304"/>
      <c r="K52" s="304"/>
      <c r="L52" s="304"/>
      <c r="M52" s="51"/>
      <c r="N52" s="51"/>
      <c r="O52" s="453"/>
      <c r="P52" s="216"/>
      <c r="Q52" s="216"/>
      <c r="R52" s="218"/>
    </row>
    <row r="53" spans="1:18" ht="13.5" thickBot="1" x14ac:dyDescent="0.25">
      <c r="A53" s="197"/>
      <c r="B53" s="203"/>
      <c r="C53" s="198"/>
      <c r="D53" s="455"/>
      <c r="E53" s="199"/>
      <c r="F53" s="193"/>
      <c r="G53" s="202"/>
      <c r="H53" s="341" t="s">
        <v>10</v>
      </c>
      <c r="I53" s="315">
        <f t="shared" ref="I53:N53" si="3">SUM(I41:I50)</f>
        <v>5445.4000000000005</v>
      </c>
      <c r="J53" s="316">
        <f t="shared" si="3"/>
        <v>5445.4000000000005</v>
      </c>
      <c r="K53" s="316">
        <f t="shared" si="3"/>
        <v>0</v>
      </c>
      <c r="L53" s="317">
        <f t="shared" si="3"/>
        <v>0</v>
      </c>
      <c r="M53" s="340">
        <f>SUM(M41:M52)</f>
        <v>5333.7</v>
      </c>
      <c r="N53" s="340">
        <f t="shared" si="3"/>
        <v>5933.7</v>
      </c>
      <c r="O53" s="139"/>
      <c r="P53" s="48"/>
      <c r="Q53" s="48"/>
      <c r="R53" s="49"/>
    </row>
    <row r="54" spans="1:18" ht="12.75" customHeight="1" x14ac:dyDescent="0.2">
      <c r="A54" s="456" t="s">
        <v>9</v>
      </c>
      <c r="B54" s="457" t="s">
        <v>9</v>
      </c>
      <c r="C54" s="458" t="s">
        <v>68</v>
      </c>
      <c r="D54" s="470" t="s">
        <v>113</v>
      </c>
      <c r="E54" s="460"/>
      <c r="F54" s="466" t="s">
        <v>56</v>
      </c>
      <c r="G54" s="468" t="s">
        <v>114</v>
      </c>
      <c r="H54" s="149" t="s">
        <v>53</v>
      </c>
      <c r="I54" s="310">
        <f>J54+L54</f>
        <v>605.9</v>
      </c>
      <c r="J54" s="311">
        <v>605.9</v>
      </c>
      <c r="K54" s="311">
        <v>0</v>
      </c>
      <c r="L54" s="303">
        <v>0</v>
      </c>
      <c r="M54" s="160">
        <v>605.9</v>
      </c>
      <c r="N54" s="160">
        <v>605.9</v>
      </c>
      <c r="O54" s="471" t="s">
        <v>126</v>
      </c>
      <c r="P54" s="216">
        <v>57</v>
      </c>
      <c r="Q54" s="216">
        <v>57</v>
      </c>
      <c r="R54" s="218">
        <v>57</v>
      </c>
    </row>
    <row r="55" spans="1:18" x14ac:dyDescent="0.2">
      <c r="A55" s="409"/>
      <c r="B55" s="411"/>
      <c r="C55" s="413"/>
      <c r="D55" s="441"/>
      <c r="E55" s="417"/>
      <c r="F55" s="462"/>
      <c r="G55" s="449"/>
      <c r="H55" s="19"/>
      <c r="I55" s="279">
        <f>J55+L55</f>
        <v>0</v>
      </c>
      <c r="J55" s="280"/>
      <c r="K55" s="280"/>
      <c r="L55" s="281"/>
      <c r="M55" s="109"/>
      <c r="N55" s="109"/>
      <c r="O55" s="453"/>
      <c r="P55" s="216"/>
      <c r="Q55" s="216"/>
      <c r="R55" s="218"/>
    </row>
    <row r="56" spans="1:18" ht="13.5" thickBot="1" x14ac:dyDescent="0.25">
      <c r="A56" s="437"/>
      <c r="B56" s="438"/>
      <c r="C56" s="439"/>
      <c r="D56" s="455"/>
      <c r="E56" s="418"/>
      <c r="F56" s="463"/>
      <c r="G56" s="450"/>
      <c r="H56" s="336" t="s">
        <v>10</v>
      </c>
      <c r="I56" s="285">
        <f t="shared" ref="I56:N56" si="4">SUM(I54:I55)</f>
        <v>605.9</v>
      </c>
      <c r="J56" s="318">
        <f t="shared" si="4"/>
        <v>605.9</v>
      </c>
      <c r="K56" s="318">
        <f t="shared" si="4"/>
        <v>0</v>
      </c>
      <c r="L56" s="319">
        <f t="shared" si="4"/>
        <v>0</v>
      </c>
      <c r="M56" s="337">
        <f t="shared" si="4"/>
        <v>605.9</v>
      </c>
      <c r="N56" s="337">
        <f t="shared" si="4"/>
        <v>605.9</v>
      </c>
      <c r="O56" s="139"/>
      <c r="P56" s="48"/>
      <c r="Q56" s="48"/>
      <c r="R56" s="49"/>
    </row>
    <row r="57" spans="1:18" ht="13.5" customHeight="1" x14ac:dyDescent="0.2">
      <c r="A57" s="456" t="s">
        <v>9</v>
      </c>
      <c r="B57" s="457" t="s">
        <v>9</v>
      </c>
      <c r="C57" s="458" t="s">
        <v>59</v>
      </c>
      <c r="D57" s="484" t="s">
        <v>173</v>
      </c>
      <c r="E57" s="487" t="s">
        <v>108</v>
      </c>
      <c r="F57" s="466" t="s">
        <v>68</v>
      </c>
      <c r="G57" s="233" t="s">
        <v>107</v>
      </c>
      <c r="H57" s="17" t="s">
        <v>53</v>
      </c>
      <c r="I57" s="320">
        <f>J57+L57</f>
        <v>6.6</v>
      </c>
      <c r="J57" s="321">
        <v>6.6</v>
      </c>
      <c r="K57" s="321">
        <v>0</v>
      </c>
      <c r="L57" s="304">
        <v>0</v>
      </c>
      <c r="M57" s="63"/>
      <c r="N57" s="63"/>
      <c r="O57" s="490" t="s">
        <v>139</v>
      </c>
      <c r="P57" s="491">
        <v>12</v>
      </c>
      <c r="Q57" s="472"/>
      <c r="R57" s="474"/>
    </row>
    <row r="58" spans="1:18" ht="13.5" customHeight="1" x14ac:dyDescent="0.2">
      <c r="A58" s="409"/>
      <c r="B58" s="411"/>
      <c r="C58" s="413"/>
      <c r="D58" s="485"/>
      <c r="E58" s="488"/>
      <c r="F58" s="462"/>
      <c r="G58" s="237"/>
      <c r="H58" s="32" t="s">
        <v>105</v>
      </c>
      <c r="I58" s="322">
        <f>J58+L58</f>
        <v>598.79999999999995</v>
      </c>
      <c r="J58" s="282">
        <v>0</v>
      </c>
      <c r="K58" s="282">
        <v>0</v>
      </c>
      <c r="L58" s="280">
        <v>598.79999999999995</v>
      </c>
      <c r="M58" s="109"/>
      <c r="N58" s="109"/>
      <c r="O58" s="465"/>
      <c r="P58" s="492"/>
      <c r="Q58" s="473"/>
      <c r="R58" s="475"/>
    </row>
    <row r="59" spans="1:18" ht="13.5" customHeight="1" x14ac:dyDescent="0.2">
      <c r="A59" s="409"/>
      <c r="B59" s="411"/>
      <c r="C59" s="413"/>
      <c r="D59" s="485"/>
      <c r="E59" s="66"/>
      <c r="F59" s="462"/>
      <c r="G59" s="242" t="s">
        <v>140</v>
      </c>
      <c r="H59" s="32" t="s">
        <v>110</v>
      </c>
      <c r="I59" s="323">
        <f>J59+L59</f>
        <v>0</v>
      </c>
      <c r="J59" s="324"/>
      <c r="K59" s="324"/>
      <c r="L59" s="277"/>
      <c r="M59" s="29">
        <v>3</v>
      </c>
      <c r="N59" s="29"/>
      <c r="O59" s="476" t="s">
        <v>118</v>
      </c>
      <c r="P59" s="478" t="s">
        <v>117</v>
      </c>
      <c r="Q59" s="480"/>
      <c r="R59" s="482"/>
    </row>
    <row r="60" spans="1:18" ht="13.5" customHeight="1" x14ac:dyDescent="0.2">
      <c r="A60" s="409"/>
      <c r="B60" s="411"/>
      <c r="C60" s="413"/>
      <c r="D60" s="485"/>
      <c r="E60" s="66"/>
      <c r="F60" s="462"/>
      <c r="G60" s="237"/>
      <c r="H60" s="15" t="s">
        <v>53</v>
      </c>
      <c r="I60" s="325">
        <f>J60+L60</f>
        <v>7.9</v>
      </c>
      <c r="J60" s="324">
        <v>7.9</v>
      </c>
      <c r="K60" s="324">
        <v>0.9</v>
      </c>
      <c r="L60" s="277">
        <v>0</v>
      </c>
      <c r="M60" s="29">
        <v>0.5</v>
      </c>
      <c r="N60" s="29"/>
      <c r="O60" s="477"/>
      <c r="P60" s="479"/>
      <c r="Q60" s="481"/>
      <c r="R60" s="483"/>
    </row>
    <row r="61" spans="1:18" ht="13.5" customHeight="1" x14ac:dyDescent="0.2">
      <c r="A61" s="409"/>
      <c r="B61" s="411"/>
      <c r="C61" s="413"/>
      <c r="D61" s="485"/>
      <c r="E61" s="66"/>
      <c r="F61" s="462"/>
      <c r="G61" s="110"/>
      <c r="H61" s="19"/>
      <c r="I61" s="284"/>
      <c r="J61" s="282"/>
      <c r="K61" s="282"/>
      <c r="L61" s="280"/>
      <c r="M61" s="50"/>
      <c r="N61" s="50"/>
      <c r="O61" s="444" t="s">
        <v>119</v>
      </c>
      <c r="P61" s="101"/>
      <c r="Q61" s="101">
        <v>5</v>
      </c>
      <c r="R61" s="218"/>
    </row>
    <row r="62" spans="1:18" ht="13.5" customHeight="1" thickBot="1" x14ac:dyDescent="0.25">
      <c r="A62" s="437"/>
      <c r="B62" s="438"/>
      <c r="C62" s="439"/>
      <c r="D62" s="486"/>
      <c r="E62" s="67"/>
      <c r="F62" s="463"/>
      <c r="G62" s="111"/>
      <c r="H62" s="336" t="s">
        <v>10</v>
      </c>
      <c r="I62" s="287">
        <f t="shared" ref="I62:N62" si="5">SUM(I57:I61)</f>
        <v>613.29999999999995</v>
      </c>
      <c r="J62" s="286">
        <f t="shared" si="5"/>
        <v>14.5</v>
      </c>
      <c r="K62" s="286">
        <f t="shared" si="5"/>
        <v>0.9</v>
      </c>
      <c r="L62" s="286">
        <f t="shared" si="5"/>
        <v>598.79999999999995</v>
      </c>
      <c r="M62" s="337">
        <f t="shared" si="5"/>
        <v>3.5</v>
      </c>
      <c r="N62" s="337">
        <f t="shared" si="5"/>
        <v>0</v>
      </c>
      <c r="O62" s="489"/>
      <c r="P62" s="48"/>
      <c r="Q62" s="48"/>
      <c r="R62" s="49"/>
    </row>
    <row r="63" spans="1:18" ht="16.5" customHeight="1" x14ac:dyDescent="0.2">
      <c r="A63" s="456" t="s">
        <v>9</v>
      </c>
      <c r="B63" s="457" t="s">
        <v>9</v>
      </c>
      <c r="C63" s="458" t="s">
        <v>69</v>
      </c>
      <c r="D63" s="470" t="s">
        <v>177</v>
      </c>
      <c r="E63" s="460"/>
      <c r="F63" s="466" t="s">
        <v>68</v>
      </c>
      <c r="G63" s="274" t="s">
        <v>58</v>
      </c>
      <c r="H63" s="17" t="s">
        <v>53</v>
      </c>
      <c r="I63" s="289">
        <f>J63+L63</f>
        <v>135</v>
      </c>
      <c r="J63" s="290">
        <f>32.9+2.1+100</f>
        <v>135</v>
      </c>
      <c r="K63" s="290">
        <v>0</v>
      </c>
      <c r="L63" s="326">
        <v>0</v>
      </c>
      <c r="M63" s="63"/>
      <c r="N63" s="63"/>
      <c r="O63" s="18" t="s">
        <v>73</v>
      </c>
      <c r="P63" s="216">
        <v>1</v>
      </c>
      <c r="Q63" s="216"/>
      <c r="R63" s="218"/>
    </row>
    <row r="64" spans="1:18" ht="14.25" customHeight="1" thickBot="1" x14ac:dyDescent="0.25">
      <c r="A64" s="437"/>
      <c r="B64" s="438"/>
      <c r="C64" s="439"/>
      <c r="D64" s="455"/>
      <c r="E64" s="418"/>
      <c r="F64" s="463"/>
      <c r="G64" s="275"/>
      <c r="H64" s="336" t="s">
        <v>10</v>
      </c>
      <c r="I64" s="287">
        <f t="shared" ref="I64:N64" si="6">SUM(I63:I63)</f>
        <v>135</v>
      </c>
      <c r="J64" s="286">
        <f t="shared" si="6"/>
        <v>135</v>
      </c>
      <c r="K64" s="286">
        <f t="shared" si="6"/>
        <v>0</v>
      </c>
      <c r="L64" s="286">
        <f t="shared" si="6"/>
        <v>0</v>
      </c>
      <c r="M64" s="337">
        <f t="shared" si="6"/>
        <v>0</v>
      </c>
      <c r="N64" s="337">
        <f t="shared" si="6"/>
        <v>0</v>
      </c>
      <c r="O64" s="21"/>
      <c r="P64" s="48"/>
      <c r="Q64" s="48"/>
      <c r="R64" s="49"/>
    </row>
    <row r="65" spans="1:21" ht="22.5" customHeight="1" x14ac:dyDescent="0.2">
      <c r="A65" s="456" t="s">
        <v>9</v>
      </c>
      <c r="B65" s="457" t="s">
        <v>9</v>
      </c>
      <c r="C65" s="503" t="s">
        <v>63</v>
      </c>
      <c r="D65" s="506" t="s">
        <v>133</v>
      </c>
      <c r="E65" s="509"/>
      <c r="F65" s="512" t="s">
        <v>67</v>
      </c>
      <c r="G65" s="493" t="s">
        <v>107</v>
      </c>
      <c r="H65" s="73" t="s">
        <v>53</v>
      </c>
      <c r="I65" s="327">
        <f>J65+L65</f>
        <v>20</v>
      </c>
      <c r="J65" s="328">
        <v>20</v>
      </c>
      <c r="K65" s="328">
        <v>0</v>
      </c>
      <c r="L65" s="329">
        <v>0</v>
      </c>
      <c r="M65" s="72">
        <v>80</v>
      </c>
      <c r="N65" s="71"/>
      <c r="O65" s="77" t="s">
        <v>83</v>
      </c>
      <c r="P65" s="70">
        <v>1</v>
      </c>
      <c r="Q65" s="70"/>
      <c r="R65" s="69"/>
    </row>
    <row r="66" spans="1:21" ht="17.25" customHeight="1" x14ac:dyDescent="0.2">
      <c r="A66" s="409"/>
      <c r="B66" s="411"/>
      <c r="C66" s="504"/>
      <c r="D66" s="507"/>
      <c r="E66" s="510"/>
      <c r="F66" s="479"/>
      <c r="G66" s="494"/>
      <c r="H66" s="74"/>
      <c r="I66" s="330"/>
      <c r="J66" s="331"/>
      <c r="K66" s="331"/>
      <c r="L66" s="332"/>
      <c r="M66" s="75"/>
      <c r="N66" s="76"/>
      <c r="O66" s="496" t="s">
        <v>132</v>
      </c>
      <c r="P66" s="498"/>
      <c r="Q66" s="498">
        <v>2</v>
      </c>
      <c r="R66" s="500"/>
    </row>
    <row r="67" spans="1:21" ht="17.25" customHeight="1" thickBot="1" x14ac:dyDescent="0.25">
      <c r="A67" s="437"/>
      <c r="B67" s="438"/>
      <c r="C67" s="505"/>
      <c r="D67" s="508"/>
      <c r="E67" s="511"/>
      <c r="F67" s="513"/>
      <c r="G67" s="495"/>
      <c r="H67" s="342" t="s">
        <v>10</v>
      </c>
      <c r="I67" s="333">
        <f t="shared" ref="I67:N67" si="7">SUM(I65:I65)</f>
        <v>20</v>
      </c>
      <c r="J67" s="334">
        <f t="shared" si="7"/>
        <v>20</v>
      </c>
      <c r="K67" s="334">
        <f t="shared" si="7"/>
        <v>0</v>
      </c>
      <c r="L67" s="335">
        <f t="shared" si="7"/>
        <v>0</v>
      </c>
      <c r="M67" s="343">
        <f t="shared" si="7"/>
        <v>80</v>
      </c>
      <c r="N67" s="344">
        <f t="shared" si="7"/>
        <v>0</v>
      </c>
      <c r="O67" s="497"/>
      <c r="P67" s="499"/>
      <c r="Q67" s="499"/>
      <c r="R67" s="501"/>
    </row>
    <row r="68" spans="1:21" ht="13.5" thickBot="1" x14ac:dyDescent="0.25">
      <c r="A68" s="12" t="s">
        <v>9</v>
      </c>
      <c r="B68" s="13" t="s">
        <v>9</v>
      </c>
      <c r="C68" s="502" t="s">
        <v>12</v>
      </c>
      <c r="D68" s="502"/>
      <c r="E68" s="502"/>
      <c r="F68" s="502"/>
      <c r="G68" s="502"/>
      <c r="H68" s="502"/>
      <c r="I68" s="79">
        <f>SUM(I67,I64,I62,I56,I53,I40,I33,I21)</f>
        <v>15321.9</v>
      </c>
      <c r="J68" s="150">
        <f>SUM(J67,J64,J62,J56,J53,J40,J33,J21)</f>
        <v>14623.900000000001</v>
      </c>
      <c r="K68" s="150">
        <f>SUM(K67,K64,K62,K56,K53,K40,K33,K21)</f>
        <v>848.59999999999991</v>
      </c>
      <c r="L68" s="31">
        <f>SUM(L67,L64,L62,L56,L53,L40,L33,L21)</f>
        <v>698</v>
      </c>
      <c r="M68" s="30">
        <f>M67+M64+M62+M56+M53+M40+M33+M21</f>
        <v>14562.599999999999</v>
      </c>
      <c r="N68" s="79">
        <f>N67+N64+N62+N56+N53+N40+N33+N21</f>
        <v>15079.099999999999</v>
      </c>
      <c r="O68" s="56"/>
      <c r="P68" s="57"/>
      <c r="Q68" s="57"/>
      <c r="R68" s="58"/>
    </row>
    <row r="69" spans="1:21" ht="13.5" thickBot="1" x14ac:dyDescent="0.25">
      <c r="A69" s="12" t="s">
        <v>9</v>
      </c>
      <c r="B69" s="13" t="s">
        <v>11</v>
      </c>
      <c r="C69" s="514" t="s">
        <v>86</v>
      </c>
      <c r="D69" s="515"/>
      <c r="E69" s="515"/>
      <c r="F69" s="515"/>
      <c r="G69" s="515"/>
      <c r="H69" s="516"/>
      <c r="I69" s="517"/>
      <c r="J69" s="517"/>
      <c r="K69" s="517"/>
      <c r="L69" s="517"/>
      <c r="M69" s="516"/>
      <c r="N69" s="516"/>
      <c r="O69" s="515"/>
      <c r="P69" s="515"/>
      <c r="Q69" s="515"/>
      <c r="R69" s="518"/>
    </row>
    <row r="70" spans="1:21" ht="12.75" customHeight="1" x14ac:dyDescent="0.2">
      <c r="A70" s="456" t="s">
        <v>9</v>
      </c>
      <c r="B70" s="457" t="s">
        <v>11</v>
      </c>
      <c r="C70" s="458" t="s">
        <v>9</v>
      </c>
      <c r="D70" s="519" t="s">
        <v>131</v>
      </c>
      <c r="E70" s="522"/>
      <c r="F70" s="525" t="s">
        <v>68</v>
      </c>
      <c r="G70" s="468" t="s">
        <v>58</v>
      </c>
      <c r="H70" s="151" t="s">
        <v>53</v>
      </c>
      <c r="I70" s="345">
        <f>J70+L70</f>
        <v>582</v>
      </c>
      <c r="J70" s="311">
        <v>582</v>
      </c>
      <c r="K70" s="311">
        <v>0</v>
      </c>
      <c r="L70" s="311">
        <v>0</v>
      </c>
      <c r="M70" s="140">
        <v>600</v>
      </c>
      <c r="N70" s="140">
        <v>600</v>
      </c>
      <c r="O70" s="471" t="s">
        <v>89</v>
      </c>
      <c r="P70" s="45">
        <v>18</v>
      </c>
      <c r="Q70" s="45">
        <v>18</v>
      </c>
      <c r="R70" s="46">
        <v>18</v>
      </c>
      <c r="U70" s="16"/>
    </row>
    <row r="71" spans="1:21" x14ac:dyDescent="0.2">
      <c r="A71" s="409"/>
      <c r="B71" s="411"/>
      <c r="C71" s="413"/>
      <c r="D71" s="520"/>
      <c r="E71" s="523"/>
      <c r="F71" s="526"/>
      <c r="G71" s="449"/>
      <c r="H71" s="23"/>
      <c r="I71" s="284">
        <f>J71+L71</f>
        <v>0</v>
      </c>
      <c r="J71" s="280"/>
      <c r="K71" s="280"/>
      <c r="L71" s="280"/>
      <c r="M71" s="109"/>
      <c r="N71" s="109"/>
      <c r="O71" s="453"/>
      <c r="P71" s="41"/>
      <c r="Q71" s="41"/>
      <c r="R71" s="42"/>
      <c r="U71" s="16"/>
    </row>
    <row r="72" spans="1:21" x14ac:dyDescent="0.2">
      <c r="A72" s="409"/>
      <c r="B72" s="411"/>
      <c r="C72" s="413"/>
      <c r="D72" s="520"/>
      <c r="E72" s="523"/>
      <c r="F72" s="526"/>
      <c r="G72" s="449"/>
      <c r="H72" s="59"/>
      <c r="I72" s="323">
        <f>J72+L72</f>
        <v>0</v>
      </c>
      <c r="J72" s="304"/>
      <c r="K72" s="304"/>
      <c r="L72" s="304"/>
      <c r="M72" s="52"/>
      <c r="N72" s="52"/>
      <c r="O72" s="453"/>
      <c r="P72" s="41"/>
      <c r="Q72" s="41"/>
      <c r="R72" s="42"/>
      <c r="U72" s="16"/>
    </row>
    <row r="73" spans="1:21" ht="15" customHeight="1" thickBot="1" x14ac:dyDescent="0.25">
      <c r="A73" s="437"/>
      <c r="B73" s="438"/>
      <c r="C73" s="439"/>
      <c r="D73" s="521"/>
      <c r="E73" s="524"/>
      <c r="F73" s="527"/>
      <c r="G73" s="450"/>
      <c r="H73" s="351" t="s">
        <v>10</v>
      </c>
      <c r="I73" s="316">
        <f t="shared" ref="I73:N73" si="8">SUM(I70:I72)</f>
        <v>582</v>
      </c>
      <c r="J73" s="308">
        <f t="shared" si="8"/>
        <v>582</v>
      </c>
      <c r="K73" s="308">
        <f t="shared" si="8"/>
        <v>0</v>
      </c>
      <c r="L73" s="313">
        <f t="shared" si="8"/>
        <v>0</v>
      </c>
      <c r="M73" s="340">
        <f t="shared" si="8"/>
        <v>600</v>
      </c>
      <c r="N73" s="340">
        <f t="shared" si="8"/>
        <v>600</v>
      </c>
      <c r="O73" s="139"/>
      <c r="P73" s="43"/>
      <c r="Q73" s="43"/>
      <c r="R73" s="44"/>
      <c r="U73" s="16"/>
    </row>
    <row r="74" spans="1:21" ht="12.75" customHeight="1" x14ac:dyDescent="0.2">
      <c r="A74" s="456" t="s">
        <v>9</v>
      </c>
      <c r="B74" s="457" t="s">
        <v>11</v>
      </c>
      <c r="C74" s="458" t="s">
        <v>11</v>
      </c>
      <c r="D74" s="519" t="s">
        <v>90</v>
      </c>
      <c r="E74" s="522"/>
      <c r="F74" s="525" t="s">
        <v>68</v>
      </c>
      <c r="G74" s="468" t="s">
        <v>58</v>
      </c>
      <c r="H74" s="23" t="s">
        <v>53</v>
      </c>
      <c r="I74" s="346">
        <f>J74+L74</f>
        <v>5</v>
      </c>
      <c r="J74" s="311">
        <v>5</v>
      </c>
      <c r="K74" s="302">
        <v>0</v>
      </c>
      <c r="L74" s="311">
        <v>0</v>
      </c>
      <c r="M74" s="140">
        <v>5</v>
      </c>
      <c r="N74" s="140">
        <v>5</v>
      </c>
      <c r="O74" s="221" t="s">
        <v>128</v>
      </c>
      <c r="P74" s="45">
        <v>3</v>
      </c>
      <c r="Q74" s="45">
        <v>3</v>
      </c>
      <c r="R74" s="46">
        <v>3</v>
      </c>
      <c r="U74" s="16"/>
    </row>
    <row r="75" spans="1:21" ht="13.5" thickBot="1" x14ac:dyDescent="0.25">
      <c r="A75" s="437"/>
      <c r="B75" s="438"/>
      <c r="C75" s="439"/>
      <c r="D75" s="521"/>
      <c r="E75" s="524"/>
      <c r="F75" s="527"/>
      <c r="G75" s="450"/>
      <c r="H75" s="336" t="s">
        <v>10</v>
      </c>
      <c r="I75" s="347">
        <f t="shared" ref="I75:N75" si="9">SUM(I74:I74)</f>
        <v>5</v>
      </c>
      <c r="J75" s="286">
        <f t="shared" si="9"/>
        <v>5</v>
      </c>
      <c r="K75" s="287">
        <f t="shared" si="9"/>
        <v>0</v>
      </c>
      <c r="L75" s="318">
        <f t="shared" si="9"/>
        <v>0</v>
      </c>
      <c r="M75" s="337">
        <f t="shared" si="9"/>
        <v>5</v>
      </c>
      <c r="N75" s="337">
        <f t="shared" si="9"/>
        <v>5</v>
      </c>
      <c r="O75" s="139"/>
      <c r="P75" s="43"/>
      <c r="Q75" s="43"/>
      <c r="R75" s="44"/>
      <c r="U75" s="16"/>
    </row>
    <row r="76" spans="1:21" ht="13.5" customHeight="1" x14ac:dyDescent="0.2">
      <c r="A76" s="456" t="s">
        <v>9</v>
      </c>
      <c r="B76" s="457" t="s">
        <v>11</v>
      </c>
      <c r="C76" s="458" t="s">
        <v>56</v>
      </c>
      <c r="D76" s="519" t="s">
        <v>127</v>
      </c>
      <c r="E76" s="522"/>
      <c r="F76" s="525" t="s">
        <v>68</v>
      </c>
      <c r="G76" s="468" t="s">
        <v>58</v>
      </c>
      <c r="H76" s="152" t="s">
        <v>53</v>
      </c>
      <c r="I76" s="279">
        <f>J76+L76</f>
        <v>45.2</v>
      </c>
      <c r="J76" s="280">
        <v>45.2</v>
      </c>
      <c r="K76" s="280">
        <v>0</v>
      </c>
      <c r="L76" s="281">
        <v>0</v>
      </c>
      <c r="M76" s="62">
        <v>46</v>
      </c>
      <c r="N76" s="62">
        <v>46</v>
      </c>
      <c r="O76" s="490" t="s">
        <v>91</v>
      </c>
      <c r="P76" s="45">
        <v>350</v>
      </c>
      <c r="Q76" s="45">
        <v>350</v>
      </c>
      <c r="R76" s="46">
        <v>350</v>
      </c>
      <c r="U76" s="16"/>
    </row>
    <row r="77" spans="1:21" ht="13.5" customHeight="1" x14ac:dyDescent="0.2">
      <c r="A77" s="409"/>
      <c r="B77" s="411"/>
      <c r="C77" s="413"/>
      <c r="D77" s="520"/>
      <c r="E77" s="523"/>
      <c r="F77" s="526"/>
      <c r="G77" s="449"/>
      <c r="H77" s="152"/>
      <c r="I77" s="279">
        <f>J77+L77</f>
        <v>0</v>
      </c>
      <c r="J77" s="280"/>
      <c r="K77" s="280"/>
      <c r="L77" s="281"/>
      <c r="M77" s="109"/>
      <c r="N77" s="109"/>
      <c r="O77" s="444"/>
      <c r="P77" s="41"/>
      <c r="Q77" s="41"/>
      <c r="R77" s="42"/>
      <c r="U77" s="16"/>
    </row>
    <row r="78" spans="1:21" ht="13.5" customHeight="1" x14ac:dyDescent="0.2">
      <c r="A78" s="409"/>
      <c r="B78" s="411"/>
      <c r="C78" s="413"/>
      <c r="D78" s="520"/>
      <c r="E78" s="523"/>
      <c r="F78" s="526"/>
      <c r="G78" s="449"/>
      <c r="H78" s="152"/>
      <c r="I78" s="279">
        <f>J78+L78</f>
        <v>0</v>
      </c>
      <c r="J78" s="280"/>
      <c r="K78" s="280"/>
      <c r="L78" s="281"/>
      <c r="M78" s="109"/>
      <c r="N78" s="109"/>
      <c r="O78" s="444" t="s">
        <v>92</v>
      </c>
      <c r="P78" s="41">
        <v>30</v>
      </c>
      <c r="Q78" s="41">
        <v>30</v>
      </c>
      <c r="R78" s="42">
        <v>30</v>
      </c>
      <c r="U78" s="16"/>
    </row>
    <row r="79" spans="1:21" ht="13.5" customHeight="1" x14ac:dyDescent="0.2">
      <c r="A79" s="409"/>
      <c r="B79" s="411"/>
      <c r="C79" s="413"/>
      <c r="D79" s="520"/>
      <c r="E79" s="523"/>
      <c r="F79" s="526"/>
      <c r="G79" s="449"/>
      <c r="H79" s="153"/>
      <c r="I79" s="314">
        <f>J79+L79</f>
        <v>0</v>
      </c>
      <c r="J79" s="304"/>
      <c r="K79" s="304"/>
      <c r="L79" s="305"/>
      <c r="M79" s="164"/>
      <c r="N79" s="50"/>
      <c r="O79" s="444"/>
      <c r="P79" s="41"/>
      <c r="Q79" s="41"/>
      <c r="R79" s="42"/>
      <c r="U79" s="16"/>
    </row>
    <row r="80" spans="1:21" ht="29.25" customHeight="1" thickBot="1" x14ac:dyDescent="0.25">
      <c r="A80" s="437"/>
      <c r="B80" s="438"/>
      <c r="C80" s="439"/>
      <c r="D80" s="521"/>
      <c r="E80" s="524"/>
      <c r="F80" s="527"/>
      <c r="G80" s="450"/>
      <c r="H80" s="338" t="s">
        <v>10</v>
      </c>
      <c r="I80" s="298">
        <f t="shared" ref="I80:N80" si="10">SUM(I76:I79)</f>
        <v>45.2</v>
      </c>
      <c r="J80" s="348">
        <f t="shared" si="10"/>
        <v>45.2</v>
      </c>
      <c r="K80" s="348">
        <f t="shared" si="10"/>
        <v>0</v>
      </c>
      <c r="L80" s="294">
        <f t="shared" si="10"/>
        <v>0</v>
      </c>
      <c r="M80" s="288">
        <f t="shared" si="10"/>
        <v>46</v>
      </c>
      <c r="N80" s="337">
        <f t="shared" si="10"/>
        <v>46</v>
      </c>
      <c r="O80" s="21" t="s">
        <v>93</v>
      </c>
      <c r="P80" s="43">
        <v>30</v>
      </c>
      <c r="Q80" s="43">
        <v>30</v>
      </c>
      <c r="R80" s="44">
        <v>30</v>
      </c>
      <c r="U80" s="16"/>
    </row>
    <row r="81" spans="1:21" ht="16.5" customHeight="1" x14ac:dyDescent="0.2">
      <c r="A81" s="456" t="s">
        <v>9</v>
      </c>
      <c r="B81" s="457" t="s">
        <v>11</v>
      </c>
      <c r="C81" s="458" t="s">
        <v>67</v>
      </c>
      <c r="D81" s="519" t="s">
        <v>96</v>
      </c>
      <c r="E81" s="522"/>
      <c r="F81" s="525" t="s">
        <v>68</v>
      </c>
      <c r="G81" s="528" t="s">
        <v>58</v>
      </c>
      <c r="H81" s="22" t="s">
        <v>53</v>
      </c>
      <c r="I81" s="289">
        <f>J81+L81</f>
        <v>6</v>
      </c>
      <c r="J81" s="290">
        <v>6</v>
      </c>
      <c r="K81" s="290">
        <v>0</v>
      </c>
      <c r="L81" s="326">
        <v>0</v>
      </c>
      <c r="M81" s="60">
        <v>6</v>
      </c>
      <c r="N81" s="60">
        <v>6</v>
      </c>
      <c r="O81" s="219" t="s">
        <v>97</v>
      </c>
      <c r="P81" s="45">
        <v>20</v>
      </c>
      <c r="Q81" s="45">
        <v>20</v>
      </c>
      <c r="R81" s="46">
        <v>20</v>
      </c>
      <c r="U81" s="16"/>
    </row>
    <row r="82" spans="1:21" ht="13.5" thickBot="1" x14ac:dyDescent="0.25">
      <c r="A82" s="437"/>
      <c r="B82" s="438"/>
      <c r="C82" s="439"/>
      <c r="D82" s="521"/>
      <c r="E82" s="524"/>
      <c r="F82" s="527"/>
      <c r="G82" s="529"/>
      <c r="H82" s="336" t="s">
        <v>10</v>
      </c>
      <c r="I82" s="287">
        <f t="shared" ref="I82:N82" si="11">SUM(I81:I81)</f>
        <v>6</v>
      </c>
      <c r="J82" s="286">
        <f t="shared" si="11"/>
        <v>6</v>
      </c>
      <c r="K82" s="286">
        <f t="shared" si="11"/>
        <v>0</v>
      </c>
      <c r="L82" s="286">
        <f t="shared" si="11"/>
        <v>0</v>
      </c>
      <c r="M82" s="337">
        <f t="shared" si="11"/>
        <v>6</v>
      </c>
      <c r="N82" s="337">
        <f t="shared" si="11"/>
        <v>6</v>
      </c>
      <c r="O82" s="21"/>
      <c r="P82" s="43"/>
      <c r="Q82" s="43"/>
      <c r="R82" s="44"/>
      <c r="U82" s="16"/>
    </row>
    <row r="83" spans="1:21" ht="27.75" customHeight="1" x14ac:dyDescent="0.2">
      <c r="A83" s="456" t="s">
        <v>9</v>
      </c>
      <c r="B83" s="457" t="s">
        <v>11</v>
      </c>
      <c r="C83" s="458" t="s">
        <v>68</v>
      </c>
      <c r="D83" s="537" t="s">
        <v>106</v>
      </c>
      <c r="E83" s="487" t="s">
        <v>108</v>
      </c>
      <c r="F83" s="525" t="s">
        <v>59</v>
      </c>
      <c r="G83" s="528" t="s">
        <v>107</v>
      </c>
      <c r="H83" s="22" t="s">
        <v>53</v>
      </c>
      <c r="I83" s="289">
        <f>J83+L83</f>
        <v>200</v>
      </c>
      <c r="J83" s="290"/>
      <c r="K83" s="290"/>
      <c r="L83" s="326">
        <v>200</v>
      </c>
      <c r="M83" s="63"/>
      <c r="N83" s="63"/>
      <c r="O83" s="490" t="s">
        <v>192</v>
      </c>
      <c r="P83" s="531"/>
      <c r="Q83" s="45"/>
      <c r="R83" s="46"/>
      <c r="U83" s="16"/>
    </row>
    <row r="84" spans="1:21" ht="21" customHeight="1" x14ac:dyDescent="0.2">
      <c r="A84" s="409"/>
      <c r="B84" s="411"/>
      <c r="C84" s="413"/>
      <c r="D84" s="538"/>
      <c r="E84" s="488"/>
      <c r="F84" s="526"/>
      <c r="G84" s="530"/>
      <c r="H84" s="33" t="s">
        <v>105</v>
      </c>
      <c r="I84" s="322">
        <f>J84+L84</f>
        <v>1387.3</v>
      </c>
      <c r="J84" s="282"/>
      <c r="K84" s="282"/>
      <c r="L84" s="280">
        <v>1387.3</v>
      </c>
      <c r="M84" s="109"/>
      <c r="N84" s="109"/>
      <c r="O84" s="444"/>
      <c r="P84" s="532"/>
      <c r="Q84" s="41"/>
      <c r="R84" s="42"/>
      <c r="U84" s="16"/>
    </row>
    <row r="85" spans="1:21" ht="26.25" customHeight="1" x14ac:dyDescent="0.2">
      <c r="A85" s="409"/>
      <c r="B85" s="411"/>
      <c r="C85" s="413"/>
      <c r="D85" s="538"/>
      <c r="E85" s="488"/>
      <c r="F85" s="526"/>
      <c r="G85" s="530"/>
      <c r="H85" s="23"/>
      <c r="I85" s="323">
        <f>J85+L85</f>
        <v>0</v>
      </c>
      <c r="J85" s="324"/>
      <c r="K85" s="324"/>
      <c r="L85" s="277"/>
      <c r="M85" s="29"/>
      <c r="N85" s="29"/>
      <c r="O85" s="444"/>
      <c r="P85" s="41"/>
      <c r="Q85" s="41"/>
      <c r="R85" s="42"/>
      <c r="U85" s="16"/>
    </row>
    <row r="86" spans="1:21" ht="18.75" customHeight="1" thickBot="1" x14ac:dyDescent="0.25">
      <c r="A86" s="409"/>
      <c r="B86" s="411"/>
      <c r="C86" s="413"/>
      <c r="D86" s="538"/>
      <c r="E86" s="488"/>
      <c r="F86" s="526"/>
      <c r="G86" s="530"/>
      <c r="H86" s="352" t="s">
        <v>10</v>
      </c>
      <c r="I86" s="307">
        <f t="shared" ref="I86:N86" si="12">SUM(I83:I85)</f>
        <v>1587.3</v>
      </c>
      <c r="J86" s="349">
        <f t="shared" si="12"/>
        <v>0</v>
      </c>
      <c r="K86" s="349">
        <f t="shared" si="12"/>
        <v>0</v>
      </c>
      <c r="L86" s="349">
        <f t="shared" si="12"/>
        <v>1587.3</v>
      </c>
      <c r="M86" s="353">
        <f t="shared" si="12"/>
        <v>0</v>
      </c>
      <c r="N86" s="353">
        <f t="shared" si="12"/>
        <v>0</v>
      </c>
      <c r="O86" s="444"/>
      <c r="P86" s="41">
        <v>100</v>
      </c>
      <c r="Q86" s="41"/>
      <c r="R86" s="42"/>
      <c r="U86" s="16"/>
    </row>
    <row r="87" spans="1:21" ht="18.75" customHeight="1" x14ac:dyDescent="0.2">
      <c r="A87" s="210" t="s">
        <v>9</v>
      </c>
      <c r="B87" s="211" t="s">
        <v>11</v>
      </c>
      <c r="C87" s="212" t="s">
        <v>59</v>
      </c>
      <c r="D87" s="470" t="s">
        <v>116</v>
      </c>
      <c r="E87" s="226"/>
      <c r="F87" s="229" t="s">
        <v>68</v>
      </c>
      <c r="G87" s="233" t="s">
        <v>58</v>
      </c>
      <c r="H87" s="151" t="s">
        <v>53</v>
      </c>
      <c r="I87" s="301">
        <f>J87+L87</f>
        <v>0</v>
      </c>
      <c r="J87" s="302">
        <v>0</v>
      </c>
      <c r="K87" s="302">
        <v>0</v>
      </c>
      <c r="L87" s="311">
        <v>0</v>
      </c>
      <c r="M87" s="140">
        <v>100</v>
      </c>
      <c r="N87" s="140">
        <v>0</v>
      </c>
      <c r="O87" s="18" t="s">
        <v>94</v>
      </c>
      <c r="P87" s="45"/>
      <c r="Q87" s="45">
        <v>1</v>
      </c>
      <c r="R87" s="46"/>
      <c r="U87" s="16"/>
    </row>
    <row r="88" spans="1:21" ht="13.5" thickBot="1" x14ac:dyDescent="0.25">
      <c r="A88" s="197"/>
      <c r="B88" s="203"/>
      <c r="C88" s="198"/>
      <c r="D88" s="455"/>
      <c r="E88" s="228"/>
      <c r="F88" s="231"/>
      <c r="G88" s="234"/>
      <c r="H88" s="336" t="s">
        <v>10</v>
      </c>
      <c r="I88" s="287">
        <f t="shared" ref="I88:N88" si="13">SUM(I87:I87)</f>
        <v>0</v>
      </c>
      <c r="J88" s="286">
        <f t="shared" si="13"/>
        <v>0</v>
      </c>
      <c r="K88" s="286">
        <f t="shared" si="13"/>
        <v>0</v>
      </c>
      <c r="L88" s="286">
        <f t="shared" si="13"/>
        <v>0</v>
      </c>
      <c r="M88" s="337">
        <f t="shared" si="13"/>
        <v>100</v>
      </c>
      <c r="N88" s="337">
        <f t="shared" si="13"/>
        <v>0</v>
      </c>
      <c r="O88" s="21"/>
      <c r="P88" s="43"/>
      <c r="Q88" s="43"/>
      <c r="R88" s="44"/>
      <c r="U88" s="16"/>
    </row>
    <row r="89" spans="1:21" ht="16.5" customHeight="1" x14ac:dyDescent="0.2">
      <c r="A89" s="190" t="s">
        <v>9</v>
      </c>
      <c r="B89" s="194" t="s">
        <v>11</v>
      </c>
      <c r="C89" s="195" t="s">
        <v>69</v>
      </c>
      <c r="D89" s="232" t="s">
        <v>130</v>
      </c>
      <c r="E89" s="227"/>
      <c r="F89" s="230" t="s">
        <v>68</v>
      </c>
      <c r="G89" s="237" t="s">
        <v>58</v>
      </c>
      <c r="H89" s="23" t="s">
        <v>53</v>
      </c>
      <c r="I89" s="350">
        <f>J89+L89</f>
        <v>0</v>
      </c>
      <c r="J89" s="282"/>
      <c r="K89" s="282"/>
      <c r="L89" s="280"/>
      <c r="M89" s="62"/>
      <c r="N89" s="62">
        <v>20</v>
      </c>
      <c r="O89" s="20" t="s">
        <v>95</v>
      </c>
      <c r="P89" s="41"/>
      <c r="Q89" s="41">
        <v>150</v>
      </c>
      <c r="R89" s="42"/>
      <c r="U89" s="16"/>
    </row>
    <row r="90" spans="1:21" ht="13.5" thickBot="1" x14ac:dyDescent="0.25">
      <c r="A90" s="190"/>
      <c r="B90" s="194"/>
      <c r="C90" s="195"/>
      <c r="D90" s="232"/>
      <c r="E90" s="227"/>
      <c r="F90" s="230"/>
      <c r="G90" s="237"/>
      <c r="H90" s="352" t="s">
        <v>10</v>
      </c>
      <c r="I90" s="307">
        <f t="shared" ref="I90:N90" si="14">SUM(I89:I89)</f>
        <v>0</v>
      </c>
      <c r="J90" s="349">
        <f t="shared" si="14"/>
        <v>0</v>
      </c>
      <c r="K90" s="349">
        <f t="shared" si="14"/>
        <v>0</v>
      </c>
      <c r="L90" s="349">
        <f t="shared" si="14"/>
        <v>0</v>
      </c>
      <c r="M90" s="353">
        <f t="shared" si="14"/>
        <v>0</v>
      </c>
      <c r="N90" s="353">
        <f t="shared" si="14"/>
        <v>20</v>
      </c>
      <c r="O90" s="20"/>
      <c r="P90" s="41"/>
      <c r="Q90" s="41"/>
      <c r="R90" s="42"/>
      <c r="U90" s="16"/>
    </row>
    <row r="91" spans="1:21" ht="13.5" thickBot="1" x14ac:dyDescent="0.25">
      <c r="A91" s="24" t="s">
        <v>9</v>
      </c>
      <c r="B91" s="13" t="s">
        <v>11</v>
      </c>
      <c r="C91" s="502" t="s">
        <v>12</v>
      </c>
      <c r="D91" s="502"/>
      <c r="E91" s="502"/>
      <c r="F91" s="502"/>
      <c r="G91" s="502"/>
      <c r="H91" s="533"/>
      <c r="I91" s="30">
        <f>SUM(I90,I88,I86,I82,I80,I75,I73)</f>
        <v>2225.5</v>
      </c>
      <c r="J91" s="30">
        <f>SUM(J90,J88,J86,J82,J80,J75,J73)</f>
        <v>638.20000000000005</v>
      </c>
      <c r="K91" s="30">
        <f>SUM(K90,K88,K86,K82,K80,K75,K73)</f>
        <v>0</v>
      </c>
      <c r="L91" s="30">
        <f>SUM(L90,L88,L86,L82,L80,L75,L73)</f>
        <v>1587.3</v>
      </c>
      <c r="M91" s="30">
        <f>SUM(M86,M82,M88,M80,M75,M73,M90)</f>
        <v>757</v>
      </c>
      <c r="N91" s="30">
        <f>SUM(N86,N82,N88,N80,N75,N73,N90)</f>
        <v>677</v>
      </c>
      <c r="O91" s="534"/>
      <c r="P91" s="535"/>
      <c r="Q91" s="535"/>
      <c r="R91" s="536"/>
    </row>
    <row r="92" spans="1:21" ht="13.5" thickBot="1" x14ac:dyDescent="0.25">
      <c r="A92" s="197" t="s">
        <v>9</v>
      </c>
      <c r="B92" s="203" t="s">
        <v>56</v>
      </c>
      <c r="C92" s="539" t="s">
        <v>87</v>
      </c>
      <c r="D92" s="540"/>
      <c r="E92" s="540"/>
      <c r="F92" s="540"/>
      <c r="G92" s="540"/>
      <c r="H92" s="540"/>
      <c r="I92" s="540"/>
      <c r="J92" s="540"/>
      <c r="K92" s="540"/>
      <c r="L92" s="540"/>
      <c r="M92" s="540"/>
      <c r="N92" s="540"/>
      <c r="O92" s="540"/>
      <c r="P92" s="540"/>
      <c r="Q92" s="540"/>
      <c r="R92" s="541"/>
    </row>
    <row r="93" spans="1:21" ht="12.75" customHeight="1" x14ac:dyDescent="0.2">
      <c r="A93" s="456" t="s">
        <v>9</v>
      </c>
      <c r="B93" s="457" t="s">
        <v>56</v>
      </c>
      <c r="C93" s="458" t="s">
        <v>9</v>
      </c>
      <c r="D93" s="519" t="s">
        <v>98</v>
      </c>
      <c r="E93" s="542"/>
      <c r="F93" s="525" t="s">
        <v>68</v>
      </c>
      <c r="G93" s="528" t="s">
        <v>58</v>
      </c>
      <c r="H93" s="22" t="s">
        <v>53</v>
      </c>
      <c r="I93" s="289">
        <f>J93+L93</f>
        <v>2006.2</v>
      </c>
      <c r="J93" s="290">
        <v>2006.2</v>
      </c>
      <c r="K93" s="290"/>
      <c r="L93" s="326"/>
      <c r="M93" s="63">
        <v>2006.3</v>
      </c>
      <c r="N93" s="63">
        <v>2006.3</v>
      </c>
      <c r="O93" s="490" t="s">
        <v>189</v>
      </c>
      <c r="P93" s="235">
        <v>1.1166</v>
      </c>
      <c r="Q93" s="235">
        <v>1.1166</v>
      </c>
      <c r="R93" s="188">
        <v>1.1166</v>
      </c>
      <c r="U93" s="16"/>
    </row>
    <row r="94" spans="1:21" x14ac:dyDescent="0.2">
      <c r="A94" s="409"/>
      <c r="B94" s="411"/>
      <c r="C94" s="413"/>
      <c r="D94" s="520"/>
      <c r="E94" s="543"/>
      <c r="F94" s="526"/>
      <c r="G94" s="530"/>
      <c r="H94" s="33"/>
      <c r="I94" s="322">
        <f>J94+L94</f>
        <v>0</v>
      </c>
      <c r="J94" s="282"/>
      <c r="K94" s="282"/>
      <c r="L94" s="280"/>
      <c r="M94" s="109"/>
      <c r="N94" s="109"/>
      <c r="O94" s="444"/>
      <c r="P94" s="61"/>
      <c r="Q94" s="41"/>
      <c r="R94" s="42"/>
      <c r="U94" s="16"/>
    </row>
    <row r="95" spans="1:21" x14ac:dyDescent="0.2">
      <c r="A95" s="409"/>
      <c r="B95" s="411"/>
      <c r="C95" s="413"/>
      <c r="D95" s="520"/>
      <c r="E95" s="543"/>
      <c r="F95" s="526"/>
      <c r="G95" s="530"/>
      <c r="H95" s="23"/>
      <c r="I95" s="323">
        <f>J95+L95</f>
        <v>0</v>
      </c>
      <c r="J95" s="324"/>
      <c r="K95" s="324"/>
      <c r="L95" s="277"/>
      <c r="M95" s="29"/>
      <c r="N95" s="29"/>
      <c r="O95" s="444"/>
      <c r="P95" s="41"/>
      <c r="Q95" s="41"/>
      <c r="R95" s="42"/>
      <c r="U95" s="16"/>
    </row>
    <row r="96" spans="1:21" ht="13.5" thickBot="1" x14ac:dyDescent="0.25">
      <c r="A96" s="437"/>
      <c r="B96" s="438"/>
      <c r="C96" s="439"/>
      <c r="D96" s="521"/>
      <c r="E96" s="544"/>
      <c r="F96" s="527"/>
      <c r="G96" s="529"/>
      <c r="H96" s="336" t="s">
        <v>10</v>
      </c>
      <c r="I96" s="287">
        <f t="shared" ref="I96:N96" si="15">SUM(I93:I95)</f>
        <v>2006.2</v>
      </c>
      <c r="J96" s="286">
        <f t="shared" si="15"/>
        <v>2006.2</v>
      </c>
      <c r="K96" s="286">
        <f t="shared" si="15"/>
        <v>0</v>
      </c>
      <c r="L96" s="286">
        <f t="shared" si="15"/>
        <v>0</v>
      </c>
      <c r="M96" s="337">
        <f t="shared" si="15"/>
        <v>2006.3</v>
      </c>
      <c r="N96" s="337">
        <f t="shared" si="15"/>
        <v>2006.3</v>
      </c>
      <c r="O96" s="489"/>
      <c r="P96" s="43"/>
      <c r="Q96" s="43"/>
      <c r="R96" s="44"/>
      <c r="U96" s="16"/>
    </row>
    <row r="97" spans="1:21" ht="15" customHeight="1" x14ac:dyDescent="0.2">
      <c r="A97" s="456" t="s">
        <v>9</v>
      </c>
      <c r="B97" s="457" t="s">
        <v>56</v>
      </c>
      <c r="C97" s="458" t="s">
        <v>11</v>
      </c>
      <c r="D97" s="519" t="s">
        <v>57</v>
      </c>
      <c r="E97" s="542"/>
      <c r="F97" s="525" t="s">
        <v>59</v>
      </c>
      <c r="G97" s="528" t="s">
        <v>58</v>
      </c>
      <c r="H97" s="22" t="s">
        <v>53</v>
      </c>
      <c r="I97" s="289">
        <f>J97+L97</f>
        <v>0</v>
      </c>
      <c r="J97" s="290"/>
      <c r="K97" s="290"/>
      <c r="L97" s="326"/>
      <c r="M97" s="63"/>
      <c r="N97" s="63"/>
      <c r="O97" s="490" t="s">
        <v>129</v>
      </c>
      <c r="P97" s="45">
        <v>15</v>
      </c>
      <c r="Q97" s="45" t="s">
        <v>61</v>
      </c>
      <c r="R97" s="46" t="s">
        <v>61</v>
      </c>
      <c r="U97" s="16"/>
    </row>
    <row r="98" spans="1:21" ht="15" customHeight="1" x14ac:dyDescent="0.2">
      <c r="A98" s="409"/>
      <c r="B98" s="411"/>
      <c r="C98" s="413"/>
      <c r="D98" s="520"/>
      <c r="E98" s="543"/>
      <c r="F98" s="526"/>
      <c r="G98" s="530"/>
      <c r="H98" s="33" t="s">
        <v>60</v>
      </c>
      <c r="I98" s="322">
        <f>J98+L98</f>
        <v>454.5</v>
      </c>
      <c r="J98" s="282">
        <v>454.5</v>
      </c>
      <c r="K98" s="282"/>
      <c r="L98" s="280"/>
      <c r="M98" s="109">
        <v>250</v>
      </c>
      <c r="N98" s="109">
        <v>250</v>
      </c>
      <c r="O98" s="444"/>
      <c r="P98" s="41"/>
      <c r="Q98" s="41"/>
      <c r="R98" s="42"/>
      <c r="U98" s="16"/>
    </row>
    <row r="99" spans="1:21" ht="15" customHeight="1" thickBot="1" x14ac:dyDescent="0.25">
      <c r="A99" s="437"/>
      <c r="B99" s="438"/>
      <c r="C99" s="439"/>
      <c r="D99" s="521"/>
      <c r="E99" s="544"/>
      <c r="F99" s="527"/>
      <c r="G99" s="529"/>
      <c r="H99" s="336" t="s">
        <v>10</v>
      </c>
      <c r="I99" s="287">
        <f t="shared" ref="I99:N99" si="16">SUM(I97:I98)</f>
        <v>454.5</v>
      </c>
      <c r="J99" s="286">
        <f t="shared" si="16"/>
        <v>454.5</v>
      </c>
      <c r="K99" s="286">
        <f t="shared" si="16"/>
        <v>0</v>
      </c>
      <c r="L99" s="286">
        <f t="shared" si="16"/>
        <v>0</v>
      </c>
      <c r="M99" s="337">
        <f t="shared" si="16"/>
        <v>250</v>
      </c>
      <c r="N99" s="337">
        <f t="shared" si="16"/>
        <v>250</v>
      </c>
      <c r="O99" s="21"/>
      <c r="P99" s="43"/>
      <c r="Q99" s="43"/>
      <c r="R99" s="44"/>
      <c r="U99" s="16"/>
    </row>
    <row r="100" spans="1:21" ht="12.75" customHeight="1" x14ac:dyDescent="0.2">
      <c r="A100" s="456" t="s">
        <v>9</v>
      </c>
      <c r="B100" s="457" t="s">
        <v>56</v>
      </c>
      <c r="C100" s="458" t="s">
        <v>56</v>
      </c>
      <c r="D100" s="519" t="s">
        <v>62</v>
      </c>
      <c r="E100" s="542"/>
      <c r="F100" s="525" t="s">
        <v>63</v>
      </c>
      <c r="G100" s="528" t="s">
        <v>58</v>
      </c>
      <c r="H100" s="22" t="s">
        <v>53</v>
      </c>
      <c r="I100" s="289">
        <f>J100+L100</f>
        <v>0</v>
      </c>
      <c r="J100" s="290"/>
      <c r="K100" s="290"/>
      <c r="L100" s="326"/>
      <c r="M100" s="63">
        <v>30</v>
      </c>
      <c r="N100" s="63">
        <v>30</v>
      </c>
      <c r="O100" s="490" t="s">
        <v>64</v>
      </c>
      <c r="P100" s="45" t="s">
        <v>65</v>
      </c>
      <c r="Q100" s="45" t="s">
        <v>65</v>
      </c>
      <c r="R100" s="46" t="s">
        <v>65</v>
      </c>
      <c r="U100" s="16"/>
    </row>
    <row r="101" spans="1:21" x14ac:dyDescent="0.2">
      <c r="A101" s="409"/>
      <c r="B101" s="411"/>
      <c r="C101" s="413"/>
      <c r="D101" s="520"/>
      <c r="E101" s="543"/>
      <c r="F101" s="526"/>
      <c r="G101" s="530"/>
      <c r="H101" s="33"/>
      <c r="I101" s="322">
        <f>J101+L101</f>
        <v>0</v>
      </c>
      <c r="J101" s="282"/>
      <c r="K101" s="282"/>
      <c r="L101" s="280"/>
      <c r="M101" s="109"/>
      <c r="N101" s="109"/>
      <c r="O101" s="444"/>
      <c r="P101" s="41"/>
      <c r="Q101" s="41"/>
      <c r="R101" s="42"/>
      <c r="U101" s="16"/>
    </row>
    <row r="102" spans="1:21" ht="13.5" thickBot="1" x14ac:dyDescent="0.25">
      <c r="A102" s="437"/>
      <c r="B102" s="438"/>
      <c r="C102" s="439"/>
      <c r="D102" s="521"/>
      <c r="E102" s="544"/>
      <c r="F102" s="527"/>
      <c r="G102" s="529"/>
      <c r="H102" s="336" t="s">
        <v>10</v>
      </c>
      <c r="I102" s="287">
        <f t="shared" ref="I102:N102" si="17">SUM(I100:I101)</f>
        <v>0</v>
      </c>
      <c r="J102" s="286">
        <f t="shared" si="17"/>
        <v>0</v>
      </c>
      <c r="K102" s="286">
        <f t="shared" si="17"/>
        <v>0</v>
      </c>
      <c r="L102" s="286">
        <f t="shared" si="17"/>
        <v>0</v>
      </c>
      <c r="M102" s="337">
        <f t="shared" si="17"/>
        <v>30</v>
      </c>
      <c r="N102" s="337">
        <f t="shared" si="17"/>
        <v>30</v>
      </c>
      <c r="O102" s="21"/>
      <c r="P102" s="43"/>
      <c r="Q102" s="43"/>
      <c r="R102" s="44"/>
      <c r="U102" s="16"/>
    </row>
    <row r="103" spans="1:21" ht="13.5" thickBot="1" x14ac:dyDescent="0.25">
      <c r="A103" s="24" t="s">
        <v>9</v>
      </c>
      <c r="B103" s="13" t="s">
        <v>56</v>
      </c>
      <c r="C103" s="502" t="s">
        <v>12</v>
      </c>
      <c r="D103" s="502"/>
      <c r="E103" s="502"/>
      <c r="F103" s="502"/>
      <c r="G103" s="502"/>
      <c r="H103" s="533"/>
      <c r="I103" s="30">
        <f t="shared" ref="I103:N103" si="18">SUM(I102,I99,I96)</f>
        <v>2460.6999999999998</v>
      </c>
      <c r="J103" s="30">
        <f t="shared" si="18"/>
        <v>2460.6999999999998</v>
      </c>
      <c r="K103" s="30">
        <f t="shared" si="18"/>
        <v>0</v>
      </c>
      <c r="L103" s="31">
        <f t="shared" si="18"/>
        <v>0</v>
      </c>
      <c r="M103" s="31">
        <f t="shared" si="18"/>
        <v>2286.3000000000002</v>
      </c>
      <c r="N103" s="30">
        <f t="shared" si="18"/>
        <v>2286.3000000000002</v>
      </c>
      <c r="O103" s="534"/>
      <c r="P103" s="535"/>
      <c r="Q103" s="535"/>
      <c r="R103" s="536"/>
    </row>
    <row r="104" spans="1:21" ht="13.5" thickBot="1" x14ac:dyDescent="0.25">
      <c r="A104" s="12" t="s">
        <v>9</v>
      </c>
      <c r="B104" s="13" t="s">
        <v>67</v>
      </c>
      <c r="C104" s="546" t="s">
        <v>88</v>
      </c>
      <c r="D104" s="547"/>
      <c r="E104" s="547"/>
      <c r="F104" s="547"/>
      <c r="G104" s="547"/>
      <c r="H104" s="547"/>
      <c r="I104" s="547"/>
      <c r="J104" s="547"/>
      <c r="K104" s="547"/>
      <c r="L104" s="547"/>
      <c r="M104" s="547"/>
      <c r="N104" s="547"/>
      <c r="O104" s="547"/>
      <c r="P104" s="547"/>
      <c r="Q104" s="547"/>
      <c r="R104" s="548"/>
    </row>
    <row r="105" spans="1:21" ht="18.75" customHeight="1" x14ac:dyDescent="0.2">
      <c r="A105" s="210" t="s">
        <v>9</v>
      </c>
      <c r="B105" s="211" t="s">
        <v>67</v>
      </c>
      <c r="C105" s="212" t="s">
        <v>9</v>
      </c>
      <c r="D105" s="236" t="s">
        <v>158</v>
      </c>
      <c r="E105" s="220" t="s">
        <v>108</v>
      </c>
      <c r="F105" s="166"/>
      <c r="G105" s="200" t="s">
        <v>107</v>
      </c>
      <c r="H105" s="17" t="s">
        <v>53</v>
      </c>
      <c r="I105" s="289">
        <f>J105+L105</f>
        <v>527.70000000000005</v>
      </c>
      <c r="J105" s="302"/>
      <c r="K105" s="302"/>
      <c r="L105" s="303">
        <v>527.70000000000005</v>
      </c>
      <c r="M105" s="160">
        <v>300</v>
      </c>
      <c r="N105" s="158"/>
      <c r="O105" s="145"/>
      <c r="P105" s="45"/>
      <c r="Q105" s="45"/>
      <c r="R105" s="46"/>
      <c r="U105" s="16"/>
    </row>
    <row r="106" spans="1:21" ht="27" customHeight="1" x14ac:dyDescent="0.2">
      <c r="A106" s="409"/>
      <c r="B106" s="411"/>
      <c r="C106" s="549"/>
      <c r="D106" s="440" t="s">
        <v>188</v>
      </c>
      <c r="E106" s="488"/>
      <c r="F106" s="445" t="s">
        <v>68</v>
      </c>
      <c r="G106" s="449"/>
      <c r="H106" s="32" t="s">
        <v>105</v>
      </c>
      <c r="I106" s="322">
        <f>J106+L106</f>
        <v>0</v>
      </c>
      <c r="J106" s="354"/>
      <c r="K106" s="354"/>
      <c r="L106" s="355"/>
      <c r="M106" s="130">
        <v>3.5</v>
      </c>
      <c r="N106" s="68"/>
      <c r="O106" s="469" t="s">
        <v>159</v>
      </c>
      <c r="P106" s="80">
        <v>100</v>
      </c>
      <c r="Q106" s="80"/>
      <c r="R106" s="81"/>
      <c r="U106" s="16"/>
    </row>
    <row r="107" spans="1:21" ht="14.25" customHeight="1" x14ac:dyDescent="0.2">
      <c r="A107" s="409"/>
      <c r="B107" s="411"/>
      <c r="C107" s="549"/>
      <c r="D107" s="442"/>
      <c r="E107" s="488"/>
      <c r="F107" s="446"/>
      <c r="G107" s="449"/>
      <c r="H107" s="36" t="s">
        <v>110</v>
      </c>
      <c r="I107" s="320">
        <f>J107+L107</f>
        <v>11387.8</v>
      </c>
      <c r="J107" s="321"/>
      <c r="K107" s="321"/>
      <c r="L107" s="305">
        <v>11387.8</v>
      </c>
      <c r="M107" s="126">
        <v>39</v>
      </c>
      <c r="N107" s="51"/>
      <c r="O107" s="545"/>
      <c r="P107" s="91"/>
      <c r="Q107" s="128"/>
      <c r="R107" s="92"/>
      <c r="U107" s="16"/>
    </row>
    <row r="108" spans="1:21" ht="12.75" customHeight="1" x14ac:dyDescent="0.2">
      <c r="A108" s="409"/>
      <c r="B108" s="411"/>
      <c r="C108" s="413"/>
      <c r="D108" s="441" t="s">
        <v>162</v>
      </c>
      <c r="E108" s="488"/>
      <c r="F108" s="446"/>
      <c r="G108" s="449"/>
      <c r="H108" s="136" t="s">
        <v>111</v>
      </c>
      <c r="I108" s="350">
        <f>J108+L108</f>
        <v>1339.8</v>
      </c>
      <c r="J108" s="324"/>
      <c r="K108" s="324"/>
      <c r="L108" s="278">
        <v>1339.8</v>
      </c>
      <c r="M108" s="135">
        <v>4.5999999999999996</v>
      </c>
      <c r="N108" s="109"/>
      <c r="O108" s="453" t="s">
        <v>160</v>
      </c>
      <c r="P108" s="129">
        <v>1140</v>
      </c>
      <c r="Q108" s="124"/>
      <c r="R108" s="42"/>
      <c r="S108" s="122"/>
      <c r="U108" s="16"/>
    </row>
    <row r="109" spans="1:21" x14ac:dyDescent="0.2">
      <c r="A109" s="409"/>
      <c r="B109" s="411"/>
      <c r="C109" s="413"/>
      <c r="D109" s="441"/>
      <c r="E109" s="488"/>
      <c r="F109" s="446"/>
      <c r="G109" s="449"/>
      <c r="H109" s="137" t="s">
        <v>112</v>
      </c>
      <c r="I109" s="276">
        <f>J109+L109</f>
        <v>1396.2</v>
      </c>
      <c r="J109" s="277"/>
      <c r="K109" s="277"/>
      <c r="L109" s="278">
        <v>1396.2</v>
      </c>
      <c r="M109" s="135">
        <v>1.5</v>
      </c>
      <c r="N109" s="93"/>
      <c r="O109" s="453"/>
      <c r="P109" s="131"/>
      <c r="Q109" s="125"/>
      <c r="R109" s="42"/>
      <c r="S109" s="123"/>
      <c r="U109" s="16"/>
    </row>
    <row r="110" spans="1:21" ht="15" customHeight="1" x14ac:dyDescent="0.2">
      <c r="A110" s="409"/>
      <c r="B110" s="411"/>
      <c r="C110" s="549"/>
      <c r="D110" s="551" t="s">
        <v>176</v>
      </c>
      <c r="E110" s="488"/>
      <c r="F110" s="446"/>
      <c r="G110" s="449"/>
      <c r="H110" s="19"/>
      <c r="I110" s="279"/>
      <c r="J110" s="280"/>
      <c r="K110" s="280"/>
      <c r="L110" s="281"/>
      <c r="M110" s="109"/>
      <c r="N110" s="109"/>
      <c r="O110" s="443" t="s">
        <v>161</v>
      </c>
      <c r="P110" s="80"/>
      <c r="Q110" s="80"/>
      <c r="R110" s="81"/>
      <c r="U110" s="16"/>
    </row>
    <row r="111" spans="1:21" ht="15" customHeight="1" x14ac:dyDescent="0.2">
      <c r="A111" s="409"/>
      <c r="B111" s="411"/>
      <c r="C111" s="549"/>
      <c r="D111" s="552"/>
      <c r="E111" s="488"/>
      <c r="F111" s="446"/>
      <c r="G111" s="449"/>
      <c r="H111" s="19"/>
      <c r="I111" s="279"/>
      <c r="J111" s="280"/>
      <c r="K111" s="280"/>
      <c r="L111" s="281"/>
      <c r="M111" s="50"/>
      <c r="N111" s="50"/>
      <c r="O111" s="444"/>
      <c r="P111" s="41"/>
      <c r="Q111" s="47">
        <v>100</v>
      </c>
      <c r="R111" s="42"/>
      <c r="U111" s="16"/>
    </row>
    <row r="112" spans="1:21" ht="7.5" customHeight="1" x14ac:dyDescent="0.2">
      <c r="A112" s="409"/>
      <c r="B112" s="411"/>
      <c r="C112" s="549"/>
      <c r="D112" s="553"/>
      <c r="E112" s="488"/>
      <c r="F112" s="446"/>
      <c r="G112" s="449"/>
      <c r="H112" s="133"/>
      <c r="I112" s="312"/>
      <c r="J112" s="313"/>
      <c r="K112" s="313"/>
      <c r="L112" s="356"/>
      <c r="M112" s="141"/>
      <c r="N112" s="141"/>
      <c r="O112" s="465"/>
      <c r="P112" s="91"/>
      <c r="Q112" s="128"/>
      <c r="R112" s="92"/>
      <c r="U112" s="16"/>
    </row>
    <row r="113" spans="1:21" ht="12.75" customHeight="1" x14ac:dyDescent="0.2">
      <c r="A113" s="409"/>
      <c r="B113" s="411"/>
      <c r="C113" s="549"/>
      <c r="D113" s="440" t="s">
        <v>115</v>
      </c>
      <c r="E113" s="488"/>
      <c r="F113" s="446"/>
      <c r="G113" s="449"/>
      <c r="H113" s="136"/>
      <c r="I113" s="279"/>
      <c r="J113" s="280"/>
      <c r="K113" s="280"/>
      <c r="L113" s="281"/>
      <c r="M113" s="109"/>
      <c r="N113" s="109"/>
      <c r="O113" s="469" t="s">
        <v>141</v>
      </c>
      <c r="P113" s="80">
        <v>1</v>
      </c>
      <c r="Q113" s="80"/>
      <c r="R113" s="81"/>
      <c r="U113" s="16"/>
    </row>
    <row r="114" spans="1:21" x14ac:dyDescent="0.2">
      <c r="A114" s="409"/>
      <c r="B114" s="411"/>
      <c r="C114" s="549"/>
      <c r="D114" s="441"/>
      <c r="E114" s="488"/>
      <c r="F114" s="550"/>
      <c r="G114" s="449"/>
      <c r="H114" s="14"/>
      <c r="I114" s="357"/>
      <c r="J114" s="358"/>
      <c r="K114" s="358"/>
      <c r="L114" s="359"/>
      <c r="M114" s="155"/>
      <c r="N114" s="109"/>
      <c r="O114" s="453"/>
      <c r="P114" s="41"/>
      <c r="Q114" s="47"/>
      <c r="R114" s="42"/>
      <c r="U114" s="16"/>
    </row>
    <row r="115" spans="1:21" ht="12.75" customHeight="1" x14ac:dyDescent="0.2">
      <c r="A115" s="409"/>
      <c r="B115" s="411"/>
      <c r="C115" s="549"/>
      <c r="D115" s="440" t="s">
        <v>109</v>
      </c>
      <c r="E115" s="132"/>
      <c r="F115" s="445" t="s">
        <v>59</v>
      </c>
      <c r="G115" s="449"/>
      <c r="H115" s="136"/>
      <c r="I115" s="279"/>
      <c r="J115" s="280"/>
      <c r="K115" s="280"/>
      <c r="L115" s="281"/>
      <c r="M115" s="109"/>
      <c r="N115" s="109"/>
      <c r="O115" s="469" t="s">
        <v>187</v>
      </c>
      <c r="P115" s="80">
        <v>1</v>
      </c>
      <c r="Q115" s="80"/>
      <c r="R115" s="81"/>
      <c r="U115" s="16"/>
    </row>
    <row r="116" spans="1:21" x14ac:dyDescent="0.2">
      <c r="A116" s="409"/>
      <c r="B116" s="411"/>
      <c r="C116" s="549"/>
      <c r="D116" s="441"/>
      <c r="E116" s="417"/>
      <c r="F116" s="446"/>
      <c r="G116" s="449"/>
      <c r="H116" s="136"/>
      <c r="I116" s="279"/>
      <c r="J116" s="280"/>
      <c r="K116" s="280"/>
      <c r="L116" s="281"/>
      <c r="M116" s="109"/>
      <c r="N116" s="109"/>
      <c r="O116" s="453"/>
      <c r="P116" s="41"/>
      <c r="Q116" s="47"/>
      <c r="R116" s="42"/>
      <c r="U116" s="16"/>
    </row>
    <row r="117" spans="1:21" x14ac:dyDescent="0.2">
      <c r="A117" s="409"/>
      <c r="B117" s="411"/>
      <c r="C117" s="549"/>
      <c r="D117" s="441"/>
      <c r="E117" s="417"/>
      <c r="F117" s="446"/>
      <c r="G117" s="449"/>
      <c r="H117" s="136"/>
      <c r="I117" s="279"/>
      <c r="J117" s="280"/>
      <c r="K117" s="280"/>
      <c r="L117" s="281"/>
      <c r="M117" s="156"/>
      <c r="N117" s="109"/>
      <c r="O117" s="138"/>
      <c r="P117" s="41"/>
      <c r="Q117" s="47"/>
      <c r="R117" s="42"/>
      <c r="U117" s="16"/>
    </row>
    <row r="118" spans="1:21" ht="12.75" customHeight="1" x14ac:dyDescent="0.2">
      <c r="A118" s="409"/>
      <c r="B118" s="411"/>
      <c r="C118" s="549"/>
      <c r="D118" s="440" t="s">
        <v>163</v>
      </c>
      <c r="E118" s="132"/>
      <c r="F118" s="446"/>
      <c r="G118" s="449"/>
      <c r="H118" s="136"/>
      <c r="I118" s="279"/>
      <c r="J118" s="280"/>
      <c r="K118" s="280"/>
      <c r="L118" s="281"/>
      <c r="M118" s="109"/>
      <c r="N118" s="109"/>
      <c r="O118" s="469" t="s">
        <v>171</v>
      </c>
      <c r="P118" s="127">
        <v>10.5</v>
      </c>
      <c r="Q118" s="80"/>
      <c r="R118" s="81"/>
      <c r="U118" s="16"/>
    </row>
    <row r="119" spans="1:21" x14ac:dyDescent="0.2">
      <c r="A119" s="409"/>
      <c r="B119" s="411"/>
      <c r="C119" s="549"/>
      <c r="D119" s="441"/>
      <c r="E119" s="417"/>
      <c r="F119" s="446"/>
      <c r="G119" s="449"/>
      <c r="H119" s="136"/>
      <c r="I119" s="279"/>
      <c r="J119" s="280"/>
      <c r="K119" s="280"/>
      <c r="L119" s="281"/>
      <c r="M119" s="109"/>
      <c r="N119" s="109"/>
      <c r="O119" s="453"/>
      <c r="P119" s="41"/>
      <c r="Q119" s="47"/>
      <c r="R119" s="42"/>
      <c r="U119" s="16"/>
    </row>
    <row r="120" spans="1:21" x14ac:dyDescent="0.2">
      <c r="A120" s="409"/>
      <c r="B120" s="411"/>
      <c r="C120" s="549"/>
      <c r="D120" s="441"/>
      <c r="E120" s="417"/>
      <c r="F120" s="446"/>
      <c r="G120" s="449"/>
      <c r="H120" s="136"/>
      <c r="I120" s="279"/>
      <c r="J120" s="280"/>
      <c r="K120" s="280"/>
      <c r="L120" s="281"/>
      <c r="M120" s="156"/>
      <c r="N120" s="109"/>
      <c r="O120" s="138"/>
      <c r="P120" s="41"/>
      <c r="Q120" s="47"/>
      <c r="R120" s="42"/>
      <c r="U120" s="16"/>
    </row>
    <row r="121" spans="1:21" x14ac:dyDescent="0.2">
      <c r="A121" s="409"/>
      <c r="B121" s="411"/>
      <c r="C121" s="549"/>
      <c r="D121" s="442"/>
      <c r="E121" s="555"/>
      <c r="F121" s="550"/>
      <c r="G121" s="554"/>
      <c r="H121" s="134"/>
      <c r="I121" s="295"/>
      <c r="J121" s="296"/>
      <c r="K121" s="296"/>
      <c r="L121" s="297"/>
      <c r="M121" s="157"/>
      <c r="N121" s="157"/>
      <c r="O121" s="154"/>
      <c r="P121" s="91"/>
      <c r="Q121" s="128"/>
      <c r="R121" s="92"/>
      <c r="U121" s="16"/>
    </row>
    <row r="122" spans="1:21" ht="15.75" customHeight="1" x14ac:dyDescent="0.2">
      <c r="A122" s="567"/>
      <c r="B122" s="568"/>
      <c r="C122" s="549"/>
      <c r="D122" s="569" t="s">
        <v>99</v>
      </c>
      <c r="E122" s="417"/>
      <c r="F122" s="526" t="s">
        <v>68</v>
      </c>
      <c r="G122" s="556" t="s">
        <v>58</v>
      </c>
      <c r="H122" s="136" t="s">
        <v>53</v>
      </c>
      <c r="I122" s="350">
        <f>J122+L122</f>
        <v>265.7</v>
      </c>
      <c r="J122" s="282">
        <v>265.7</v>
      </c>
      <c r="K122" s="282"/>
      <c r="L122" s="281"/>
      <c r="M122" s="109">
        <v>266</v>
      </c>
      <c r="N122" s="109">
        <v>266</v>
      </c>
      <c r="O122" s="443" t="s">
        <v>100</v>
      </c>
      <c r="P122" s="80">
        <v>285</v>
      </c>
      <c r="Q122" s="80">
        <v>285</v>
      </c>
      <c r="R122" s="81">
        <v>285</v>
      </c>
    </row>
    <row r="123" spans="1:21" ht="13.5" thickBot="1" x14ac:dyDescent="0.25">
      <c r="A123" s="567"/>
      <c r="B123" s="568"/>
      <c r="C123" s="549"/>
      <c r="D123" s="570"/>
      <c r="E123" s="417"/>
      <c r="F123" s="526"/>
      <c r="G123" s="556"/>
      <c r="H123" s="352" t="s">
        <v>10</v>
      </c>
      <c r="I123" s="307">
        <f t="shared" ref="I123:N123" si="19">SUM(I105:I122)</f>
        <v>14917.2</v>
      </c>
      <c r="J123" s="349">
        <f t="shared" si="19"/>
        <v>265.7</v>
      </c>
      <c r="K123" s="349">
        <f t="shared" si="19"/>
        <v>0</v>
      </c>
      <c r="L123" s="360">
        <f t="shared" si="19"/>
        <v>14651.5</v>
      </c>
      <c r="M123" s="353">
        <f t="shared" si="19"/>
        <v>614.6</v>
      </c>
      <c r="N123" s="361">
        <f t="shared" si="19"/>
        <v>266</v>
      </c>
      <c r="O123" s="489"/>
      <c r="P123" s="41"/>
      <c r="Q123" s="41"/>
      <c r="R123" s="42"/>
      <c r="U123" s="16"/>
    </row>
    <row r="124" spans="1:21" ht="15" customHeight="1" x14ac:dyDescent="0.2">
      <c r="A124" s="557" t="s">
        <v>9</v>
      </c>
      <c r="B124" s="559" t="s">
        <v>67</v>
      </c>
      <c r="C124" s="561" t="s">
        <v>11</v>
      </c>
      <c r="D124" s="563" t="s">
        <v>168</v>
      </c>
      <c r="E124" s="460"/>
      <c r="F124" s="525" t="s">
        <v>68</v>
      </c>
      <c r="G124" s="565" t="s">
        <v>58</v>
      </c>
      <c r="H124" s="159" t="s">
        <v>53</v>
      </c>
      <c r="I124" s="301">
        <f>J124+L124</f>
        <v>48.6</v>
      </c>
      <c r="J124" s="302">
        <f>20+28.6</f>
        <v>48.6</v>
      </c>
      <c r="K124" s="302"/>
      <c r="L124" s="311"/>
      <c r="M124" s="160"/>
      <c r="N124" s="173"/>
      <c r="O124" s="18" t="s">
        <v>169</v>
      </c>
      <c r="P124" s="45">
        <v>40</v>
      </c>
      <c r="Q124" s="45"/>
      <c r="R124" s="46"/>
    </row>
    <row r="125" spans="1:21" ht="13.5" thickBot="1" x14ac:dyDescent="0.25">
      <c r="A125" s="558"/>
      <c r="B125" s="560"/>
      <c r="C125" s="562"/>
      <c r="D125" s="564"/>
      <c r="E125" s="418"/>
      <c r="F125" s="527"/>
      <c r="G125" s="566"/>
      <c r="H125" s="336" t="s">
        <v>10</v>
      </c>
      <c r="I125" s="287">
        <f>I124</f>
        <v>48.6</v>
      </c>
      <c r="J125" s="286">
        <f>SUM(J124:J124)</f>
        <v>48.6</v>
      </c>
      <c r="K125" s="286">
        <f>SUM(K124:K124)</f>
        <v>0</v>
      </c>
      <c r="L125" s="318">
        <f>SUM(L124:L124)</f>
        <v>0</v>
      </c>
      <c r="M125" s="337">
        <v>0</v>
      </c>
      <c r="N125" s="288">
        <v>0</v>
      </c>
      <c r="O125" s="225"/>
      <c r="P125" s="43"/>
      <c r="Q125" s="43"/>
      <c r="R125" s="44"/>
      <c r="U125" s="16"/>
    </row>
    <row r="126" spans="1:21" ht="13.5" thickBot="1" x14ac:dyDescent="0.25">
      <c r="A126" s="12" t="s">
        <v>9</v>
      </c>
      <c r="B126" s="13" t="s">
        <v>67</v>
      </c>
      <c r="C126" s="582" t="s">
        <v>12</v>
      </c>
      <c r="D126" s="502"/>
      <c r="E126" s="502"/>
      <c r="F126" s="502"/>
      <c r="G126" s="502"/>
      <c r="H126" s="533"/>
      <c r="I126" s="30">
        <f>SUM(I125,I123)</f>
        <v>14965.800000000001</v>
      </c>
      <c r="J126" s="30">
        <f>SUM(J125,J123)</f>
        <v>314.3</v>
      </c>
      <c r="K126" s="30">
        <f>SUM(K125,K123)</f>
        <v>0</v>
      </c>
      <c r="L126" s="78">
        <f>SUM(L125,L123)</f>
        <v>14651.5</v>
      </c>
      <c r="M126" s="94">
        <f>M123</f>
        <v>614.6</v>
      </c>
      <c r="N126" s="30">
        <f>N123</f>
        <v>266</v>
      </c>
      <c r="O126" s="534"/>
      <c r="P126" s="535"/>
      <c r="Q126" s="535"/>
      <c r="R126" s="536"/>
    </row>
    <row r="127" spans="1:21" ht="13.5" thickBot="1" x14ac:dyDescent="0.25">
      <c r="A127" s="261" t="s">
        <v>9</v>
      </c>
      <c r="B127" s="262" t="s">
        <v>134</v>
      </c>
      <c r="C127" s="405" t="s">
        <v>135</v>
      </c>
      <c r="D127" s="406"/>
      <c r="E127" s="547"/>
      <c r="F127" s="547"/>
      <c r="G127" s="547"/>
      <c r="H127" s="547"/>
      <c r="I127" s="547"/>
      <c r="J127" s="547"/>
      <c r="K127" s="547"/>
      <c r="L127" s="547"/>
      <c r="M127" s="547"/>
      <c r="N127" s="547"/>
      <c r="O127" s="547"/>
      <c r="P127" s="547"/>
      <c r="Q127" s="547"/>
      <c r="R127" s="548"/>
    </row>
    <row r="128" spans="1:21" ht="17.25" customHeight="1" x14ac:dyDescent="0.2">
      <c r="A128" s="250" t="s">
        <v>9</v>
      </c>
      <c r="B128" s="252" t="s">
        <v>68</v>
      </c>
      <c r="C128" s="254" t="s">
        <v>9</v>
      </c>
      <c r="D128" s="112" t="s">
        <v>151</v>
      </c>
      <c r="E128" s="264"/>
      <c r="F128" s="166" t="s">
        <v>63</v>
      </c>
      <c r="G128" s="99" t="s">
        <v>58</v>
      </c>
      <c r="H128" s="113" t="s">
        <v>53</v>
      </c>
      <c r="I128" s="301">
        <f>J128+L128</f>
        <v>12181.7</v>
      </c>
      <c r="J128" s="345">
        <v>12181.7</v>
      </c>
      <c r="K128" s="302">
        <v>0</v>
      </c>
      <c r="L128" s="311">
        <v>0</v>
      </c>
      <c r="M128" s="114">
        <v>13551.9</v>
      </c>
      <c r="N128" s="114">
        <v>13551.9</v>
      </c>
      <c r="O128" s="245" t="s">
        <v>152</v>
      </c>
      <c r="P128" s="45">
        <v>117</v>
      </c>
      <c r="Q128" s="45">
        <v>117</v>
      </c>
      <c r="R128" s="46">
        <v>117</v>
      </c>
    </row>
    <row r="129" spans="1:40" ht="12.75" customHeight="1" x14ac:dyDescent="0.2">
      <c r="A129" s="256"/>
      <c r="B129" s="257"/>
      <c r="C129" s="249"/>
      <c r="D129" s="258" t="s">
        <v>153</v>
      </c>
      <c r="E129" s="265"/>
      <c r="F129" s="207"/>
      <c r="G129" s="239"/>
      <c r="H129" s="115" t="s">
        <v>178</v>
      </c>
      <c r="I129" s="350">
        <f>L129+J129</f>
        <v>1594.2</v>
      </c>
      <c r="J129" s="284">
        <f>1594.2</f>
        <v>1594.2</v>
      </c>
      <c r="K129" s="282">
        <v>0</v>
      </c>
      <c r="L129" s="280">
        <v>0</v>
      </c>
      <c r="M129" s="82"/>
      <c r="N129" s="82"/>
      <c r="O129" s="244"/>
      <c r="P129" s="41"/>
      <c r="Q129" s="41"/>
      <c r="R129" s="42"/>
    </row>
    <row r="130" spans="1:40" ht="15" customHeight="1" x14ac:dyDescent="0.2">
      <c r="A130" s="256"/>
      <c r="B130" s="257"/>
      <c r="C130" s="249"/>
      <c r="D130" s="258" t="s">
        <v>154</v>
      </c>
      <c r="E130" s="265"/>
      <c r="F130" s="207"/>
      <c r="G130" s="239"/>
      <c r="H130" s="115"/>
      <c r="I130" s="350"/>
      <c r="J130" s="284"/>
      <c r="K130" s="362"/>
      <c r="L130" s="363"/>
      <c r="M130" s="82"/>
      <c r="N130" s="82"/>
      <c r="O130" s="244"/>
      <c r="P130" s="41"/>
      <c r="Q130" s="41"/>
      <c r="R130" s="42"/>
    </row>
    <row r="131" spans="1:40" ht="12.75" customHeight="1" x14ac:dyDescent="0.2">
      <c r="A131" s="256"/>
      <c r="B131" s="257"/>
      <c r="C131" s="249"/>
      <c r="D131" s="258" t="s">
        <v>155</v>
      </c>
      <c r="E131" s="265"/>
      <c r="F131" s="207"/>
      <c r="G131" s="239"/>
      <c r="H131" s="115"/>
      <c r="I131" s="350"/>
      <c r="J131" s="284"/>
      <c r="K131" s="362"/>
      <c r="L131" s="363"/>
      <c r="M131" s="82"/>
      <c r="N131" s="82"/>
      <c r="O131" s="244"/>
      <c r="P131" s="41"/>
      <c r="Q131" s="41"/>
      <c r="R131" s="42"/>
    </row>
    <row r="132" spans="1:40" s="86" customFormat="1" ht="15" customHeight="1" x14ac:dyDescent="0.2">
      <c r="A132" s="259"/>
      <c r="B132" s="260"/>
      <c r="C132" s="87"/>
      <c r="D132" s="258" t="s">
        <v>156</v>
      </c>
      <c r="E132" s="265"/>
      <c r="F132" s="207"/>
      <c r="G132" s="239"/>
      <c r="H132" s="116"/>
      <c r="I132" s="364"/>
      <c r="J132" s="365"/>
      <c r="K132" s="366"/>
      <c r="L132" s="367"/>
      <c r="M132" s="117"/>
      <c r="N132" s="117"/>
      <c r="O132" s="247"/>
      <c r="P132" s="118"/>
      <c r="Q132" s="119"/>
      <c r="R132" s="120"/>
    </row>
    <row r="133" spans="1:40" s="86" customFormat="1" ht="15" customHeight="1" thickBot="1" x14ac:dyDescent="0.25">
      <c r="A133" s="259"/>
      <c r="B133" s="260"/>
      <c r="C133" s="87"/>
      <c r="D133" s="263" t="s">
        <v>157</v>
      </c>
      <c r="E133" s="265"/>
      <c r="F133" s="243"/>
      <c r="G133" s="246"/>
      <c r="H133" s="116"/>
      <c r="I133" s="368"/>
      <c r="J133" s="369"/>
      <c r="K133" s="370"/>
      <c r="L133" s="371"/>
      <c r="M133" s="248"/>
      <c r="N133" s="248"/>
      <c r="O133" s="247"/>
      <c r="P133" s="118"/>
      <c r="Q133" s="119"/>
      <c r="R133" s="120"/>
    </row>
    <row r="134" spans="1:40" ht="14.25" customHeight="1" thickBot="1" x14ac:dyDescent="0.25">
      <c r="A134" s="251"/>
      <c r="B134" s="253"/>
      <c r="C134" s="255"/>
      <c r="D134" s="121"/>
      <c r="E134" s="266"/>
      <c r="F134" s="208"/>
      <c r="G134" s="100"/>
      <c r="H134" s="336" t="s">
        <v>10</v>
      </c>
      <c r="I134" s="299">
        <f t="shared" ref="I134:N134" si="20">SUM(I128:I133)</f>
        <v>13775.900000000001</v>
      </c>
      <c r="J134" s="299">
        <f t="shared" si="20"/>
        <v>13775.900000000001</v>
      </c>
      <c r="K134" s="299">
        <f t="shared" si="20"/>
        <v>0</v>
      </c>
      <c r="L134" s="299">
        <f t="shared" si="20"/>
        <v>0</v>
      </c>
      <c r="M134" s="299">
        <f t="shared" si="20"/>
        <v>13551.9</v>
      </c>
      <c r="N134" s="299">
        <f t="shared" si="20"/>
        <v>13551.9</v>
      </c>
      <c r="O134" s="225"/>
      <c r="P134" s="43"/>
      <c r="Q134" s="43"/>
      <c r="R134" s="44"/>
      <c r="U134" s="16"/>
    </row>
    <row r="135" spans="1:40" ht="14.25" customHeight="1" thickBot="1" x14ac:dyDescent="0.25">
      <c r="A135" s="197" t="s">
        <v>9</v>
      </c>
      <c r="B135" s="203" t="s">
        <v>68</v>
      </c>
      <c r="C135" s="583" t="s">
        <v>12</v>
      </c>
      <c r="D135" s="584"/>
      <c r="E135" s="502"/>
      <c r="F135" s="502"/>
      <c r="G135" s="502"/>
      <c r="H135" s="533"/>
      <c r="I135" s="30">
        <f>SUM(I134)</f>
        <v>13775.900000000001</v>
      </c>
      <c r="J135" s="30">
        <f>SUM(J134)</f>
        <v>13775.900000000001</v>
      </c>
      <c r="K135" s="30">
        <f>K134</f>
        <v>0</v>
      </c>
      <c r="L135" s="30">
        <f>SUM(L128:L134)</f>
        <v>0</v>
      </c>
      <c r="M135" s="30">
        <f>M134</f>
        <v>13551.9</v>
      </c>
      <c r="N135" s="30">
        <f>N134</f>
        <v>13551.9</v>
      </c>
      <c r="O135" s="534"/>
      <c r="P135" s="535"/>
      <c r="Q135" s="535"/>
      <c r="R135" s="536"/>
    </row>
    <row r="136" spans="1:40" ht="14.25" customHeight="1" thickBot="1" x14ac:dyDescent="0.25">
      <c r="A136" s="24" t="s">
        <v>9</v>
      </c>
      <c r="B136" s="585" t="s">
        <v>13</v>
      </c>
      <c r="C136" s="586"/>
      <c r="D136" s="586"/>
      <c r="E136" s="586"/>
      <c r="F136" s="586"/>
      <c r="G136" s="586"/>
      <c r="H136" s="587"/>
      <c r="I136" s="28">
        <f t="shared" ref="I136:N136" si="21">SUM(I68,I91,I103,I126,I135)</f>
        <v>48749.8</v>
      </c>
      <c r="J136" s="28">
        <f t="shared" si="21"/>
        <v>31813.000000000004</v>
      </c>
      <c r="K136" s="28">
        <f t="shared" si="21"/>
        <v>848.59999999999991</v>
      </c>
      <c r="L136" s="95">
        <f t="shared" si="21"/>
        <v>16936.8</v>
      </c>
      <c r="M136" s="96">
        <f t="shared" si="21"/>
        <v>31772.399999999994</v>
      </c>
      <c r="N136" s="28">
        <f t="shared" si="21"/>
        <v>31860.299999999996</v>
      </c>
      <c r="O136" s="588"/>
      <c r="P136" s="589"/>
      <c r="Q136" s="589"/>
      <c r="R136" s="590"/>
    </row>
    <row r="137" spans="1:40" ht="14.25" customHeight="1" thickBot="1" x14ac:dyDescent="0.25">
      <c r="A137" s="25" t="s">
        <v>69</v>
      </c>
      <c r="B137" s="571" t="s">
        <v>170</v>
      </c>
      <c r="C137" s="572"/>
      <c r="D137" s="572"/>
      <c r="E137" s="572"/>
      <c r="F137" s="572"/>
      <c r="G137" s="572"/>
      <c r="H137" s="573"/>
      <c r="I137" s="85">
        <f t="shared" ref="I137:N137" si="22">SUM(I136)</f>
        <v>48749.8</v>
      </c>
      <c r="J137" s="35">
        <f t="shared" si="22"/>
        <v>31813.000000000004</v>
      </c>
      <c r="K137" s="35">
        <f t="shared" si="22"/>
        <v>848.59999999999991</v>
      </c>
      <c r="L137" s="83">
        <f t="shared" si="22"/>
        <v>16936.8</v>
      </c>
      <c r="M137" s="84">
        <f t="shared" si="22"/>
        <v>31772.399999999994</v>
      </c>
      <c r="N137" s="34">
        <f t="shared" si="22"/>
        <v>31860.299999999996</v>
      </c>
      <c r="O137" s="574"/>
      <c r="P137" s="575"/>
      <c r="Q137" s="575"/>
      <c r="R137" s="576"/>
    </row>
    <row r="138" spans="1:40" s="27" customFormat="1" ht="29.25" customHeight="1" x14ac:dyDescent="0.2">
      <c r="A138" s="577" t="s">
        <v>138</v>
      </c>
      <c r="B138" s="577"/>
      <c r="C138" s="577"/>
      <c r="D138" s="577"/>
      <c r="E138" s="577"/>
      <c r="F138" s="577"/>
      <c r="G138" s="577"/>
      <c r="H138" s="577"/>
      <c r="I138" s="577"/>
      <c r="J138" s="577"/>
      <c r="K138" s="577"/>
      <c r="L138" s="577"/>
      <c r="M138" s="577"/>
      <c r="N138" s="577"/>
      <c r="O138" s="577"/>
      <c r="P138" s="577"/>
      <c r="Q138" s="577"/>
      <c r="R138" s="577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</row>
    <row r="139" spans="1:40" s="27" customFormat="1" ht="14.25" customHeight="1" thickBot="1" x14ac:dyDescent="0.25">
      <c r="A139" s="578" t="s">
        <v>17</v>
      </c>
      <c r="B139" s="578"/>
      <c r="C139" s="578"/>
      <c r="D139" s="578"/>
      <c r="E139" s="578"/>
      <c r="F139" s="578"/>
      <c r="G139" s="578"/>
      <c r="H139" s="578"/>
      <c r="I139" s="578"/>
      <c r="J139" s="578"/>
      <c r="K139" s="578"/>
      <c r="L139" s="578"/>
      <c r="M139" s="578"/>
      <c r="N139" s="578"/>
      <c r="O139" s="5"/>
      <c r="P139" s="5"/>
      <c r="Q139" s="5"/>
      <c r="R139" s="5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</row>
    <row r="140" spans="1:40" ht="30.75" customHeight="1" thickBot="1" x14ac:dyDescent="0.25">
      <c r="A140" s="579" t="s">
        <v>14</v>
      </c>
      <c r="B140" s="580"/>
      <c r="C140" s="580"/>
      <c r="D140" s="580"/>
      <c r="E140" s="580"/>
      <c r="F140" s="580"/>
      <c r="G140" s="580"/>
      <c r="H140" s="581"/>
      <c r="I140" s="579" t="s">
        <v>38</v>
      </c>
      <c r="J140" s="580"/>
      <c r="K140" s="580"/>
      <c r="L140" s="581"/>
      <c r="M140" s="97" t="s">
        <v>164</v>
      </c>
      <c r="N140" s="97" t="s">
        <v>165</v>
      </c>
      <c r="O140" s="88"/>
    </row>
    <row r="141" spans="1:40" ht="14.25" customHeight="1" x14ac:dyDescent="0.2">
      <c r="A141" s="597" t="s">
        <v>18</v>
      </c>
      <c r="B141" s="598"/>
      <c r="C141" s="598"/>
      <c r="D141" s="598"/>
      <c r="E141" s="598"/>
      <c r="F141" s="598"/>
      <c r="G141" s="598"/>
      <c r="H141" s="599"/>
      <c r="I141" s="600">
        <f>SUM(I142:L146)</f>
        <v>34626</v>
      </c>
      <c r="J141" s="601"/>
      <c r="K141" s="601"/>
      <c r="L141" s="602"/>
      <c r="M141" s="39">
        <f>SUM(M142:M146)</f>
        <v>31724.300000000003</v>
      </c>
      <c r="N141" s="39">
        <f>SUM(N142:N146)</f>
        <v>31860.300000000003</v>
      </c>
      <c r="O141" s="88"/>
    </row>
    <row r="142" spans="1:40" ht="14.25" customHeight="1" x14ac:dyDescent="0.2">
      <c r="A142" s="603" t="s">
        <v>40</v>
      </c>
      <c r="B142" s="604"/>
      <c r="C142" s="604"/>
      <c r="D142" s="604"/>
      <c r="E142" s="604"/>
      <c r="F142" s="604"/>
      <c r="G142" s="604"/>
      <c r="H142" s="605"/>
      <c r="I142" s="594">
        <f>SUMIF(H12:H134,"sb",I12:I134)</f>
        <v>30531.8</v>
      </c>
      <c r="J142" s="595"/>
      <c r="K142" s="595"/>
      <c r="L142" s="596"/>
      <c r="M142" s="37">
        <f>SUMIF(H12:H137,"SB",M12:M137)</f>
        <v>31413.4</v>
      </c>
      <c r="N142" s="37">
        <f>SUMIF(H12:H137,"SB",N12:N137)</f>
        <v>31552.9</v>
      </c>
    </row>
    <row r="143" spans="1:40" x14ac:dyDescent="0.2">
      <c r="A143" s="591" t="s">
        <v>41</v>
      </c>
      <c r="B143" s="592"/>
      <c r="C143" s="592"/>
      <c r="D143" s="592"/>
      <c r="E143" s="592"/>
      <c r="F143" s="592"/>
      <c r="G143" s="592"/>
      <c r="H143" s="593"/>
      <c r="I143" s="594">
        <f>SUMIF(H12:H137,"SB(SP)",I12:I137)</f>
        <v>59.4</v>
      </c>
      <c r="J143" s="595"/>
      <c r="K143" s="595"/>
      <c r="L143" s="596"/>
      <c r="M143" s="37">
        <f>SUMIF(H14:H137,"SB(SP)",M14:M137)</f>
        <v>57.4</v>
      </c>
      <c r="N143" s="37">
        <f>SUMIF(H14:H137,"SB(SP)",N14:N137)</f>
        <v>57.4</v>
      </c>
    </row>
    <row r="144" spans="1:40" x14ac:dyDescent="0.2">
      <c r="A144" s="591" t="s">
        <v>42</v>
      </c>
      <c r="B144" s="592"/>
      <c r="C144" s="592"/>
      <c r="D144" s="592"/>
      <c r="E144" s="592"/>
      <c r="F144" s="592"/>
      <c r="G144" s="592"/>
      <c r="H144" s="593"/>
      <c r="I144" s="594">
        <f>SUMIF(H12:H137,"SB(F)",I12:I137)</f>
        <v>454.5</v>
      </c>
      <c r="J144" s="595"/>
      <c r="K144" s="595"/>
      <c r="L144" s="596"/>
      <c r="M144" s="37">
        <f>SUMIF(H14:H137,"SB(F)",M14:M137)</f>
        <v>250</v>
      </c>
      <c r="N144" s="37">
        <f>SUMIF(H14:H137,"SB(F)",N14:N137)</f>
        <v>250</v>
      </c>
      <c r="O144" s="90"/>
      <c r="P144" s="4"/>
      <c r="Q144" s="4"/>
      <c r="R144" s="4"/>
      <c r="S144" s="4"/>
      <c r="T144" s="4"/>
      <c r="U144" s="4"/>
    </row>
    <row r="145" spans="1:21" x14ac:dyDescent="0.2">
      <c r="A145" s="591" t="s">
        <v>179</v>
      </c>
      <c r="B145" s="592"/>
      <c r="C145" s="592"/>
      <c r="D145" s="592"/>
      <c r="E145" s="592"/>
      <c r="F145" s="592"/>
      <c r="G145" s="592"/>
      <c r="H145" s="593"/>
      <c r="I145" s="594">
        <f>SUMIF(H12:H133,H129,I12:J133)</f>
        <v>1594.2</v>
      </c>
      <c r="J145" s="595"/>
      <c r="K145" s="595"/>
      <c r="L145" s="596"/>
      <c r="M145" s="37"/>
      <c r="N145" s="37"/>
      <c r="O145" s="90"/>
      <c r="P145" s="4"/>
      <c r="Q145" s="4"/>
      <c r="R145" s="4"/>
      <c r="S145" s="4"/>
      <c r="T145" s="4"/>
      <c r="U145" s="4"/>
    </row>
    <row r="146" spans="1:21" x14ac:dyDescent="0.2">
      <c r="A146" s="591" t="s">
        <v>43</v>
      </c>
      <c r="B146" s="592"/>
      <c r="C146" s="592"/>
      <c r="D146" s="592"/>
      <c r="E146" s="592"/>
      <c r="F146" s="592"/>
      <c r="G146" s="592"/>
      <c r="H146" s="593"/>
      <c r="I146" s="594">
        <f>SUMIF(H14:H137,"SB(P)",I14:I137)</f>
        <v>1986.1</v>
      </c>
      <c r="J146" s="595"/>
      <c r="K146" s="595"/>
      <c r="L146" s="596"/>
      <c r="M146" s="37">
        <f>SUMIF(H14:H137,"SB(P)",M14:M137)</f>
        <v>3.5</v>
      </c>
      <c r="N146" s="37">
        <f>SUMIF(H14:H137,"SB(P)",N14:N137)</f>
        <v>0</v>
      </c>
    </row>
    <row r="147" spans="1:21" x14ac:dyDescent="0.2">
      <c r="A147" s="612" t="s">
        <v>19</v>
      </c>
      <c r="B147" s="613"/>
      <c r="C147" s="613"/>
      <c r="D147" s="613"/>
      <c r="E147" s="613"/>
      <c r="F147" s="613"/>
      <c r="G147" s="613"/>
      <c r="H147" s="614"/>
      <c r="I147" s="615">
        <f>SUM(I148:L150)</f>
        <v>14123.8</v>
      </c>
      <c r="J147" s="616"/>
      <c r="K147" s="616"/>
      <c r="L147" s="617"/>
      <c r="M147" s="40">
        <f>SUM(M148:M150)</f>
        <v>48.1</v>
      </c>
      <c r="N147" s="40">
        <f>SUM(N148:N150)</f>
        <v>0</v>
      </c>
    </row>
    <row r="148" spans="1:21" x14ac:dyDescent="0.2">
      <c r="A148" s="618" t="s">
        <v>44</v>
      </c>
      <c r="B148" s="619"/>
      <c r="C148" s="619"/>
      <c r="D148" s="619"/>
      <c r="E148" s="619"/>
      <c r="F148" s="619"/>
      <c r="G148" s="619"/>
      <c r="H148" s="620"/>
      <c r="I148" s="594">
        <f>SUMIF(H14:H137,"ES",I14:I137)</f>
        <v>11387.8</v>
      </c>
      <c r="J148" s="595"/>
      <c r="K148" s="595"/>
      <c r="L148" s="596"/>
      <c r="M148" s="37">
        <f>SUMIF(H14:H137,"ES",M14:M137)</f>
        <v>42</v>
      </c>
      <c r="N148" s="37">
        <f>SUMIF(H14:H137,"ES",N14:N137)</f>
        <v>0</v>
      </c>
    </row>
    <row r="149" spans="1:21" x14ac:dyDescent="0.2">
      <c r="A149" s="591" t="s">
        <v>45</v>
      </c>
      <c r="B149" s="592"/>
      <c r="C149" s="592"/>
      <c r="D149" s="592"/>
      <c r="E149" s="592"/>
      <c r="F149" s="592"/>
      <c r="G149" s="592"/>
      <c r="H149" s="593"/>
      <c r="I149" s="594">
        <f>SUMIF(H14:H137,"LRVB",I14:I137)</f>
        <v>1339.8</v>
      </c>
      <c r="J149" s="595"/>
      <c r="K149" s="595"/>
      <c r="L149" s="596"/>
      <c r="M149" s="37">
        <f>SUMIF(H14:H137,"LRVB",M14:M137)</f>
        <v>4.5999999999999996</v>
      </c>
      <c r="N149" s="37">
        <f>SUMIF(H14:H137,"LRVB",N14:N137)</f>
        <v>0</v>
      </c>
    </row>
    <row r="150" spans="1:21" x14ac:dyDescent="0.2">
      <c r="A150" s="591" t="s">
        <v>46</v>
      </c>
      <c r="B150" s="592"/>
      <c r="C150" s="592"/>
      <c r="D150" s="592"/>
      <c r="E150" s="592"/>
      <c r="F150" s="592"/>
      <c r="G150" s="592"/>
      <c r="H150" s="593"/>
      <c r="I150" s="594">
        <f>SUMIF(H14:H137,"Kt",I14:I137)</f>
        <v>1396.2</v>
      </c>
      <c r="J150" s="595"/>
      <c r="K150" s="595"/>
      <c r="L150" s="596"/>
      <c r="M150" s="37">
        <f>SUMIF(H14:H137,"Kt",M14:M137)</f>
        <v>1.5</v>
      </c>
      <c r="N150" s="37">
        <f>SUMIF(H14:H137,"Kt",N14:N137)</f>
        <v>0</v>
      </c>
    </row>
    <row r="151" spans="1:21" ht="13.5" thickBot="1" x14ac:dyDescent="0.25">
      <c r="A151" s="606" t="s">
        <v>20</v>
      </c>
      <c r="B151" s="607"/>
      <c r="C151" s="607"/>
      <c r="D151" s="607"/>
      <c r="E151" s="607"/>
      <c r="F151" s="607"/>
      <c r="G151" s="607"/>
      <c r="H151" s="608"/>
      <c r="I151" s="609">
        <f>SUM(I141,I147)</f>
        <v>48749.8</v>
      </c>
      <c r="J151" s="610"/>
      <c r="K151" s="610"/>
      <c r="L151" s="611"/>
      <c r="M151" s="372">
        <f>SUM(M141,M147)</f>
        <v>31772.400000000001</v>
      </c>
      <c r="N151" s="372">
        <f>SUM(N141,N147)</f>
        <v>31860.300000000003</v>
      </c>
    </row>
    <row r="152" spans="1:21" x14ac:dyDescent="0.2">
      <c r="O152" s="89"/>
    </row>
    <row r="153" spans="1:21" x14ac:dyDescent="0.2">
      <c r="I153" s="163"/>
      <c r="J153" s="163"/>
    </row>
    <row r="154" spans="1:21" x14ac:dyDescent="0.2">
      <c r="I154" s="163"/>
      <c r="J154" s="163"/>
    </row>
  </sheetData>
  <mergeCells count="298">
    <mergeCell ref="A150:H150"/>
    <mergeCell ref="I150:L150"/>
    <mergeCell ref="A151:H151"/>
    <mergeCell ref="I151:L151"/>
    <mergeCell ref="A147:H147"/>
    <mergeCell ref="I147:L147"/>
    <mergeCell ref="A148:H148"/>
    <mergeCell ref="I148:L148"/>
    <mergeCell ref="A149:H149"/>
    <mergeCell ref="I149:L149"/>
    <mergeCell ref="A144:H144"/>
    <mergeCell ref="I144:L144"/>
    <mergeCell ref="A145:H145"/>
    <mergeCell ref="I145:L145"/>
    <mergeCell ref="A146:H146"/>
    <mergeCell ref="I146:L146"/>
    <mergeCell ref="A141:H141"/>
    <mergeCell ref="I141:L141"/>
    <mergeCell ref="A142:H142"/>
    <mergeCell ref="I142:L142"/>
    <mergeCell ref="A143:H143"/>
    <mergeCell ref="I143:L143"/>
    <mergeCell ref="B137:H137"/>
    <mergeCell ref="O137:R137"/>
    <mergeCell ref="A138:R138"/>
    <mergeCell ref="A139:N139"/>
    <mergeCell ref="A140:H140"/>
    <mergeCell ref="I140:L140"/>
    <mergeCell ref="C126:H126"/>
    <mergeCell ref="O126:R126"/>
    <mergeCell ref="C127:R127"/>
    <mergeCell ref="C135:H135"/>
    <mergeCell ref="O135:R135"/>
    <mergeCell ref="B136:H136"/>
    <mergeCell ref="O136:R136"/>
    <mergeCell ref="G122:G123"/>
    <mergeCell ref="O122:O123"/>
    <mergeCell ref="A124:A125"/>
    <mergeCell ref="B124:B125"/>
    <mergeCell ref="C124:C125"/>
    <mergeCell ref="D124:D125"/>
    <mergeCell ref="E124:E125"/>
    <mergeCell ref="F124:F125"/>
    <mergeCell ref="G124:G125"/>
    <mergeCell ref="A122:A123"/>
    <mergeCell ref="B122:B123"/>
    <mergeCell ref="C122:C123"/>
    <mergeCell ref="D122:D123"/>
    <mergeCell ref="E122:E123"/>
    <mergeCell ref="F122:F123"/>
    <mergeCell ref="A118:A121"/>
    <mergeCell ref="B118:B121"/>
    <mergeCell ref="C118:C121"/>
    <mergeCell ref="D118:D121"/>
    <mergeCell ref="G118:G121"/>
    <mergeCell ref="O118:O119"/>
    <mergeCell ref="E119:E121"/>
    <mergeCell ref="A115:A117"/>
    <mergeCell ref="B115:B117"/>
    <mergeCell ref="C115:C117"/>
    <mergeCell ref="D115:D117"/>
    <mergeCell ref="F115:F121"/>
    <mergeCell ref="G115:G117"/>
    <mergeCell ref="G113:G114"/>
    <mergeCell ref="O113:O114"/>
    <mergeCell ref="A110:A112"/>
    <mergeCell ref="B110:B112"/>
    <mergeCell ref="C110:C112"/>
    <mergeCell ref="D110:D112"/>
    <mergeCell ref="E110:E112"/>
    <mergeCell ref="G110:G112"/>
    <mergeCell ref="O115:O116"/>
    <mergeCell ref="E116:E117"/>
    <mergeCell ref="O106:O107"/>
    <mergeCell ref="A108:A109"/>
    <mergeCell ref="B108:B109"/>
    <mergeCell ref="C108:C109"/>
    <mergeCell ref="D108:D109"/>
    <mergeCell ref="E108:E109"/>
    <mergeCell ref="G108:G109"/>
    <mergeCell ref="O108:O109"/>
    <mergeCell ref="C103:H103"/>
    <mergeCell ref="O103:R103"/>
    <mergeCell ref="C104:R104"/>
    <mergeCell ref="A106:A107"/>
    <mergeCell ref="B106:B107"/>
    <mergeCell ref="C106:C107"/>
    <mergeCell ref="D106:D107"/>
    <mergeCell ref="E106:E107"/>
    <mergeCell ref="F106:F114"/>
    <mergeCell ref="G106:G107"/>
    <mergeCell ref="O110:O112"/>
    <mergeCell ref="A113:A114"/>
    <mergeCell ref="B113:B114"/>
    <mergeCell ref="C113:C114"/>
    <mergeCell ref="D113:D114"/>
    <mergeCell ref="E113:E114"/>
    <mergeCell ref="G97:G99"/>
    <mergeCell ref="O97:O98"/>
    <mergeCell ref="A100:A102"/>
    <mergeCell ref="B100:B102"/>
    <mergeCell ref="C100:C102"/>
    <mergeCell ref="D100:D102"/>
    <mergeCell ref="E100:E102"/>
    <mergeCell ref="F100:F102"/>
    <mergeCell ref="G100:G102"/>
    <mergeCell ref="O100:O101"/>
    <mergeCell ref="A97:A99"/>
    <mergeCell ref="B97:B99"/>
    <mergeCell ref="C97:C99"/>
    <mergeCell ref="D97:D99"/>
    <mergeCell ref="E97:E99"/>
    <mergeCell ref="F97:F99"/>
    <mergeCell ref="C92:R92"/>
    <mergeCell ref="A93:A96"/>
    <mergeCell ref="B93:B96"/>
    <mergeCell ref="C93:C96"/>
    <mergeCell ref="D93:D96"/>
    <mergeCell ref="E93:E96"/>
    <mergeCell ref="F93:F96"/>
    <mergeCell ref="G93:G96"/>
    <mergeCell ref="O93:O96"/>
    <mergeCell ref="G83:G86"/>
    <mergeCell ref="O83:O86"/>
    <mergeCell ref="P83:P84"/>
    <mergeCell ref="D87:D88"/>
    <mergeCell ref="C91:H91"/>
    <mergeCell ref="O91:R91"/>
    <mergeCell ref="A83:A86"/>
    <mergeCell ref="B83:B86"/>
    <mergeCell ref="C83:C86"/>
    <mergeCell ref="D83:D86"/>
    <mergeCell ref="E83:E86"/>
    <mergeCell ref="F83:F86"/>
    <mergeCell ref="O76:O77"/>
    <mergeCell ref="O78:O79"/>
    <mergeCell ref="A81:A82"/>
    <mergeCell ref="B81:B82"/>
    <mergeCell ref="C81:C82"/>
    <mergeCell ref="D81:D82"/>
    <mergeCell ref="E81:E82"/>
    <mergeCell ref="F81:F82"/>
    <mergeCell ref="G81:G82"/>
    <mergeCell ref="G74:G75"/>
    <mergeCell ref="A76:A80"/>
    <mergeCell ref="B76:B80"/>
    <mergeCell ref="C76:C80"/>
    <mergeCell ref="D76:D80"/>
    <mergeCell ref="E76:E80"/>
    <mergeCell ref="F76:F80"/>
    <mergeCell ref="G76:G80"/>
    <mergeCell ref="A74:A75"/>
    <mergeCell ref="B74:B75"/>
    <mergeCell ref="C74:C75"/>
    <mergeCell ref="D74:D75"/>
    <mergeCell ref="E74:E75"/>
    <mergeCell ref="F74:F75"/>
    <mergeCell ref="C69:R69"/>
    <mergeCell ref="A70:A73"/>
    <mergeCell ref="B70:B73"/>
    <mergeCell ref="C70:C73"/>
    <mergeCell ref="D70:D73"/>
    <mergeCell ref="E70:E73"/>
    <mergeCell ref="F70:F73"/>
    <mergeCell ref="G70:G73"/>
    <mergeCell ref="O70:O72"/>
    <mergeCell ref="Q66:Q67"/>
    <mergeCell ref="R66:R67"/>
    <mergeCell ref="C68:H68"/>
    <mergeCell ref="A65:A67"/>
    <mergeCell ref="B65:B67"/>
    <mergeCell ref="C65:C67"/>
    <mergeCell ref="D65:D67"/>
    <mergeCell ref="E65:E67"/>
    <mergeCell ref="F65:F67"/>
    <mergeCell ref="A63:A64"/>
    <mergeCell ref="B63:B64"/>
    <mergeCell ref="C63:C64"/>
    <mergeCell ref="D63:D64"/>
    <mergeCell ref="E63:E64"/>
    <mergeCell ref="F63:F64"/>
    <mergeCell ref="O57:O58"/>
    <mergeCell ref="P57:P58"/>
    <mergeCell ref="G65:G67"/>
    <mergeCell ref="O66:O67"/>
    <mergeCell ref="P66:P67"/>
    <mergeCell ref="R57:R58"/>
    <mergeCell ref="O59:O60"/>
    <mergeCell ref="P59:P60"/>
    <mergeCell ref="Q59:Q60"/>
    <mergeCell ref="R59:R60"/>
    <mergeCell ref="A57:A62"/>
    <mergeCell ref="B57:B62"/>
    <mergeCell ref="C57:C62"/>
    <mergeCell ref="D57:D62"/>
    <mergeCell ref="E57:E58"/>
    <mergeCell ref="F57:F62"/>
    <mergeCell ref="O61:O62"/>
    <mergeCell ref="A54:A56"/>
    <mergeCell ref="B54:B56"/>
    <mergeCell ref="C54:C56"/>
    <mergeCell ref="D54:D56"/>
    <mergeCell ref="E54:E56"/>
    <mergeCell ref="F54:F56"/>
    <mergeCell ref="G54:G56"/>
    <mergeCell ref="O54:O55"/>
    <mergeCell ref="Q57:Q58"/>
    <mergeCell ref="D48:D49"/>
    <mergeCell ref="A51:A52"/>
    <mergeCell ref="B51:B52"/>
    <mergeCell ref="C51:C52"/>
    <mergeCell ref="D51:D53"/>
    <mergeCell ref="E51:E52"/>
    <mergeCell ref="F51:F52"/>
    <mergeCell ref="G51:G52"/>
    <mergeCell ref="O51:O52"/>
    <mergeCell ref="F38:F40"/>
    <mergeCell ref="O39:O40"/>
    <mergeCell ref="D41:D42"/>
    <mergeCell ref="D43:D44"/>
    <mergeCell ref="O43:O44"/>
    <mergeCell ref="E34:E40"/>
    <mergeCell ref="F34:F37"/>
    <mergeCell ref="G34:G40"/>
    <mergeCell ref="D45:D47"/>
    <mergeCell ref="O45:O46"/>
    <mergeCell ref="A35:A36"/>
    <mergeCell ref="B35:B36"/>
    <mergeCell ref="C35:C36"/>
    <mergeCell ref="D35:D36"/>
    <mergeCell ref="A38:A40"/>
    <mergeCell ref="B38:B40"/>
    <mergeCell ref="C38:C40"/>
    <mergeCell ref="A30:A32"/>
    <mergeCell ref="B30:B32"/>
    <mergeCell ref="C30:C32"/>
    <mergeCell ref="D30:D33"/>
    <mergeCell ref="D38:D40"/>
    <mergeCell ref="A27:A29"/>
    <mergeCell ref="B27:B29"/>
    <mergeCell ref="C27:C29"/>
    <mergeCell ref="D27:D29"/>
    <mergeCell ref="E27:E29"/>
    <mergeCell ref="O28:O29"/>
    <mergeCell ref="A22:A23"/>
    <mergeCell ref="B22:B23"/>
    <mergeCell ref="C22:C23"/>
    <mergeCell ref="D22:D23"/>
    <mergeCell ref="E22:E23"/>
    <mergeCell ref="A24:A26"/>
    <mergeCell ref="B24:B26"/>
    <mergeCell ref="C24:C26"/>
    <mergeCell ref="D24:D26"/>
    <mergeCell ref="E24:E26"/>
    <mergeCell ref="B16:B21"/>
    <mergeCell ref="C16:C21"/>
    <mergeCell ref="D16:D18"/>
    <mergeCell ref="O16:O17"/>
    <mergeCell ref="D19:D20"/>
    <mergeCell ref="F12:F21"/>
    <mergeCell ref="G12:G21"/>
    <mergeCell ref="O12:O13"/>
    <mergeCell ref="E30:E32"/>
    <mergeCell ref="O31:O33"/>
    <mergeCell ref="P12:P13"/>
    <mergeCell ref="Q12:Q13"/>
    <mergeCell ref="R12:R13"/>
    <mergeCell ref="P6:R6"/>
    <mergeCell ref="A8:R8"/>
    <mergeCell ref="A9:R9"/>
    <mergeCell ref="B10:R10"/>
    <mergeCell ref="C11:R11"/>
    <mergeCell ref="A12:A13"/>
    <mergeCell ref="B12:B13"/>
    <mergeCell ref="C12:C13"/>
    <mergeCell ref="D12:D13"/>
    <mergeCell ref="E12:E21"/>
    <mergeCell ref="G5:G7"/>
    <mergeCell ref="H5:H7"/>
    <mergeCell ref="I5:L5"/>
    <mergeCell ref="M5:M7"/>
    <mergeCell ref="N5:N7"/>
    <mergeCell ref="O5:R5"/>
    <mergeCell ref="I6:I7"/>
    <mergeCell ref="J6:K6"/>
    <mergeCell ref="L6:L7"/>
    <mergeCell ref="O6:O7"/>
    <mergeCell ref="A16:A21"/>
    <mergeCell ref="A1:R1"/>
    <mergeCell ref="A2:R2"/>
    <mergeCell ref="A3:R3"/>
    <mergeCell ref="P4:R4"/>
    <mergeCell ref="A5:A7"/>
    <mergeCell ref="B5:B7"/>
    <mergeCell ref="C5:C7"/>
    <mergeCell ref="D5:D7"/>
    <mergeCell ref="E5:E7"/>
    <mergeCell ref="F5:F7"/>
  </mergeCells>
  <printOptions horizontalCentered="1"/>
  <pageMargins left="0" right="0" top="0" bottom="0" header="0.31496062992125984" footer="0.31496062992125984"/>
  <pageSetup paperSize="9" orientation="landscape" r:id="rId1"/>
  <rowBreaks count="5" manualBreakCount="5">
    <brk id="29" max="17" man="1"/>
    <brk id="56" max="17" man="1"/>
    <brk id="82" max="17" man="1"/>
    <brk id="103" max="17" man="1"/>
    <brk id="126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33" sqref="A33"/>
    </sheetView>
  </sheetViews>
  <sheetFormatPr defaultRowHeight="15.75" x14ac:dyDescent="0.2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 x14ac:dyDescent="0.25">
      <c r="A1" s="621" t="s">
        <v>23</v>
      </c>
      <c r="B1" s="621"/>
    </row>
    <row r="2" spans="1:2" ht="31.5" x14ac:dyDescent="0.25">
      <c r="A2" s="2" t="s">
        <v>4</v>
      </c>
      <c r="B2" s="1" t="s">
        <v>21</v>
      </c>
    </row>
    <row r="3" spans="1:2" ht="15.75" customHeight="1" x14ac:dyDescent="0.25">
      <c r="A3" s="2" t="s">
        <v>24</v>
      </c>
      <c r="B3" s="1" t="s">
        <v>25</v>
      </c>
    </row>
    <row r="4" spans="1:2" ht="15.75" customHeight="1" x14ac:dyDescent="0.25">
      <c r="A4" s="2" t="s">
        <v>26</v>
      </c>
      <c r="B4" s="1" t="s">
        <v>27</v>
      </c>
    </row>
    <row r="5" spans="1:2" ht="15.75" customHeight="1" x14ac:dyDescent="0.25">
      <c r="A5" s="2" t="s">
        <v>28</v>
      </c>
      <c r="B5" s="1" t="s">
        <v>29</v>
      </c>
    </row>
    <row r="6" spans="1:2" ht="15.75" customHeight="1" x14ac:dyDescent="0.25">
      <c r="A6" s="2" t="s">
        <v>30</v>
      </c>
      <c r="B6" s="1" t="s">
        <v>31</v>
      </c>
    </row>
    <row r="7" spans="1:2" ht="15.75" customHeight="1" x14ac:dyDescent="0.25">
      <c r="A7" s="2" t="s">
        <v>32</v>
      </c>
      <c r="B7" s="1" t="s">
        <v>33</v>
      </c>
    </row>
    <row r="8" spans="1:2" ht="15.75" customHeight="1" x14ac:dyDescent="0.25">
      <c r="A8" s="2" t="s">
        <v>34</v>
      </c>
      <c r="B8" s="1" t="s">
        <v>35</v>
      </c>
    </row>
    <row r="9" spans="1:2" ht="15.75" customHeight="1" x14ac:dyDescent="0.25"/>
    <row r="10" spans="1:2" ht="15.75" customHeight="1" x14ac:dyDescent="0.25">
      <c r="A10" s="622" t="s">
        <v>39</v>
      </c>
      <c r="B10" s="622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SVP 2013-2015</vt:lpstr>
      <vt:lpstr>Asignavimų valdytojų kodai</vt:lpstr>
      <vt:lpstr>'SVP 2013-2015'!Print_Area</vt:lpstr>
      <vt:lpstr>'SVP 2013-2015'!Print_Titles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Snieguole Kacerauskaite</cp:lastModifiedBy>
  <cp:lastPrinted>2013-07-15T13:35:36Z</cp:lastPrinted>
  <dcterms:created xsi:type="dcterms:W3CDTF">2007-07-27T10:32:34Z</dcterms:created>
  <dcterms:modified xsi:type="dcterms:W3CDTF">2013-07-26T06:25:32Z</dcterms:modified>
</cp:coreProperties>
</file>