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gluosnis\Kmsa\Savivaldybės administracija\BENDROSIOS VALDYMO FUNKCIJOS\Strateginio planavimo skyrius\SVP PLANAI\2025-2027 SVP\Komitetams 2024-12-19\"/>
    </mc:Choice>
  </mc:AlternateContent>
  <xr:revisionPtr revIDLastSave="0" documentId="13_ncr:1_{8CD872A6-BF65-459A-B662-8AEFA69415EA}" xr6:coauthVersionLast="47" xr6:coauthVersionMax="47" xr10:uidLastSave="{00000000-0000-0000-0000-000000000000}"/>
  <bookViews>
    <workbookView xWindow="-108" yWindow="-108" windowWidth="23256" windowHeight="12456" xr2:uid="{FEA9E383-1DE5-4AFE-98A8-7A94D3659092}"/>
  </bookViews>
  <sheets>
    <sheet name="001 programa 3 lentelė" sheetId="1" r:id="rId1"/>
    <sheet name="Lėšų suvestinė 2 lentelė" sheetId="3" r:id="rId2"/>
  </sheets>
  <definedNames>
    <definedName name="_xlnm.Print_Area" localSheetId="0">'001 programa 3 lentelė'!$A$1:$I$124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4" i="1" l="1"/>
  <c r="E44" i="1"/>
  <c r="E35" i="1"/>
  <c r="E19" i="1"/>
  <c r="H44" i="1"/>
  <c r="G44" i="1"/>
  <c r="F45" i="1"/>
  <c r="G45" i="1"/>
  <c r="H45" i="1"/>
  <c r="E45" i="1"/>
  <c r="G60" i="1"/>
  <c r="F60" i="1"/>
  <c r="E113" i="1"/>
  <c r="E91" i="1"/>
  <c r="H76" i="1"/>
  <c r="G76" i="1"/>
  <c r="F76" i="1"/>
  <c r="E100" i="1"/>
  <c r="E71" i="1"/>
  <c r="E65" i="1"/>
  <c r="E76" i="1" s="1"/>
  <c r="H61" i="1"/>
  <c r="G61" i="1"/>
  <c r="F61" i="1"/>
  <c r="H60" i="1"/>
  <c r="E54" i="1"/>
  <c r="E60" i="1" s="1"/>
  <c r="E17" i="1"/>
  <c r="D21" i="3"/>
  <c r="E23" i="3"/>
  <c r="F23" i="3"/>
  <c r="G23" i="3"/>
  <c r="E21" i="3"/>
  <c r="F21" i="3"/>
  <c r="G21" i="3"/>
  <c r="E20" i="3" a="1"/>
  <c r="E20" i="3" s="1"/>
  <c r="F20" i="3" a="1"/>
  <c r="F20" i="3" s="1"/>
  <c r="G20" i="3" a="1"/>
  <c r="G20" i="3" s="1"/>
  <c r="E19" i="3" a="1"/>
  <c r="E19" i="3" s="1"/>
  <c r="F19" i="3" a="1"/>
  <c r="F19" i="3" s="1"/>
  <c r="G19" i="3" a="1"/>
  <c r="G19" i="3" s="1"/>
  <c r="E18" i="3" a="1"/>
  <c r="E18" i="3" s="1"/>
  <c r="F18" i="3" a="1"/>
  <c r="F18" i="3" s="1"/>
  <c r="G18" i="3" a="1"/>
  <c r="G18" i="3" s="1"/>
  <c r="E17" i="3" a="1"/>
  <c r="E17" i="3" s="1"/>
  <c r="F17" i="3" a="1"/>
  <c r="F17" i="3" s="1"/>
  <c r="G17" i="3" a="1"/>
  <c r="G17" i="3" s="1"/>
  <c r="E16" i="3" a="1"/>
  <c r="E16" i="3" s="1"/>
  <c r="F16" i="3" a="1"/>
  <c r="F16" i="3" s="1"/>
  <c r="G16" i="3" a="1"/>
  <c r="G16" i="3" s="1"/>
  <c r="E13" i="3"/>
  <c r="F13" i="3"/>
  <c r="G13" i="3"/>
  <c r="E12" i="3" a="1"/>
  <c r="E12" i="3" s="1"/>
  <c r="F12" i="3" a="1"/>
  <c r="F12" i="3" s="1"/>
  <c r="G12" i="3" a="1"/>
  <c r="G12" i="3" s="1"/>
  <c r="E11" i="3" a="1"/>
  <c r="E11" i="3" s="1"/>
  <c r="F11" i="3" a="1"/>
  <c r="F11" i="3" s="1"/>
  <c r="G11" i="3" a="1"/>
  <c r="G11" i="3" s="1"/>
  <c r="E10" i="3" a="1"/>
  <c r="E10" i="3" s="1"/>
  <c r="F10" i="3" a="1"/>
  <c r="F10" i="3" s="1"/>
  <c r="G10" i="3" a="1"/>
  <c r="G10" i="3" s="1"/>
  <c r="E9" i="3" a="1"/>
  <c r="E9" i="3" s="1"/>
  <c r="F9" i="3" a="1"/>
  <c r="F9" i="3" s="1"/>
  <c r="G9" i="3" a="1"/>
  <c r="G9" i="3" s="1"/>
  <c r="E8" i="3"/>
  <c r="F8" i="3"/>
  <c r="G8" i="3"/>
  <c r="E94" i="1"/>
  <c r="E112" i="1" s="1"/>
  <c r="E49" i="1"/>
  <c r="E61" i="1" s="1"/>
  <c r="D23" i="3" l="1"/>
  <c r="D13" i="3"/>
  <c r="D20" i="3" a="1"/>
  <c r="D20" i="3" s="1"/>
  <c r="D19" i="3" a="1"/>
  <c r="D19" i="3" s="1"/>
  <c r="D18" i="3" a="1"/>
  <c r="D18" i="3" s="1"/>
  <c r="D17" i="3" a="1"/>
  <c r="D17" i="3" s="1"/>
  <c r="D16" i="3" a="1"/>
  <c r="D16" i="3" s="1"/>
  <c r="D12" i="3" a="1"/>
  <c r="D12" i="3" s="1"/>
  <c r="D11" i="3" a="1"/>
  <c r="D11" i="3" s="1"/>
  <c r="D10" i="3" a="1"/>
  <c r="D10" i="3" s="1"/>
  <c r="D9" i="3" a="1"/>
  <c r="D9" i="3" s="1"/>
  <c r="D8" i="3"/>
  <c r="H113" i="1" l="1"/>
  <c r="H112" i="1"/>
  <c r="H91" i="1"/>
  <c r="H89" i="1" s="1"/>
  <c r="H74" i="1"/>
  <c r="H58" i="1" l="1"/>
  <c r="H110" i="1"/>
  <c r="H42" i="1"/>
  <c r="H114" i="1" l="1"/>
  <c r="E58" i="1"/>
  <c r="F113" i="1"/>
  <c r="G113" i="1"/>
  <c r="F112" i="1"/>
  <c r="G112" i="1"/>
  <c r="F91" i="1"/>
  <c r="G91" i="1"/>
  <c r="E42" i="1"/>
  <c r="F110" i="1" l="1"/>
  <c r="G110" i="1"/>
  <c r="E110" i="1"/>
  <c r="F14" i="3"/>
  <c r="D6" i="3"/>
  <c r="E6" i="3"/>
  <c r="E14" i="3"/>
  <c r="D14" i="3"/>
  <c r="G74" i="1"/>
  <c r="F74" i="1"/>
  <c r="E74" i="1"/>
  <c r="G58" i="1"/>
  <c r="F58" i="1"/>
  <c r="D22" i="3" l="1"/>
  <c r="E22" i="3"/>
  <c r="F42" i="1"/>
  <c r="G42" i="1"/>
  <c r="G89" i="1" l="1"/>
  <c r="F89" i="1"/>
  <c r="E89" i="1"/>
  <c r="E114" i="1" l="1"/>
  <c r="G114" i="1"/>
  <c r="F114" i="1"/>
  <c r="F116" i="1" s="1"/>
  <c r="E24" i="3" s="1"/>
  <c r="G116" i="1" l="1"/>
  <c r="H116" i="1"/>
  <c r="F24" i="3"/>
  <c r="G24" i="3"/>
  <c r="F6" i="3"/>
  <c r="F22" i="3" s="1"/>
  <c r="G6" i="3" l="1"/>
  <c r="G14" i="3"/>
  <c r="G22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Inga Mikalauskienė</author>
  </authors>
  <commentList>
    <comment ref="C87" authorId="0" shapeId="0" xr:uid="{26026ACA-5169-48D7-87C6-3C7FD22790B8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www.tvarkau.klaipeda.lt 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<sst xmlns="http://schemas.openxmlformats.org/spreadsheetml/2006/main" count="227" uniqueCount="164">
  <si>
    <t xml:space="preserve">Aiškinamojo rašto </t>
  </si>
  <si>
    <t>1 priedas</t>
  </si>
  <si>
    <t>3 lentelė. Klaipėdos miesto savivaldybės 2024–2027 metų 001 Miesto urbanistinio planavimo programos uždaviniai, priemonės, asignavimai ir kitos lėšos (tūkst. eurų)</t>
  </si>
  <si>
    <t>Programos uždavinio, priemonės kodas ir požymis</t>
  </si>
  <si>
    <t>Uždavinio, priemonės pavadinimas, finansavimo šaltiniai</t>
  </si>
  <si>
    <t>Vykdytojas (padalinys / asmuo)</t>
  </si>
  <si>
    <t>2024 metų asignavimai ir kitos lėšos</t>
  </si>
  <si>
    <t>2025 metų asignavimai ir kitos lėšos</t>
  </si>
  <si>
    <t>2026 metų asignavimai ir kitos lėšos</t>
  </si>
  <si>
    <t>2027 metų asignavimai ir kitos lėšos</t>
  </si>
  <si>
    <t>Savivaldybės strateginio plėtros plano priemonės kodas</t>
  </si>
  <si>
    <t>001-01 (T)</t>
  </si>
  <si>
    <t>Uždavinys: Rengti miesto teritorijų planavimo bei susijusius dokumentus</t>
  </si>
  <si>
    <t>001-01-01 (TP)</t>
  </si>
  <si>
    <t>Priemonė: Detaliųjų ir kitų planų rengimas</t>
  </si>
  <si>
    <t>Žemės sklypo Turgaus g. 24 detaliojo plano keitimas (Šv. Jono bažnyčios detalusis planas)</t>
  </si>
  <si>
    <t>UAD
Urbanistikos skyrius</t>
  </si>
  <si>
    <t>3.2.3.2.</t>
  </si>
  <si>
    <t xml:space="preserve">Savivaldybės biudžeto lėšos (nuosavos, be ankstesnių metų likučio) </t>
  </si>
  <si>
    <t>001-01-01-01</t>
  </si>
  <si>
    <t>Klaipėdos miesto vandens tiekimo ir nuotekų bei paviršinių nuotekų tvarkymo infrastruktūros plėtros specialiojo plano parengimas</t>
  </si>
  <si>
    <t>3.3.3.2.
3.3.3.4.</t>
  </si>
  <si>
    <t>Ankstesnių metų likučiai</t>
  </si>
  <si>
    <t>001-01-01-02</t>
  </si>
  <si>
    <t xml:space="preserve">Leidinio apie Klaipėdos miesto architektūrą ir urbanistiką išleidimas ir architektūrinės parodos organizavimas </t>
  </si>
  <si>
    <t>001-01-01-03</t>
  </si>
  <si>
    <t>Planavimo dokumentų viešinimas ir sklaida</t>
  </si>
  <si>
    <t>001-01-01-04</t>
  </si>
  <si>
    <t>Rengiamų planavimo dokumentų ekspertinis vertinimas</t>
  </si>
  <si>
    <t>001-01-01-05</t>
  </si>
  <si>
    <t xml:space="preserve">Smiltynės kurortinės vietovės bendrojo plano parengimas   </t>
  </si>
  <si>
    <t>1.2.1.1.</t>
  </si>
  <si>
    <t>001-01-01-06</t>
  </si>
  <si>
    <t xml:space="preserve">Detaliųjų ar specialiųjų planų koregavimas ar keitimas </t>
  </si>
  <si>
    <t>Atsinaujinančių išteklių energijos naudojimo plėtros veiksmų plano parengimas</t>
  </si>
  <si>
    <t>001-01-01-07</t>
  </si>
  <si>
    <t>Pietinio pocentrio Stariškių rajone bendrojo plano parengimas</t>
  </si>
  <si>
    <t xml:space="preserve">1.2.3.2.
</t>
  </si>
  <si>
    <t>Kapinių plėtros įgyvendinimas</t>
  </si>
  <si>
    <t>3.2.2.6.</t>
  </si>
  <si>
    <t>001-01-01-08</t>
  </si>
  <si>
    <t>Melnragės ir Girulių kurortinės vietovės bendrojo plano parengimas</t>
  </si>
  <si>
    <t xml:space="preserve">1.2.1.2.
</t>
  </si>
  <si>
    <t>001-01-01-09</t>
  </si>
  <si>
    <t>001-01-01-10</t>
  </si>
  <si>
    <t>Dalyvavimas projekte „Išmanusis miestas 11“</t>
  </si>
  <si>
    <t>001-01-01-11</t>
  </si>
  <si>
    <t xml:space="preserve">Žemės sklypo Jaunystės g. 1, žemės sklypų, kurių kadastro Nr. 210100360313, Nr. 210100360102, ir laisvos valstybinės žemės detaliojo plano parengimas </t>
  </si>
  <si>
    <t>001-01-01-12</t>
  </si>
  <si>
    <t xml:space="preserve">Žardės rajono (Bendrajame plane 1.8 nagrinėjamas rajonas) vietovės lygmens bendrojo plano parengimas </t>
  </si>
  <si>
    <t>001-01-01-13</t>
  </si>
  <si>
    <t>Savivaldybės infrastruktūros plėtros įmokų tarifų peržiūros paslaugos įsigijimas</t>
  </si>
  <si>
    <t>UAD
Savivaldybės vyriausiasis inžinierius</t>
  </si>
  <si>
    <t>Savivaldybės biudžetas (įskaitant skolintas lėšas)</t>
  </si>
  <si>
    <t>Iš jo:</t>
  </si>
  <si>
    <t xml:space="preserve">Savivaldybės biudžeto lėšos (nuosavos, be ankstesnių metų likučio)' </t>
  </si>
  <si>
    <t>Ankstesnių metų likučiai'</t>
  </si>
  <si>
    <t>001-01-02 (TP)</t>
  </si>
  <si>
    <t>Priemonė: Žemės sklypų planų rengimas</t>
  </si>
  <si>
    <t>001-01-02-01</t>
  </si>
  <si>
    <t>Atskirų žemės sklypų planų ir susijusių dokumentų parengimas</t>
  </si>
  <si>
    <t>UAD
Žemėtvarkos skyrius</t>
  </si>
  <si>
    <t>001-01-02-02</t>
  </si>
  <si>
    <t xml:space="preserve">Žemės visuomenės poreikiams paėmimo dokumentų parengimas </t>
  </si>
  <si>
    <t>001-01-02-03</t>
  </si>
  <si>
    <t>Kompensacijų išmokėjimas už visuomenės poreikiams paimtą turtą ir turto įsigijimas infrastruktūros plėtrai</t>
  </si>
  <si>
    <t>001-01-02-04</t>
  </si>
  <si>
    <t xml:space="preserve">Miško žemės keitimas kitomis naudmenomis inžinerinės infrastruktūros plėtrai  </t>
  </si>
  <si>
    <t>001-02 (T)</t>
  </si>
  <si>
    <t>Uždavinys: Užtikrinti geoinformacinių sistemų (GIS) administravimą ir vykdomų geodezinių darbų kontrolę</t>
  </si>
  <si>
    <t>001-02-01 (TP)</t>
  </si>
  <si>
    <t>Priemonė: Geoinformacinių sistemų (GIS) administravimas ir kontrolė</t>
  </si>
  <si>
    <t>001-02-01-01</t>
  </si>
  <si>
    <t>Savivaldybės administracijos GIS programinės įrangos ir informacinių sistemų, veikiančių GIS pagrindu, atnaujinimas, papildymas</t>
  </si>
  <si>
    <t>UAD
Išmanaus skaitmeninio miesto skyrius</t>
  </si>
  <si>
    <t>001-02-01-02</t>
  </si>
  <si>
    <t>Topografinėms-inžinerinėms nuotraukoms vykdyti reikalingų išeitinių duomenų išdavimas, atliktų geodezinių darbų kontrolės vykdymas, Klaipėdos miesto žemės kadastro skaitmeninių duomenų įsigijimas</t>
  </si>
  <si>
    <t>001-02-01-03</t>
  </si>
  <si>
    <t xml:space="preserve">Klaipėdos miesto realistinio modelio, ortofotografinio žemėlapio sukūrimas ir viešinimas </t>
  </si>
  <si>
    <t xml:space="preserve">2.6.1.5.
</t>
  </si>
  <si>
    <t>001-02-01-04</t>
  </si>
  <si>
    <t>Aerofotografinių žemėlapių, panaudojant dronus,  sukūrimas</t>
  </si>
  <si>
    <t>001-03 (T)</t>
  </si>
  <si>
    <t>Uždavinys: Vykdyti paveldo objektų išsaugojimo priemones</t>
  </si>
  <si>
    <t> </t>
  </si>
  <si>
    <t>001-03-01 (TP)</t>
  </si>
  <si>
    <t>Priemonė: Kultūros paveldo objektų apskaitos, tvarkybos ir sklaidos dokumentacijos parengimas</t>
  </si>
  <si>
    <t>001-03-01-01</t>
  </si>
  <si>
    <t>Kultūrinės vertės nustatymo objektų dokumentacijos parengimas</t>
  </si>
  <si>
    <t>UAD
Paveldosaugos skyrius</t>
  </si>
  <si>
    <t>001-03-01-02</t>
  </si>
  <si>
    <t>Klaipėdos miesto savivaldybės nekilnojamojo kultūros paveldo vertinimo tarybos darbo organizavimas (ekspertų paslaugų įsigijimas)</t>
  </si>
  <si>
    <t>001-03-01-03</t>
  </si>
  <si>
    <t>Kultūros paveldo sklaida</t>
  </si>
  <si>
    <t>001-03-01-04</t>
  </si>
  <si>
    <t>Archeologinių tyrimų vykdymas Klaipėdos miesto teritorijoje</t>
  </si>
  <si>
    <t>001-03-01-05</t>
  </si>
  <si>
    <t>Pastatų fasadų tvarkymo rėmimo viešinimas</t>
  </si>
  <si>
    <t>001-03-02 (TP)</t>
  </si>
  <si>
    <t>Priemonė: Kultūros paveldo objektų tvarkyba</t>
  </si>
  <si>
    <t>001-03-02-01</t>
  </si>
  <si>
    <t>Kultūros paveldo objektų tvarkybos darbų vykdymas</t>
  </si>
  <si>
    <t>3.2.3.5.</t>
  </si>
  <si>
    <t>Naujų takų, dviračių stovų, suoliukų, stendų įrengimo Pakrantės baterijos „Memel-Sud“ (Kopgalio baterijos) teritorijoje aprašo parengimas</t>
  </si>
  <si>
    <t>3.2.3.4.</t>
  </si>
  <si>
    <t xml:space="preserve">Klaipėdos Smeltės istorinių kapinių sutvarkymo projekto parengimas </t>
  </si>
  <si>
    <t>3.2.3.6.</t>
  </si>
  <si>
    <t>001-03-02-02</t>
  </si>
  <si>
    <t>Pastatų fasadų tvarkymo rėmimas</t>
  </si>
  <si>
    <t>001-03-02-03</t>
  </si>
  <si>
    <t>Klaipėdos Vitės istorinių kapinių sutvarkymo projekto parengimas</t>
  </si>
  <si>
    <t>001-03-02-04</t>
  </si>
  <si>
    <t>Antrojo pasaulinio karo Sovietų Sąjungos karių palaidojimo vietos, esančios S. Daukanto gatvėje, pertvarkymas</t>
  </si>
  <si>
    <t>001-03-02-05</t>
  </si>
  <si>
    <t>Buvusių dvarų ir kaimų istorinių kapinaičių sutvarkymo projektinių sprendimų parengimas</t>
  </si>
  <si>
    <t>1923 m. Sukilėlių memorialo Skulptūrų parke sutvarkymo projekto parengimas</t>
  </si>
  <si>
    <t xml:space="preserve">IŠ VISO programai finansuoti pagal finansavimo šaltinius </t>
  </si>
  <si>
    <t>Iš jų: regioninių pažangos priemonių lėšos</t>
  </si>
  <si>
    <t>Asignavimų ir kitų lėšų pokytis, palyginti su ankstesnių metų patvirtintų asignavimų ir kitų lėšų planu</t>
  </si>
  <si>
    <t xml:space="preserve">T – tęstinės veiklos uždavinys. </t>
  </si>
  <si>
    <t>P – pažangos uždavinys.</t>
  </si>
  <si>
    <t>TP – tęstinės veiklos priemonė.</t>
  </si>
  <si>
    <t>PP – pažangos priemonė.</t>
  </si>
  <si>
    <t>RP – regioninė pažangos priemonė.</t>
  </si>
  <si>
    <t>UAD – Urbanistikos ir architektūros departamentas.</t>
  </si>
  <si>
    <t>2 lentelė.  2024–2027 metų asignavimų ir kitų lėšų pasiskirstymas (tūkst. Eur)</t>
  </si>
  <si>
    <t>Eil. Nr.</t>
  </si>
  <si>
    <t>Programos kodas ir pavadinimas</t>
  </si>
  <si>
    <t>2024 m. asignavimai ir kitos lėšos</t>
  </si>
  <si>
    <t>2025 m. asignavimai ir kitos lėšos</t>
  </si>
  <si>
    <t>2026 m. asignavimai ir kitos lėšos</t>
  </si>
  <si>
    <t>2027 m. asignavimai ir kitos lėšos</t>
  </si>
  <si>
    <t>001 Miesto urbanistinio planavimo programa</t>
  </si>
  <si>
    <t>1.</t>
  </si>
  <si>
    <r>
      <rPr>
        <sz val="10"/>
        <color rgb="FF000000"/>
        <rFont val="Times New Roman"/>
        <family val="1"/>
        <charset val="186"/>
      </rPr>
      <t xml:space="preserve">Iš jo:
</t>
    </r>
    <r>
      <rPr>
        <b/>
        <sz val="10"/>
        <color rgb="FF000000"/>
        <rFont val="Times New Roman"/>
        <family val="1"/>
        <charset val="186"/>
      </rPr>
      <t xml:space="preserve">
</t>
    </r>
  </si>
  <si>
    <t>1.1.</t>
  </si>
  <si>
    <t>savivaldybės biudžeto lėšos (nuosavos, be ankstesnių metų likučio)</t>
  </si>
  <si>
    <t>1.2.</t>
  </si>
  <si>
    <t>Lietuvos Respublikos valstybės biudžeto dotacijos</t>
  </si>
  <si>
    <t>1.3.</t>
  </si>
  <si>
    <t>pajamų įmokos ir kitos pajamos</t>
  </si>
  <si>
    <t>1.4.</t>
  </si>
  <si>
    <t>Europos Sąjungos ir kitos tarptautinės finansinės paramos lėšos</t>
  </si>
  <si>
    <t>1.5.</t>
  </si>
  <si>
    <t>skolintos lėšos</t>
  </si>
  <si>
    <t>1.6.</t>
  </si>
  <si>
    <t>ankstesnių metų likučiai</t>
  </si>
  <si>
    <t>2.</t>
  </si>
  <si>
    <t xml:space="preserve">Kiti šaltiniai (Europos Sąjungos finansinė parama projektams įgyvendinti ir kitos teisėtai gautos lėšos, nurodant atskirus šaltinius)
</t>
  </si>
  <si>
    <t>2.1.</t>
  </si>
  <si>
    <t>Europos Sąjungos paramos lėšos</t>
  </si>
  <si>
    <t>2.2.</t>
  </si>
  <si>
    <t>Privalomojo sveikatos draudimo fondo lėšos</t>
  </si>
  <si>
    <t>2.3.</t>
  </si>
  <si>
    <t>Klaipėdos valstybinio jūrų uosto direkcijos lėšos (KVJUD)</t>
  </si>
  <si>
    <t>2.4.</t>
  </si>
  <si>
    <t>Valstybės biudžeto lėšos (LRVB)</t>
  </si>
  <si>
    <t>2.5.</t>
  </si>
  <si>
    <t>Kiti finansavimo šaltiniai</t>
  </si>
  <si>
    <t>2.6.</t>
  </si>
  <si>
    <t>Kelių priežiūros ir plėtros programos lėšos (KPP)</t>
  </si>
  <si>
    <r>
      <rPr>
        <b/>
        <sz val="10"/>
        <color theme="1"/>
        <rFont val="Times New Roman"/>
        <family val="1"/>
        <charset val="186"/>
      </rPr>
      <t>IŠ VISO</t>
    </r>
    <r>
      <rPr>
        <sz val="10"/>
        <color theme="1"/>
        <rFont val="Times New Roman"/>
        <family val="1"/>
        <charset val="186"/>
      </rPr>
      <t xml:space="preserve"> programai finansuoti pagal finansavimo šaltinius </t>
    </r>
    <r>
      <rPr>
        <i/>
        <sz val="10"/>
        <color theme="1"/>
        <rFont val="Times New Roman"/>
        <family val="1"/>
        <charset val="186"/>
      </rPr>
      <t>(1 ir 2 punktai)</t>
    </r>
  </si>
  <si>
    <t xml:space="preserve">Teritorijos, pagal Bendrojo plano sprendinius patenkančios į 9.1, 9.2, 9.3, 9.4, 9.8 ir 9.9 nagrinėjamus rajonus, vietovės lygmens bendrojo plano parengimas </t>
  </si>
  <si>
    <t>WebGIS aplikacijų sukūrimas,  procesų automatizavimas, 3D objektų įkėlimas į miesto žemėlapį, teminių žemėlapių viešinimas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</si>
</sst>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22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rgb="FFFF0000"/>
      <name val="Times New Roman"/>
      <family val="1"/>
    </font>
    <font>
      <sz val="8"/>
      <color theme="1"/>
      <name val="Times New Roman"/>
      <family val="1"/>
      <charset val="186"/>
    </font>
    <font>
      <b/>
      <sz val="10"/>
      <color rgb="FF000000"/>
      <name val="Times New Roman"/>
    </font>
    <font>
      <b/>
      <sz val="10"/>
      <name val="Times New Roman"/>
    </font>
    <font>
      <sz val="10"/>
      <color rgb="FFFF0000"/>
      <name val="Times New Roman"/>
    </font>
    <font>
      <sz val="11"/>
      <color theme="1"/>
      <name val="Calibri"/>
      <family val="2"/>
      <charset val="1"/>
    </font>
    <font>
      <sz val="10"/>
      <color rgb="FF000000"/>
      <name val="Times New Roman"/>
      <family val="1"/>
    </font>
    <font>
      <sz val="10"/>
      <color rgb="FF000000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 applyAlignment="1">
      <alignment vertical="top"/>
    </xf>
    <xf numFmtId="0" fontId="1" fillId="0" borderId="1" xfId="0" applyFont="1" applyBorder="1" applyAlignment="1">
      <alignment vertical="top" wrapText="1"/>
    </xf>
    <xf numFmtId="0" fontId="3" fillId="0" borderId="4" xfId="0" applyFont="1" applyBorder="1" applyAlignment="1">
      <alignment vertical="top"/>
    </xf>
    <xf numFmtId="164" fontId="3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 vertical="top" wrapText="1"/>
    </xf>
    <xf numFmtId="164" fontId="7" fillId="3" borderId="1" xfId="0" applyNumberFormat="1" applyFont="1" applyFill="1" applyBorder="1" applyAlignment="1">
      <alignment horizontal="center" vertical="top" wrapText="1"/>
    </xf>
    <xf numFmtId="164" fontId="1" fillId="6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horizontal="justify" vertical="top" wrapText="1"/>
    </xf>
    <xf numFmtId="0" fontId="1" fillId="5" borderId="1" xfId="0" applyFont="1" applyFill="1" applyBorder="1" applyAlignment="1">
      <alignment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 wrapText="1"/>
    </xf>
    <xf numFmtId="0" fontId="7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6" borderId="1" xfId="0" applyFont="1" applyFill="1" applyBorder="1" applyAlignment="1">
      <alignment horizontal="justify" vertical="center" wrapText="1"/>
    </xf>
    <xf numFmtId="0" fontId="1" fillId="6" borderId="1" xfId="0" applyFont="1" applyFill="1" applyBorder="1" applyAlignment="1">
      <alignment vertical="top" wrapText="1"/>
    </xf>
    <xf numFmtId="0" fontId="1" fillId="6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vertical="top" wrapText="1"/>
    </xf>
    <xf numFmtId="0" fontId="1" fillId="4" borderId="6" xfId="0" applyFont="1" applyFill="1" applyBorder="1" applyAlignment="1">
      <alignment vertical="top" wrapText="1"/>
    </xf>
    <xf numFmtId="0" fontId="7" fillId="5" borderId="1" xfId="0" applyFont="1" applyFill="1" applyBorder="1" applyAlignment="1">
      <alignment vertical="top" wrapText="1"/>
    </xf>
    <xf numFmtId="0" fontId="7" fillId="3" borderId="5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164" fontId="1" fillId="3" borderId="1" xfId="0" applyNumberFormat="1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center" vertical="top" wrapText="1"/>
    </xf>
    <xf numFmtId="0" fontId="7" fillId="3" borderId="6" xfId="0" applyFont="1" applyFill="1" applyBorder="1" applyAlignment="1">
      <alignment vertical="top" wrapText="1"/>
    </xf>
    <xf numFmtId="2" fontId="7" fillId="3" borderId="1" xfId="0" applyNumberFormat="1" applyFont="1" applyFill="1" applyBorder="1" applyAlignment="1">
      <alignment horizontal="center" vertical="top" wrapText="1"/>
    </xf>
    <xf numFmtId="164" fontId="7" fillId="0" borderId="7" xfId="0" applyNumberFormat="1" applyFont="1" applyBorder="1" applyAlignment="1">
      <alignment horizontal="center" vertical="top" wrapText="1"/>
    </xf>
    <xf numFmtId="2" fontId="1" fillId="5" borderId="1" xfId="0" applyNumberFormat="1" applyFont="1" applyFill="1" applyBorder="1" applyAlignment="1">
      <alignment horizontal="center" vertical="top" wrapText="1"/>
    </xf>
    <xf numFmtId="2" fontId="6" fillId="4" borderId="1" xfId="0" applyNumberFormat="1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vertical="top" wrapText="1"/>
    </xf>
    <xf numFmtId="0" fontId="7" fillId="6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3" fillId="6" borderId="5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vertical="top" wrapText="1"/>
    </xf>
    <xf numFmtId="164" fontId="11" fillId="0" borderId="1" xfId="0" applyNumberFormat="1" applyFont="1" applyBorder="1" applyAlignment="1">
      <alignment horizontal="center" vertical="top" wrapText="1"/>
    </xf>
    <xf numFmtId="0" fontId="11" fillId="3" borderId="1" xfId="0" applyFont="1" applyFill="1" applyBorder="1" applyAlignment="1">
      <alignment vertical="top" wrapText="1"/>
    </xf>
    <xf numFmtId="0" fontId="1" fillId="0" borderId="8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vertical="top" wrapText="1"/>
    </xf>
    <xf numFmtId="0" fontId="2" fillId="3" borderId="2" xfId="0" applyFont="1" applyFill="1" applyBorder="1" applyAlignment="1">
      <alignment horizontal="left" vertical="top" wrapText="1"/>
    </xf>
    <xf numFmtId="164" fontId="6" fillId="3" borderId="1" xfId="0" applyNumberFormat="1" applyFont="1" applyFill="1" applyBorder="1" applyAlignment="1">
      <alignment horizontal="center" vertical="top" wrapText="1"/>
    </xf>
    <xf numFmtId="164" fontId="11" fillId="3" borderId="1" xfId="0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165" fontId="7" fillId="6" borderId="1" xfId="0" applyNumberFormat="1" applyFont="1" applyFill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165" fontId="1" fillId="0" borderId="1" xfId="0" applyNumberFormat="1" applyFont="1" applyBorder="1" applyAlignment="1">
      <alignment horizontal="center" vertical="top" wrapText="1"/>
    </xf>
    <xf numFmtId="165" fontId="1" fillId="6" borderId="7" xfId="0" applyNumberFormat="1" applyFont="1" applyFill="1" applyBorder="1" applyAlignment="1">
      <alignment horizontal="center" vertical="top" wrapText="1"/>
    </xf>
    <xf numFmtId="165" fontId="7" fillId="0" borderId="7" xfId="0" applyNumberFormat="1" applyFont="1" applyBorder="1" applyAlignment="1">
      <alignment horizontal="center" vertical="top" wrapText="1"/>
    </xf>
    <xf numFmtId="165" fontId="3" fillId="0" borderId="2" xfId="0" applyNumberFormat="1" applyFont="1" applyBorder="1" applyAlignment="1">
      <alignment horizontal="center" vertical="top" wrapText="1"/>
    </xf>
    <xf numFmtId="165" fontId="3" fillId="3" borderId="2" xfId="0" applyNumberFormat="1" applyFont="1" applyFill="1" applyBorder="1" applyAlignment="1">
      <alignment horizontal="center" vertical="top" wrapText="1"/>
    </xf>
    <xf numFmtId="165" fontId="11" fillId="0" borderId="1" xfId="0" applyNumberFormat="1" applyFont="1" applyBorder="1" applyAlignment="1">
      <alignment horizontal="center" vertical="top" wrapText="1"/>
    </xf>
    <xf numFmtId="0" fontId="3" fillId="0" borderId="12" xfId="0" applyFont="1" applyBorder="1" applyAlignment="1">
      <alignment vertical="top" wrapText="1"/>
    </xf>
    <xf numFmtId="164" fontId="11" fillId="7" borderId="1" xfId="0" applyNumberFormat="1" applyFont="1" applyFill="1" applyBorder="1" applyAlignment="1">
      <alignment horizontal="center" vertical="top" wrapText="1"/>
    </xf>
    <xf numFmtId="0" fontId="14" fillId="0" borderId="0" xfId="0" applyFont="1"/>
    <xf numFmtId="164" fontId="14" fillId="0" borderId="0" xfId="0" applyNumberFormat="1" applyFont="1"/>
    <xf numFmtId="0" fontId="9" fillId="0" borderId="0" xfId="0" applyFont="1" applyAlignment="1">
      <alignment horizontal="left"/>
    </xf>
    <xf numFmtId="0" fontId="1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11" fillId="3" borderId="9" xfId="0" applyFont="1" applyFill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 wrapText="1"/>
    </xf>
    <xf numFmtId="164" fontId="3" fillId="0" borderId="0" xfId="0" applyNumberFormat="1" applyFont="1"/>
    <xf numFmtId="0" fontId="15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164" fontId="5" fillId="7" borderId="1" xfId="0" applyNumberFormat="1" applyFont="1" applyFill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0" fontId="1" fillId="6" borderId="7" xfId="0" applyFont="1" applyFill="1" applyBorder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left" vertical="top" wrapText="1"/>
    </xf>
    <xf numFmtId="0" fontId="17" fillId="0" borderId="3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11" fillId="0" borderId="3" xfId="0" applyFont="1" applyBorder="1" applyAlignment="1">
      <alignment vertical="top" wrapText="1"/>
    </xf>
    <xf numFmtId="0" fontId="14" fillId="0" borderId="0" xfId="0" applyFont="1" applyAlignment="1">
      <alignment vertical="top"/>
    </xf>
    <xf numFmtId="0" fontId="6" fillId="0" borderId="0" xfId="0" applyFont="1"/>
    <xf numFmtId="0" fontId="6" fillId="0" borderId="0" xfId="0" applyFont="1" applyAlignment="1">
      <alignment wrapText="1"/>
    </xf>
    <xf numFmtId="0" fontId="18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14" fillId="0" borderId="0" xfId="0" applyFont="1" applyAlignment="1">
      <alignment horizontal="left" vertical="top"/>
    </xf>
    <xf numFmtId="164" fontId="14" fillId="0" borderId="0" xfId="0" applyNumberFormat="1" applyFont="1" applyAlignment="1">
      <alignment horizontal="left" vertical="top"/>
    </xf>
    <xf numFmtId="0" fontId="19" fillId="0" borderId="0" xfId="0" applyFont="1"/>
    <xf numFmtId="0" fontId="20" fillId="0" borderId="0" xfId="0" applyFont="1" applyAlignment="1">
      <alignment vertical="top"/>
    </xf>
    <xf numFmtId="0" fontId="11" fillId="3" borderId="12" xfId="0" applyFont="1" applyFill="1" applyBorder="1" applyAlignment="1">
      <alignment vertical="top" wrapText="1"/>
    </xf>
    <xf numFmtId="0" fontId="21" fillId="0" borderId="0" xfId="0" applyFont="1"/>
    <xf numFmtId="164" fontId="3" fillId="3" borderId="7" xfId="0" applyNumberFormat="1" applyFont="1" applyFill="1" applyBorder="1" applyAlignment="1">
      <alignment horizontal="center" vertical="top" wrapText="1"/>
    </xf>
    <xf numFmtId="165" fontId="3" fillId="3" borderId="1" xfId="0" applyNumberFormat="1" applyFont="1" applyFill="1" applyBorder="1" applyAlignment="1">
      <alignment horizontal="center" vertical="top" wrapText="1"/>
    </xf>
    <xf numFmtId="0" fontId="16" fillId="3" borderId="7" xfId="0" applyFont="1" applyFill="1" applyBorder="1" applyAlignment="1">
      <alignment vertical="top" wrapText="1"/>
    </xf>
    <xf numFmtId="0" fontId="11" fillId="3" borderId="18" xfId="0" applyFont="1" applyFill="1" applyBorder="1" applyAlignment="1">
      <alignment vertical="top" wrapText="1"/>
    </xf>
    <xf numFmtId="0" fontId="2" fillId="3" borderId="12" xfId="0" applyFont="1" applyFill="1" applyBorder="1" applyAlignment="1">
      <alignment vertical="top" wrapText="1"/>
    </xf>
    <xf numFmtId="0" fontId="7" fillId="8" borderId="6" xfId="0" applyFont="1" applyFill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11" fillId="0" borderId="0" xfId="0" applyFont="1" applyAlignment="1">
      <alignment horizontal="left" vertical="top"/>
    </xf>
    <xf numFmtId="0" fontId="5" fillId="3" borderId="9" xfId="0" applyFont="1" applyFill="1" applyBorder="1" applyAlignment="1">
      <alignment horizontal="center" vertical="top" wrapText="1"/>
    </xf>
    <xf numFmtId="0" fontId="5" fillId="3" borderId="17" xfId="0" applyFont="1" applyFill="1" applyBorder="1" applyAlignment="1">
      <alignment horizontal="center" vertical="top" wrapText="1"/>
    </xf>
    <xf numFmtId="0" fontId="5" fillId="3" borderId="18" xfId="0" applyFont="1" applyFill="1" applyBorder="1" applyAlignment="1">
      <alignment horizontal="center" vertical="top" wrapText="1"/>
    </xf>
    <xf numFmtId="0" fontId="11" fillId="3" borderId="9" xfId="0" applyFont="1" applyFill="1" applyBorder="1" applyAlignment="1">
      <alignment horizontal="center" vertical="top" wrapText="1"/>
    </xf>
    <xf numFmtId="0" fontId="11" fillId="3" borderId="17" xfId="0" applyFont="1" applyFill="1" applyBorder="1" applyAlignment="1">
      <alignment horizontal="center" vertical="top" wrapText="1"/>
    </xf>
    <xf numFmtId="0" fontId="11" fillId="3" borderId="18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left" vertical="top" wrapText="1"/>
    </xf>
    <xf numFmtId="0" fontId="11" fillId="3" borderId="3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2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11" fillId="3" borderId="20" xfId="0" applyFont="1" applyFill="1" applyBorder="1" applyAlignment="1">
      <alignment horizontal="left" vertical="top" wrapText="1"/>
    </xf>
    <xf numFmtId="0" fontId="3" fillId="0" borderId="18" xfId="0" applyFont="1" applyBorder="1" applyAlignment="1">
      <alignment horizontal="center" vertical="top" wrapText="1"/>
    </xf>
    <xf numFmtId="0" fontId="0" fillId="0" borderId="3" xfId="0" applyBorder="1" applyAlignment="1">
      <alignment horizontal="left" vertical="top" wrapText="1"/>
    </xf>
    <xf numFmtId="0" fontId="5" fillId="0" borderId="2" xfId="0" applyFont="1" applyBorder="1" applyAlignment="1">
      <alignment vertical="top" wrapText="1"/>
    </xf>
    <xf numFmtId="0" fontId="5" fillId="0" borderId="20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20" xfId="0" applyFont="1" applyBorder="1" applyAlignment="1">
      <alignment vertical="top" wrapText="1"/>
    </xf>
    <xf numFmtId="0" fontId="9" fillId="0" borderId="0" xfId="0" applyFont="1" applyAlignment="1">
      <alignment horizontal="left"/>
    </xf>
    <xf numFmtId="0" fontId="10" fillId="0" borderId="13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top" wrapText="1"/>
    </xf>
    <xf numFmtId="0" fontId="13" fillId="5" borderId="14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colors>
    <mruColors>
      <color rgb="FFFFCCFF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9125D-579F-4A47-AB90-A5D8AADB0019}">
  <sheetPr>
    <pageSetUpPr fitToPage="1"/>
  </sheetPr>
  <dimension ref="B1:P124"/>
  <sheetViews>
    <sheetView tabSelected="1" zoomScaleNormal="100" workbookViewId="0">
      <selection activeCell="B4" sqref="B4:I4"/>
    </sheetView>
  </sheetViews>
  <sheetFormatPr defaultColWidth="9.44140625" defaultRowHeight="13.2" x14ac:dyDescent="0.25"/>
  <cols>
    <col min="1" max="1" width="2.5546875" style="1" customWidth="1"/>
    <col min="2" max="2" width="17.5546875" style="1" customWidth="1"/>
    <col min="3" max="3" width="44.44140625" style="6" customWidth="1"/>
    <col min="4" max="4" width="15.6640625" style="6" customWidth="1"/>
    <col min="5" max="8" width="11.44140625" style="1" customWidth="1"/>
    <col min="9" max="9" width="14.5546875" style="1" customWidth="1"/>
    <col min="10" max="10" width="9.44140625" style="75"/>
    <col min="11" max="11" width="13.44140625" style="1" customWidth="1"/>
    <col min="12" max="12" width="9.44140625" style="1"/>
    <col min="13" max="13" width="21.6640625" style="1" customWidth="1"/>
    <col min="14" max="16384" width="9.44140625" style="1"/>
  </cols>
  <sheetData>
    <row r="1" spans="2:16" ht="15.6" x14ac:dyDescent="0.3">
      <c r="D1" s="1"/>
      <c r="H1" s="152" t="s">
        <v>0</v>
      </c>
      <c r="I1" s="152"/>
      <c r="P1" s="75"/>
    </row>
    <row r="2" spans="2:16" ht="13.95" customHeight="1" x14ac:dyDescent="0.3">
      <c r="D2" s="1"/>
      <c r="H2" s="152" t="s">
        <v>1</v>
      </c>
      <c r="I2" s="152"/>
      <c r="P2" s="75"/>
    </row>
    <row r="3" spans="2:16" ht="13.95" customHeight="1" x14ac:dyDescent="0.3">
      <c r="D3" s="1"/>
      <c r="H3" s="77"/>
      <c r="I3" s="77"/>
      <c r="P3" s="75"/>
    </row>
    <row r="4" spans="2:16" ht="34.5" customHeight="1" x14ac:dyDescent="0.25">
      <c r="B4" s="153" t="s">
        <v>2</v>
      </c>
      <c r="C4" s="153"/>
      <c r="D4" s="153"/>
      <c r="E4" s="153"/>
      <c r="F4" s="153"/>
      <c r="G4" s="153"/>
      <c r="H4" s="153"/>
      <c r="I4" s="153"/>
    </row>
    <row r="5" spans="2:16" ht="69.599999999999994" customHeight="1" x14ac:dyDescent="0.25">
      <c r="B5" s="15" t="s">
        <v>3</v>
      </c>
      <c r="C5" s="16" t="s">
        <v>4</v>
      </c>
      <c r="D5" s="91" t="s">
        <v>5</v>
      </c>
      <c r="E5" s="16" t="s">
        <v>6</v>
      </c>
      <c r="F5" s="16" t="s">
        <v>7</v>
      </c>
      <c r="G5" s="16" t="s">
        <v>8</v>
      </c>
      <c r="H5" s="16" t="s">
        <v>9</v>
      </c>
      <c r="I5" s="16" t="s">
        <v>10</v>
      </c>
    </row>
    <row r="6" spans="2:16" x14ac:dyDescent="0.25">
      <c r="B6" s="44">
        <v>1</v>
      </c>
      <c r="C6" s="45">
        <v>2</v>
      </c>
      <c r="D6" s="45">
        <v>3</v>
      </c>
      <c r="E6" s="44">
        <v>4</v>
      </c>
      <c r="F6" s="44">
        <v>5</v>
      </c>
      <c r="G6" s="44">
        <v>6</v>
      </c>
      <c r="H6" s="44">
        <v>7</v>
      </c>
      <c r="I6" s="44">
        <v>8</v>
      </c>
    </row>
    <row r="7" spans="2:16" ht="29.25" customHeight="1" x14ac:dyDescent="0.25">
      <c r="B7" s="17" t="s">
        <v>11</v>
      </c>
      <c r="C7" s="17" t="s">
        <v>12</v>
      </c>
      <c r="D7" s="17"/>
      <c r="E7" s="18"/>
      <c r="F7" s="18"/>
      <c r="G7" s="18"/>
      <c r="H7" s="18"/>
      <c r="I7" s="18"/>
    </row>
    <row r="8" spans="2:16" ht="21" customHeight="1" x14ac:dyDescent="0.25">
      <c r="B8" s="19" t="s">
        <v>13</v>
      </c>
      <c r="C8" s="20" t="s">
        <v>14</v>
      </c>
      <c r="D8" s="20"/>
      <c r="E8" s="21"/>
      <c r="F8" s="21"/>
      <c r="G8" s="21"/>
      <c r="H8" s="21"/>
      <c r="I8" s="21"/>
    </row>
    <row r="9" spans="2:16" ht="30.75" customHeight="1" x14ac:dyDescent="0.25">
      <c r="B9" s="120"/>
      <c r="C9" s="7" t="s">
        <v>15</v>
      </c>
      <c r="D9" s="113" t="s">
        <v>16</v>
      </c>
      <c r="E9" s="9"/>
      <c r="F9" s="9"/>
      <c r="G9" s="9"/>
      <c r="H9" s="9"/>
      <c r="I9" s="4" t="s">
        <v>17</v>
      </c>
    </row>
    <row r="10" spans="2:16" ht="29.4" customHeight="1" x14ac:dyDescent="0.25">
      <c r="B10" s="121"/>
      <c r="C10" s="3" t="s">
        <v>18</v>
      </c>
      <c r="D10" s="114"/>
      <c r="E10" s="47">
        <v>19.2</v>
      </c>
      <c r="F10" s="9"/>
      <c r="G10" s="9"/>
      <c r="H10" s="9"/>
      <c r="I10" s="4"/>
    </row>
    <row r="11" spans="2:16" ht="42" customHeight="1" x14ac:dyDescent="0.25">
      <c r="B11" s="120" t="s">
        <v>19</v>
      </c>
      <c r="C11" s="22" t="s">
        <v>20</v>
      </c>
      <c r="D11" s="114"/>
      <c r="E11" s="9"/>
      <c r="F11" s="9"/>
      <c r="G11" s="9"/>
      <c r="H11" s="9"/>
      <c r="I11" s="4" t="s">
        <v>21</v>
      </c>
    </row>
    <row r="12" spans="2:16" ht="27.75" customHeight="1" x14ac:dyDescent="0.25">
      <c r="B12" s="121"/>
      <c r="C12" s="29" t="s">
        <v>18</v>
      </c>
      <c r="D12" s="114"/>
      <c r="E12" s="9">
        <v>83.9</v>
      </c>
      <c r="F12" s="9"/>
      <c r="G12" s="9"/>
      <c r="H12" s="9"/>
      <c r="I12" s="4"/>
    </row>
    <row r="13" spans="2:16" ht="21" customHeight="1" x14ac:dyDescent="0.25">
      <c r="B13" s="146"/>
      <c r="C13" s="29" t="s">
        <v>22</v>
      </c>
      <c r="D13" s="114"/>
      <c r="E13" s="86">
        <v>0.1</v>
      </c>
      <c r="F13" s="47">
        <v>83.9</v>
      </c>
      <c r="G13" s="9"/>
      <c r="H13" s="9"/>
      <c r="I13" s="4"/>
    </row>
    <row r="14" spans="2:16" ht="40.5" customHeight="1" x14ac:dyDescent="0.25">
      <c r="B14" s="120" t="s">
        <v>23</v>
      </c>
      <c r="C14" s="7" t="s">
        <v>24</v>
      </c>
      <c r="D14" s="114"/>
      <c r="E14" s="9"/>
      <c r="F14" s="9"/>
      <c r="G14" s="9"/>
      <c r="H14" s="9"/>
      <c r="I14" s="4"/>
      <c r="K14" s="97"/>
    </row>
    <row r="15" spans="2:16" ht="27" customHeight="1" x14ac:dyDescent="0.25">
      <c r="B15" s="146"/>
      <c r="C15" s="3" t="s">
        <v>18</v>
      </c>
      <c r="D15" s="114"/>
      <c r="E15" s="9">
        <v>8.9</v>
      </c>
      <c r="F15" s="47">
        <v>7.3</v>
      </c>
      <c r="G15" s="9">
        <v>7.3</v>
      </c>
      <c r="H15" s="9">
        <v>7.3</v>
      </c>
      <c r="I15" s="4"/>
      <c r="J15" s="98"/>
      <c r="K15" s="98"/>
      <c r="L15" s="97"/>
    </row>
    <row r="16" spans="2:16" ht="18" customHeight="1" x14ac:dyDescent="0.25">
      <c r="B16" s="120" t="s">
        <v>25</v>
      </c>
      <c r="C16" s="7" t="s">
        <v>26</v>
      </c>
      <c r="D16" s="114"/>
      <c r="E16" s="9"/>
      <c r="F16" s="9"/>
      <c r="G16" s="9"/>
      <c r="H16" s="9"/>
      <c r="I16" s="4"/>
      <c r="K16" s="97"/>
    </row>
    <row r="17" spans="2:12" ht="27" customHeight="1" x14ac:dyDescent="0.25">
      <c r="B17" s="146"/>
      <c r="C17" s="3" t="s">
        <v>18</v>
      </c>
      <c r="D17" s="114"/>
      <c r="E17" s="47">
        <f>16.1-13.1</f>
        <v>3.0000000000000018</v>
      </c>
      <c r="F17" s="47">
        <v>15.5</v>
      </c>
      <c r="G17" s="47">
        <v>3.2</v>
      </c>
      <c r="H17" s="47">
        <v>3.2</v>
      </c>
      <c r="I17" s="4"/>
      <c r="J17" s="96"/>
      <c r="K17" s="97"/>
    </row>
    <row r="18" spans="2:12" ht="26.25" customHeight="1" x14ac:dyDescent="0.25">
      <c r="B18" s="120" t="s">
        <v>27</v>
      </c>
      <c r="C18" s="7" t="s">
        <v>28</v>
      </c>
      <c r="D18" s="114"/>
      <c r="E18" s="9"/>
      <c r="F18" s="9"/>
      <c r="G18" s="9"/>
      <c r="H18" s="9"/>
      <c r="I18" s="4"/>
      <c r="K18" s="97"/>
    </row>
    <row r="19" spans="2:12" ht="27.75" customHeight="1" x14ac:dyDescent="0.25">
      <c r="B19" s="146"/>
      <c r="C19" s="3" t="s">
        <v>18</v>
      </c>
      <c r="D19" s="114"/>
      <c r="E19" s="9">
        <f>2.2-0.1</f>
        <v>2.1</v>
      </c>
      <c r="F19" s="9">
        <v>2.2000000000000002</v>
      </c>
      <c r="G19" s="9">
        <v>2.2000000000000002</v>
      </c>
      <c r="H19" s="9">
        <v>2.2000000000000002</v>
      </c>
      <c r="I19" s="4"/>
      <c r="J19" s="99"/>
      <c r="K19" s="97"/>
    </row>
    <row r="20" spans="2:12" ht="30" customHeight="1" x14ac:dyDescent="0.25">
      <c r="B20" s="120" t="s">
        <v>29</v>
      </c>
      <c r="C20" s="22" t="s">
        <v>30</v>
      </c>
      <c r="D20" s="114"/>
      <c r="E20" s="9"/>
      <c r="F20" s="9"/>
      <c r="G20" s="9"/>
      <c r="H20" s="9"/>
      <c r="I20" s="4" t="s">
        <v>31</v>
      </c>
      <c r="K20" s="97"/>
    </row>
    <row r="21" spans="2:12" ht="28.5" customHeight="1" x14ac:dyDescent="0.25">
      <c r="B21" s="121"/>
      <c r="C21" s="3" t="s">
        <v>18</v>
      </c>
      <c r="D21" s="114"/>
      <c r="E21" s="9"/>
      <c r="F21" s="9"/>
      <c r="G21" s="9"/>
      <c r="H21" s="49">
        <v>31.4</v>
      </c>
      <c r="I21" s="4"/>
      <c r="J21" s="101"/>
      <c r="K21" s="97"/>
    </row>
    <row r="22" spans="2:12" ht="29.1" customHeight="1" x14ac:dyDescent="0.25">
      <c r="B22" s="120" t="s">
        <v>32</v>
      </c>
      <c r="C22" s="22" t="s">
        <v>33</v>
      </c>
      <c r="D22" s="114"/>
      <c r="E22" s="47"/>
      <c r="F22" s="47"/>
      <c r="G22" s="47"/>
      <c r="H22" s="47"/>
      <c r="I22" s="25"/>
    </row>
    <row r="23" spans="2:12" ht="29.25" customHeight="1" x14ac:dyDescent="0.25">
      <c r="B23" s="154"/>
      <c r="C23" s="3" t="s">
        <v>18</v>
      </c>
      <c r="D23" s="114"/>
      <c r="E23" s="9">
        <v>65.099999999999994</v>
      </c>
      <c r="F23" s="47">
        <v>53.8</v>
      </c>
      <c r="G23" s="47">
        <v>65.099999999999994</v>
      </c>
      <c r="H23" s="47">
        <v>65.099999999999994</v>
      </c>
      <c r="I23" s="4"/>
      <c r="J23" s="96"/>
    </row>
    <row r="24" spans="2:12" ht="29.25" customHeight="1" x14ac:dyDescent="0.25">
      <c r="B24" s="120"/>
      <c r="C24" s="7" t="s">
        <v>34</v>
      </c>
      <c r="D24" s="114"/>
      <c r="E24" s="9"/>
      <c r="F24" s="9"/>
      <c r="G24" s="9"/>
      <c r="H24" s="9"/>
      <c r="I24" s="5"/>
    </row>
    <row r="25" spans="2:12" ht="32.25" customHeight="1" x14ac:dyDescent="0.25">
      <c r="B25" s="146"/>
      <c r="C25" s="3" t="s">
        <v>18</v>
      </c>
      <c r="D25" s="114"/>
      <c r="E25" s="47">
        <v>16.7</v>
      </c>
      <c r="F25" s="9"/>
      <c r="G25" s="9"/>
      <c r="H25" s="9"/>
      <c r="I25" s="5"/>
    </row>
    <row r="26" spans="2:12" ht="29.25" customHeight="1" x14ac:dyDescent="0.25">
      <c r="B26" s="120" t="s">
        <v>35</v>
      </c>
      <c r="C26" s="7" t="s">
        <v>36</v>
      </c>
      <c r="D26" s="114"/>
      <c r="E26" s="9"/>
      <c r="F26" s="9"/>
      <c r="G26" s="9"/>
      <c r="H26" s="9"/>
      <c r="I26" s="4" t="s">
        <v>37</v>
      </c>
    </row>
    <row r="27" spans="2:12" ht="29.25" customHeight="1" x14ac:dyDescent="0.25">
      <c r="B27" s="121"/>
      <c r="C27" s="3" t="s">
        <v>18</v>
      </c>
      <c r="D27" s="114"/>
      <c r="E27" s="47">
        <v>36.4</v>
      </c>
      <c r="F27" s="47">
        <v>46.7</v>
      </c>
      <c r="G27" s="47">
        <v>30</v>
      </c>
      <c r="H27" s="47">
        <v>30</v>
      </c>
      <c r="I27" s="5"/>
      <c r="J27" s="96"/>
    </row>
    <row r="28" spans="2:12" ht="18.75" customHeight="1" x14ac:dyDescent="0.25">
      <c r="B28" s="120"/>
      <c r="C28" s="22" t="s">
        <v>38</v>
      </c>
      <c r="D28" s="114"/>
      <c r="E28" s="11"/>
      <c r="F28" s="11"/>
      <c r="G28" s="11"/>
      <c r="H28" s="11"/>
      <c r="I28" s="4" t="s">
        <v>39</v>
      </c>
    </row>
    <row r="29" spans="2:12" ht="27.75" customHeight="1" x14ac:dyDescent="0.25">
      <c r="B29" s="146"/>
      <c r="C29" s="29" t="s">
        <v>18</v>
      </c>
      <c r="D29" s="114"/>
      <c r="E29" s="9">
        <v>10</v>
      </c>
      <c r="F29" s="9"/>
      <c r="G29" s="9"/>
      <c r="H29" s="9"/>
      <c r="I29" s="5"/>
    </row>
    <row r="30" spans="2:12" ht="31.5" customHeight="1" x14ac:dyDescent="0.25">
      <c r="B30" s="120" t="s">
        <v>40</v>
      </c>
      <c r="C30" s="7" t="s">
        <v>41</v>
      </c>
      <c r="D30" s="114"/>
      <c r="E30" s="9"/>
      <c r="F30" s="9"/>
      <c r="G30" s="9"/>
      <c r="H30" s="9"/>
      <c r="I30" s="4" t="s">
        <v>42</v>
      </c>
    </row>
    <row r="31" spans="2:12" ht="29.4" customHeight="1" x14ac:dyDescent="0.25">
      <c r="B31" s="146"/>
      <c r="C31" s="3" t="s">
        <v>18</v>
      </c>
      <c r="D31" s="114"/>
      <c r="E31" s="62"/>
      <c r="F31" s="49">
        <v>10.1</v>
      </c>
      <c r="G31" s="9">
        <v>24.1</v>
      </c>
      <c r="H31" s="9">
        <v>53</v>
      </c>
      <c r="I31" s="5"/>
      <c r="J31" s="96"/>
      <c r="L31" s="100"/>
    </row>
    <row r="32" spans="2:12" ht="57" customHeight="1" x14ac:dyDescent="0.25">
      <c r="B32" s="120" t="s">
        <v>43</v>
      </c>
      <c r="C32" s="33" t="s">
        <v>162</v>
      </c>
      <c r="D32" s="114"/>
      <c r="E32" s="9"/>
      <c r="F32" s="9"/>
      <c r="G32" s="9"/>
      <c r="H32" s="9"/>
      <c r="I32" s="5"/>
    </row>
    <row r="33" spans="2:10" ht="30" customHeight="1" x14ac:dyDescent="0.25">
      <c r="B33" s="122"/>
      <c r="C33" s="3" t="s">
        <v>18</v>
      </c>
      <c r="D33" s="114"/>
      <c r="E33" s="62"/>
      <c r="F33" s="49">
        <v>90</v>
      </c>
      <c r="G33" s="9">
        <v>45.4</v>
      </c>
      <c r="H33" s="9">
        <v>106</v>
      </c>
      <c r="I33" s="5"/>
      <c r="J33" s="96"/>
    </row>
    <row r="34" spans="2:10" ht="18.75" customHeight="1" x14ac:dyDescent="0.25">
      <c r="B34" s="147" t="s">
        <v>44</v>
      </c>
      <c r="C34" s="33" t="s">
        <v>45</v>
      </c>
      <c r="D34" s="114"/>
      <c r="E34" s="62"/>
      <c r="F34" s="49"/>
      <c r="G34" s="49"/>
      <c r="H34" s="49"/>
      <c r="I34" s="58"/>
    </row>
    <row r="35" spans="2:10" ht="28.5" customHeight="1" x14ac:dyDescent="0.25">
      <c r="B35" s="148"/>
      <c r="C35" s="94" t="s">
        <v>18</v>
      </c>
      <c r="D35" s="114"/>
      <c r="E35" s="62">
        <f>5+0.1</f>
        <v>5.0999999999999996</v>
      </c>
      <c r="F35" s="49">
        <v>12</v>
      </c>
      <c r="G35" s="49"/>
      <c r="H35" s="49"/>
      <c r="I35" s="58"/>
    </row>
    <row r="36" spans="2:10" ht="42" customHeight="1" x14ac:dyDescent="0.25">
      <c r="B36" s="149" t="s">
        <v>46</v>
      </c>
      <c r="C36" s="93" t="s">
        <v>47</v>
      </c>
      <c r="D36" s="114"/>
      <c r="E36" s="62"/>
      <c r="F36" s="49"/>
      <c r="G36" s="49"/>
      <c r="H36" s="49"/>
      <c r="I36" s="58"/>
    </row>
    <row r="37" spans="2:10" ht="28.5" customHeight="1" x14ac:dyDescent="0.25">
      <c r="B37" s="148"/>
      <c r="C37" s="95" t="s">
        <v>18</v>
      </c>
      <c r="D37" s="114"/>
      <c r="E37" s="62"/>
      <c r="F37" s="49">
        <v>14</v>
      </c>
      <c r="G37" s="49">
        <v>32.799999999999997</v>
      </c>
      <c r="H37" s="49"/>
      <c r="I37" s="58"/>
    </row>
    <row r="38" spans="2:10" ht="46.2" customHeight="1" x14ac:dyDescent="0.25">
      <c r="B38" s="150" t="s">
        <v>48</v>
      </c>
      <c r="C38" s="93" t="s">
        <v>49</v>
      </c>
      <c r="D38" s="114"/>
      <c r="E38" s="62"/>
      <c r="F38" s="49"/>
      <c r="G38" s="49"/>
      <c r="H38" s="49"/>
      <c r="I38" s="58"/>
    </row>
    <row r="39" spans="2:10" ht="28.5" customHeight="1" x14ac:dyDescent="0.25">
      <c r="B39" s="151"/>
      <c r="C39" s="94" t="s">
        <v>18</v>
      </c>
      <c r="D39" s="143"/>
      <c r="E39" s="62"/>
      <c r="F39" s="49">
        <v>47.5</v>
      </c>
      <c r="G39" s="49">
        <v>110.9</v>
      </c>
      <c r="H39" s="49"/>
      <c r="I39" s="58"/>
      <c r="J39" s="96"/>
    </row>
    <row r="40" spans="2:10" ht="27.75" customHeight="1" x14ac:dyDescent="0.25">
      <c r="B40" s="123" t="s">
        <v>50</v>
      </c>
      <c r="C40" s="59" t="s">
        <v>51</v>
      </c>
      <c r="D40" s="141" t="s">
        <v>52</v>
      </c>
      <c r="E40" s="107"/>
      <c r="F40" s="107"/>
      <c r="G40" s="107"/>
      <c r="H40" s="107"/>
      <c r="I40" s="24"/>
      <c r="J40" s="106"/>
    </row>
    <row r="41" spans="2:10" ht="27.75" customHeight="1" x14ac:dyDescent="0.25">
      <c r="B41" s="137"/>
      <c r="C41" s="105" t="s">
        <v>18</v>
      </c>
      <c r="D41" s="142"/>
      <c r="E41" s="107"/>
      <c r="F41" s="107">
        <v>18.2</v>
      </c>
      <c r="G41" s="107"/>
      <c r="H41" s="107"/>
      <c r="I41" s="24"/>
    </row>
    <row r="42" spans="2:10" ht="17.25" customHeight="1" x14ac:dyDescent="0.25">
      <c r="B42" s="26"/>
      <c r="C42" s="27" t="s">
        <v>53</v>
      </c>
      <c r="D42" s="27"/>
      <c r="E42" s="14">
        <f>+E44+E45</f>
        <v>250.49999999999997</v>
      </c>
      <c r="F42" s="14">
        <f t="shared" ref="F42:G42" si="0">+F44+F45</f>
        <v>401.20000000000005</v>
      </c>
      <c r="G42" s="14">
        <f t="shared" si="0"/>
        <v>321</v>
      </c>
      <c r="H42" s="14">
        <f t="shared" ref="H42" si="1">+H44+H45</f>
        <v>298.2</v>
      </c>
      <c r="I42" s="28"/>
      <c r="J42" s="76"/>
    </row>
    <row r="43" spans="2:10" ht="17.25" customHeight="1" x14ac:dyDescent="0.25">
      <c r="B43" s="117"/>
      <c r="C43" s="22" t="s">
        <v>54</v>
      </c>
      <c r="D43" s="22"/>
      <c r="E43" s="34"/>
      <c r="F43" s="34"/>
      <c r="G43" s="34"/>
      <c r="H43" s="34"/>
      <c r="I43" s="24"/>
    </row>
    <row r="44" spans="2:10" ht="27.75" customHeight="1" x14ac:dyDescent="0.25">
      <c r="B44" s="118"/>
      <c r="C44" s="7" t="s">
        <v>55</v>
      </c>
      <c r="D44" s="7"/>
      <c r="E44" s="36">
        <f>SUMIF($C9:$C41,$C15,E9:E41)</f>
        <v>250.39999999999998</v>
      </c>
      <c r="F44" s="36">
        <f>SUMIF($C9:$C41,$C15,F9:F41)</f>
        <v>317.3</v>
      </c>
      <c r="G44" s="36">
        <f>SUMIF($C9:$C41,$C15,G9:G41)</f>
        <v>321</v>
      </c>
      <c r="H44" s="36">
        <f>SUMIF($C9:$C41,$C15,H9:H41)</f>
        <v>298.2</v>
      </c>
      <c r="I44" s="5"/>
    </row>
    <row r="45" spans="2:10" ht="16.5" customHeight="1" x14ac:dyDescent="0.25">
      <c r="B45" s="119"/>
      <c r="C45" s="7" t="s">
        <v>56</v>
      </c>
      <c r="D45" s="7"/>
      <c r="E45" s="36">
        <f>SUMIF($C9:$C39,$C13,E9:E39)</f>
        <v>0.1</v>
      </c>
      <c r="F45" s="36">
        <f>SUMIF($C9:$C39,$C13,F9:F39)</f>
        <v>83.9</v>
      </c>
      <c r="G45" s="36">
        <f>SUMIF($C9:$C39,$C13,G9:G39)</f>
        <v>0</v>
      </c>
      <c r="H45" s="36">
        <f>SUMIF($C9:$C39,$C13,H9:H39)</f>
        <v>0</v>
      </c>
      <c r="I45" s="5"/>
    </row>
    <row r="46" spans="2:10" ht="20.25" customHeight="1" x14ac:dyDescent="0.25">
      <c r="B46" s="19" t="s">
        <v>57</v>
      </c>
      <c r="C46" s="20" t="s">
        <v>58</v>
      </c>
      <c r="D46" s="20"/>
      <c r="E46" s="40"/>
      <c r="F46" s="40"/>
      <c r="G46" s="40"/>
      <c r="H46" s="40"/>
      <c r="I46" s="21"/>
    </row>
    <row r="47" spans="2:10" ht="28.5" customHeight="1" x14ac:dyDescent="0.25">
      <c r="B47" s="120" t="s">
        <v>59</v>
      </c>
      <c r="C47" s="7" t="s">
        <v>60</v>
      </c>
      <c r="D47" s="113" t="s">
        <v>61</v>
      </c>
      <c r="E47" s="11"/>
      <c r="F47" s="11"/>
      <c r="G47" s="11"/>
      <c r="H47" s="11"/>
      <c r="I47" s="4"/>
    </row>
    <row r="48" spans="2:10" ht="28.5" customHeight="1" x14ac:dyDescent="0.25">
      <c r="B48" s="121"/>
      <c r="C48" s="3" t="s">
        <v>18</v>
      </c>
      <c r="D48" s="114"/>
      <c r="E48" s="74">
        <v>20</v>
      </c>
      <c r="F48" s="9">
        <v>24</v>
      </c>
      <c r="G48" s="9">
        <v>44</v>
      </c>
      <c r="H48" s="9">
        <v>44</v>
      </c>
      <c r="I48" s="4"/>
    </row>
    <row r="49" spans="2:13" ht="18.600000000000001" customHeight="1" x14ac:dyDescent="0.25">
      <c r="B49" s="146"/>
      <c r="C49" s="3" t="s">
        <v>22</v>
      </c>
      <c r="D49" s="114"/>
      <c r="E49" s="87">
        <f>20-0.1</f>
        <v>19.899999999999999</v>
      </c>
      <c r="F49" s="9">
        <v>20</v>
      </c>
      <c r="G49" s="9"/>
      <c r="H49" s="9"/>
      <c r="I49" s="5"/>
      <c r="J49" s="76"/>
    </row>
    <row r="50" spans="2:13" ht="30.75" customHeight="1" x14ac:dyDescent="0.25">
      <c r="B50" s="123" t="s">
        <v>62</v>
      </c>
      <c r="C50" s="59" t="s">
        <v>63</v>
      </c>
      <c r="D50" s="114"/>
      <c r="E50" s="9"/>
      <c r="F50" s="9"/>
      <c r="G50" s="9"/>
      <c r="H50" s="9"/>
      <c r="I50" s="5"/>
    </row>
    <row r="51" spans="2:13" ht="29.25" customHeight="1" x14ac:dyDescent="0.25">
      <c r="B51" s="124"/>
      <c r="C51" s="29" t="s">
        <v>18</v>
      </c>
      <c r="D51" s="114"/>
      <c r="E51" s="47"/>
      <c r="F51" s="9"/>
      <c r="G51" s="9"/>
      <c r="H51" s="9"/>
      <c r="I51" s="5"/>
    </row>
    <row r="52" spans="2:13" ht="24" customHeight="1" x14ac:dyDescent="0.25">
      <c r="B52" s="137"/>
      <c r="C52" s="3" t="s">
        <v>22</v>
      </c>
      <c r="D52" s="114"/>
      <c r="E52" s="47">
        <v>36</v>
      </c>
      <c r="F52" s="9">
        <v>41.4</v>
      </c>
      <c r="G52" s="9"/>
      <c r="H52" s="9"/>
      <c r="I52" s="5"/>
    </row>
    <row r="53" spans="2:13" ht="41.25" customHeight="1" x14ac:dyDescent="0.25">
      <c r="B53" s="48" t="s">
        <v>64</v>
      </c>
      <c r="C53" s="59" t="s">
        <v>65</v>
      </c>
      <c r="D53" s="114"/>
      <c r="E53" s="9"/>
      <c r="F53" s="9"/>
      <c r="G53" s="9"/>
      <c r="H53" s="9"/>
      <c r="I53" s="5"/>
    </row>
    <row r="54" spans="2:13" ht="28.95" customHeight="1" x14ac:dyDescent="0.25">
      <c r="B54" s="48"/>
      <c r="C54" s="29" t="s">
        <v>18</v>
      </c>
      <c r="D54" s="114"/>
      <c r="E54" s="85">
        <f>241.5-165</f>
        <v>76.5</v>
      </c>
      <c r="F54" s="62">
        <v>203</v>
      </c>
      <c r="G54" s="108">
        <v>1610</v>
      </c>
      <c r="H54" s="47">
        <v>1012</v>
      </c>
      <c r="I54" s="5"/>
    </row>
    <row r="55" spans="2:13" ht="17.25" customHeight="1" x14ac:dyDescent="0.25">
      <c r="B55" s="48"/>
      <c r="C55" s="29" t="s">
        <v>22</v>
      </c>
      <c r="D55" s="114"/>
      <c r="E55" s="74">
        <v>810</v>
      </c>
      <c r="F55" s="47">
        <v>76.5</v>
      </c>
      <c r="G55" s="9"/>
      <c r="H55" s="9"/>
      <c r="I55" s="5"/>
    </row>
    <row r="56" spans="2:13" ht="28.5" customHeight="1" x14ac:dyDescent="0.25">
      <c r="B56" s="120" t="s">
        <v>66</v>
      </c>
      <c r="C56" s="59" t="s">
        <v>67</v>
      </c>
      <c r="D56" s="114"/>
      <c r="E56" s="9"/>
      <c r="F56" s="9"/>
      <c r="G56" s="9"/>
      <c r="H56" s="9"/>
      <c r="I56" s="5"/>
    </row>
    <row r="57" spans="2:13" ht="27.75" customHeight="1" x14ac:dyDescent="0.25">
      <c r="B57" s="122"/>
      <c r="C57" s="105" t="s">
        <v>18</v>
      </c>
      <c r="D57" s="145"/>
      <c r="E57" s="9"/>
      <c r="F57" s="9">
        <v>9</v>
      </c>
      <c r="G57" s="9"/>
      <c r="H57" s="9"/>
      <c r="I57" s="5"/>
    </row>
    <row r="58" spans="2:13" ht="17.25" customHeight="1" x14ac:dyDescent="0.3">
      <c r="B58" s="26"/>
      <c r="C58" s="27" t="s">
        <v>53</v>
      </c>
      <c r="D58" s="89"/>
      <c r="E58" s="68">
        <f>+E60+E61</f>
        <v>962.4</v>
      </c>
      <c r="F58" s="68">
        <f t="shared" ref="F58:G58" si="2">+F60+F61</f>
        <v>373.9</v>
      </c>
      <c r="G58" s="68">
        <f t="shared" si="2"/>
        <v>1654</v>
      </c>
      <c r="H58" s="68">
        <f t="shared" ref="H58" si="3">+H60+H61</f>
        <v>1056</v>
      </c>
      <c r="I58" s="28"/>
      <c r="M58"/>
    </row>
    <row r="59" spans="2:13" ht="17.25" customHeight="1" x14ac:dyDescent="0.25">
      <c r="B59" s="117"/>
      <c r="C59" s="37" t="s">
        <v>54</v>
      </c>
      <c r="D59" s="37"/>
      <c r="E59" s="13"/>
      <c r="F59" s="13"/>
      <c r="G59" s="13"/>
      <c r="H59" s="13"/>
      <c r="I59" s="23"/>
    </row>
    <row r="60" spans="2:13" ht="27.75" customHeight="1" x14ac:dyDescent="0.25">
      <c r="B60" s="118"/>
      <c r="C60" s="33" t="s">
        <v>55</v>
      </c>
      <c r="D60" s="90"/>
      <c r="E60" s="69">
        <f>SUMIF($C47:$C57,$C51,E47:E57)</f>
        <v>96.5</v>
      </c>
      <c r="F60" s="69">
        <f>SUMIF($C47:$C57,$C51,F47:F57)</f>
        <v>236</v>
      </c>
      <c r="G60" s="69">
        <f>SUMIF($C47:$C57,$C51,G47:G57)</f>
        <v>1654</v>
      </c>
      <c r="H60" s="69">
        <f>SUMIF($C47:$C57,$C51,H47:H57)</f>
        <v>1056</v>
      </c>
      <c r="I60" s="35"/>
    </row>
    <row r="61" spans="2:13" ht="16.5" customHeight="1" x14ac:dyDescent="0.25">
      <c r="B61" s="119"/>
      <c r="C61" s="33" t="s">
        <v>56</v>
      </c>
      <c r="D61" s="90"/>
      <c r="E61" s="39">
        <f>SUMIF($C47:$C57,$C49,E47:E57)</f>
        <v>865.9</v>
      </c>
      <c r="F61" s="39">
        <f>SUMIF($C47:$C57,$C49,F47:F57)</f>
        <v>137.9</v>
      </c>
      <c r="G61" s="39">
        <f>SUMIF($C47:$C57,$C49,G47:G57)</f>
        <v>0</v>
      </c>
      <c r="H61" s="39">
        <f>SUMIF($C47:$C57,$C49,H47:H57)</f>
        <v>0</v>
      </c>
      <c r="I61" s="35"/>
    </row>
    <row r="62" spans="2:13" ht="30.75" customHeight="1" x14ac:dyDescent="0.25">
      <c r="B62" s="17" t="s">
        <v>68</v>
      </c>
      <c r="C62" s="30" t="s">
        <v>69</v>
      </c>
      <c r="D62" s="30"/>
      <c r="E62" s="41"/>
      <c r="F62" s="41"/>
      <c r="G62" s="41"/>
      <c r="H62" s="41"/>
      <c r="I62" s="18"/>
    </row>
    <row r="63" spans="2:13" ht="27.75" customHeight="1" x14ac:dyDescent="0.25">
      <c r="B63" s="19" t="s">
        <v>70</v>
      </c>
      <c r="C63" s="31" t="s">
        <v>71</v>
      </c>
      <c r="D63" s="31"/>
      <c r="E63" s="40"/>
      <c r="F63" s="40"/>
      <c r="G63" s="40"/>
      <c r="H63" s="40"/>
      <c r="I63" s="21"/>
    </row>
    <row r="64" spans="2:13" ht="43.5" customHeight="1" x14ac:dyDescent="0.25">
      <c r="B64" s="120" t="s">
        <v>72</v>
      </c>
      <c r="C64" s="7" t="s">
        <v>73</v>
      </c>
      <c r="D64" s="113" t="s">
        <v>74</v>
      </c>
      <c r="E64" s="10"/>
      <c r="F64" s="10"/>
      <c r="G64" s="10"/>
      <c r="H64" s="10"/>
      <c r="I64" s="4"/>
    </row>
    <row r="65" spans="2:13" ht="29.25" customHeight="1" x14ac:dyDescent="0.25">
      <c r="B65" s="122"/>
      <c r="C65" s="3" t="s">
        <v>18</v>
      </c>
      <c r="D65" s="114"/>
      <c r="E65" s="9">
        <f>55-4.9</f>
        <v>50.1</v>
      </c>
      <c r="F65" s="47">
        <v>68</v>
      </c>
      <c r="G65" s="47">
        <v>68</v>
      </c>
      <c r="H65" s="47">
        <v>68</v>
      </c>
      <c r="I65" s="9"/>
      <c r="J65" s="96"/>
    </row>
    <row r="66" spans="2:13" ht="59.4" customHeight="1" x14ac:dyDescent="0.25">
      <c r="B66" s="120" t="s">
        <v>75</v>
      </c>
      <c r="C66" s="7" t="s">
        <v>76</v>
      </c>
      <c r="D66" s="114"/>
      <c r="E66" s="9"/>
      <c r="F66" s="9"/>
      <c r="G66" s="9"/>
      <c r="H66" s="9"/>
      <c r="I66" s="11"/>
    </row>
    <row r="67" spans="2:13" ht="57.75" customHeight="1" x14ac:dyDescent="0.25">
      <c r="B67" s="122"/>
      <c r="C67" s="3" t="s">
        <v>18</v>
      </c>
      <c r="D67" s="114"/>
      <c r="E67" s="9">
        <v>9</v>
      </c>
      <c r="F67" s="47">
        <v>9</v>
      </c>
      <c r="G67" s="47">
        <v>9</v>
      </c>
      <c r="H67" s="47">
        <v>9</v>
      </c>
      <c r="I67" s="11"/>
      <c r="J67" s="96"/>
      <c r="K67" s="75"/>
    </row>
    <row r="68" spans="2:13" ht="47.4" customHeight="1" x14ac:dyDescent="0.25">
      <c r="B68" s="120" t="s">
        <v>77</v>
      </c>
      <c r="C68" s="112" t="s">
        <v>163</v>
      </c>
      <c r="D68" s="114"/>
      <c r="E68" s="62"/>
      <c r="F68" s="62"/>
      <c r="G68" s="62"/>
      <c r="H68" s="62"/>
      <c r="I68" s="11"/>
    </row>
    <row r="69" spans="2:13" ht="32.25" customHeight="1" x14ac:dyDescent="0.25">
      <c r="B69" s="122"/>
      <c r="C69" s="3" t="s">
        <v>18</v>
      </c>
      <c r="D69" s="114"/>
      <c r="E69" s="9"/>
      <c r="F69" s="47">
        <v>70</v>
      </c>
      <c r="G69" s="62">
        <v>74.900000000000006</v>
      </c>
      <c r="H69" s="62">
        <v>74.900000000000006</v>
      </c>
      <c r="I69" s="11"/>
      <c r="J69" s="96"/>
    </row>
    <row r="70" spans="2:13" ht="30" customHeight="1" x14ac:dyDescent="0.25">
      <c r="B70" s="138"/>
      <c r="C70" s="12" t="s">
        <v>78</v>
      </c>
      <c r="D70" s="114"/>
      <c r="E70" s="47"/>
      <c r="F70" s="47"/>
      <c r="G70" s="47"/>
      <c r="H70" s="47"/>
      <c r="I70" s="4" t="s">
        <v>79</v>
      </c>
    </row>
    <row r="71" spans="2:13" ht="28.5" customHeight="1" x14ac:dyDescent="0.25">
      <c r="B71" s="139"/>
      <c r="C71" s="3" t="s">
        <v>18</v>
      </c>
      <c r="D71" s="114"/>
      <c r="E71" s="47">
        <f>150+4.9</f>
        <v>154.9</v>
      </c>
      <c r="F71" s="9"/>
      <c r="G71" s="9"/>
      <c r="H71" s="9"/>
      <c r="I71" s="11"/>
    </row>
    <row r="72" spans="2:13" ht="30" customHeight="1" x14ac:dyDescent="0.25">
      <c r="B72" s="135" t="s">
        <v>80</v>
      </c>
      <c r="C72" s="109" t="s">
        <v>81</v>
      </c>
      <c r="D72" s="114"/>
      <c r="E72" s="47"/>
      <c r="F72" s="47"/>
      <c r="G72" s="47"/>
      <c r="H72" s="47"/>
      <c r="I72" s="34"/>
    </row>
    <row r="73" spans="2:13" ht="29.25" customHeight="1" x14ac:dyDescent="0.25">
      <c r="B73" s="144"/>
      <c r="C73" s="110" t="s">
        <v>18</v>
      </c>
      <c r="D73" s="114"/>
      <c r="E73" s="47"/>
      <c r="F73" s="62">
        <v>10.6</v>
      </c>
      <c r="G73" s="62">
        <v>10.6</v>
      </c>
      <c r="H73" s="62">
        <v>10.6</v>
      </c>
      <c r="I73" s="34"/>
      <c r="J73" s="104"/>
      <c r="L73" s="100"/>
      <c r="M73" s="100"/>
    </row>
    <row r="74" spans="2:13" ht="17.25" customHeight="1" x14ac:dyDescent="0.25">
      <c r="B74" s="26"/>
      <c r="C74" s="27" t="s">
        <v>53</v>
      </c>
      <c r="D74" s="27"/>
      <c r="E74" s="14">
        <f t="shared" ref="E74:G74" si="4">+E76</f>
        <v>214</v>
      </c>
      <c r="F74" s="14">
        <f t="shared" si="4"/>
        <v>157.6</v>
      </c>
      <c r="G74" s="14">
        <f t="shared" si="4"/>
        <v>162.5</v>
      </c>
      <c r="H74" s="14">
        <f t="shared" ref="H74" si="5">+H76</f>
        <v>162.5</v>
      </c>
      <c r="I74" s="14"/>
    </row>
    <row r="75" spans="2:13" ht="17.25" customHeight="1" x14ac:dyDescent="0.25">
      <c r="B75" s="117"/>
      <c r="C75" s="42" t="s">
        <v>54</v>
      </c>
      <c r="D75" s="42"/>
      <c r="E75" s="38"/>
      <c r="F75" s="38"/>
      <c r="G75" s="38"/>
      <c r="H75" s="38"/>
      <c r="I75" s="13"/>
    </row>
    <row r="76" spans="2:13" ht="27.75" customHeight="1" x14ac:dyDescent="0.3">
      <c r="B76" s="118"/>
      <c r="C76" s="33" t="s">
        <v>55</v>
      </c>
      <c r="D76" s="33"/>
      <c r="E76" s="36">
        <f>SUMIF($C64:$C73,$C65,E64:E73)</f>
        <v>214</v>
      </c>
      <c r="F76" s="36">
        <f>SUMIF($C64:$C73,$C65,F64:F73)</f>
        <v>157.6</v>
      </c>
      <c r="G76" s="36">
        <f>SUMIF($C64:$C73,$C65,G64:G73)</f>
        <v>162.5</v>
      </c>
      <c r="H76" s="36">
        <f>SUMIF($C64:$C73,$C65,H64:H73)</f>
        <v>162.5</v>
      </c>
      <c r="I76" s="36"/>
      <c r="K76" s="103"/>
    </row>
    <row r="77" spans="2:13" ht="30.75" customHeight="1" x14ac:dyDescent="0.3">
      <c r="B77" s="17" t="s">
        <v>82</v>
      </c>
      <c r="C77" s="30" t="s">
        <v>83</v>
      </c>
      <c r="D77" s="30"/>
      <c r="E77" s="41"/>
      <c r="F77" s="41"/>
      <c r="G77" s="41"/>
      <c r="H77" s="41"/>
      <c r="I77" s="18"/>
      <c r="K77" s="103" t="s">
        <v>84</v>
      </c>
    </row>
    <row r="78" spans="2:13" ht="27.75" customHeight="1" x14ac:dyDescent="0.3">
      <c r="B78" s="19" t="s">
        <v>85</v>
      </c>
      <c r="C78" s="31" t="s">
        <v>86</v>
      </c>
      <c r="D78" s="31"/>
      <c r="E78" s="40"/>
      <c r="F78" s="40"/>
      <c r="G78" s="40"/>
      <c r="H78" s="40"/>
      <c r="I78" s="21"/>
      <c r="K78" s="103"/>
    </row>
    <row r="79" spans="2:13" ht="30" customHeight="1" x14ac:dyDescent="0.25">
      <c r="B79" s="120" t="s">
        <v>87</v>
      </c>
      <c r="C79" s="32" t="s">
        <v>88</v>
      </c>
      <c r="D79" s="127" t="s">
        <v>89</v>
      </c>
      <c r="E79" s="10"/>
      <c r="F79" s="10"/>
      <c r="G79" s="10"/>
      <c r="H79" s="10"/>
      <c r="I79" s="4"/>
    </row>
    <row r="80" spans="2:13" ht="29.25" customHeight="1" x14ac:dyDescent="0.25">
      <c r="B80" s="140"/>
      <c r="C80" s="64" t="s">
        <v>18</v>
      </c>
      <c r="D80" s="128"/>
      <c r="E80" s="47">
        <v>6</v>
      </c>
      <c r="F80" s="9">
        <v>6</v>
      </c>
      <c r="G80" s="9">
        <v>6</v>
      </c>
      <c r="H80" s="9">
        <v>6</v>
      </c>
      <c r="I80" s="5"/>
      <c r="J80" s="101"/>
    </row>
    <row r="81" spans="2:10" ht="42" customHeight="1" x14ac:dyDescent="0.25">
      <c r="B81" s="121" t="s">
        <v>90</v>
      </c>
      <c r="C81" s="92" t="s">
        <v>91</v>
      </c>
      <c r="D81" s="128"/>
      <c r="E81" s="9"/>
      <c r="F81" s="9"/>
      <c r="G81" s="9"/>
      <c r="H81" s="9"/>
      <c r="I81" s="5"/>
    </row>
    <row r="82" spans="2:10" ht="28.5" customHeight="1" x14ac:dyDescent="0.25">
      <c r="B82" s="122"/>
      <c r="C82" s="3" t="s">
        <v>18</v>
      </c>
      <c r="D82" s="128"/>
      <c r="E82" s="47">
        <v>4</v>
      </c>
      <c r="F82" s="9">
        <v>4</v>
      </c>
      <c r="G82" s="9">
        <v>4</v>
      </c>
      <c r="H82" s="9">
        <v>4</v>
      </c>
      <c r="I82" s="5"/>
      <c r="J82" s="102"/>
    </row>
    <row r="83" spans="2:10" ht="16.5" customHeight="1" x14ac:dyDescent="0.25">
      <c r="B83" s="135" t="s">
        <v>92</v>
      </c>
      <c r="C83" s="60" t="s">
        <v>93</v>
      </c>
      <c r="D83" s="128"/>
      <c r="E83" s="61"/>
      <c r="F83" s="61"/>
      <c r="G83" s="61"/>
      <c r="H83" s="61"/>
      <c r="I83" s="5"/>
    </row>
    <row r="84" spans="2:10" ht="28.5" customHeight="1" x14ac:dyDescent="0.25">
      <c r="B84" s="136"/>
      <c r="C84" s="50" t="s">
        <v>18</v>
      </c>
      <c r="D84" s="128"/>
      <c r="E84" s="62">
        <v>12</v>
      </c>
      <c r="F84" s="62">
        <v>2</v>
      </c>
      <c r="G84" s="62">
        <v>12</v>
      </c>
      <c r="H84" s="62">
        <v>2</v>
      </c>
      <c r="I84" s="5"/>
    </row>
    <row r="85" spans="2:10" ht="29.25" customHeight="1" x14ac:dyDescent="0.25">
      <c r="B85" s="120" t="s">
        <v>94</v>
      </c>
      <c r="C85" s="12" t="s">
        <v>95</v>
      </c>
      <c r="D85" s="128"/>
      <c r="E85" s="9"/>
      <c r="F85" s="9"/>
      <c r="G85" s="9"/>
      <c r="H85" s="9"/>
      <c r="I85" s="5"/>
    </row>
    <row r="86" spans="2:10" ht="29.25" customHeight="1" x14ac:dyDescent="0.25">
      <c r="B86" s="122"/>
      <c r="C86" s="3" t="s">
        <v>18</v>
      </c>
      <c r="D86" s="128"/>
      <c r="E86" s="47">
        <v>5</v>
      </c>
      <c r="F86" s="9">
        <v>5</v>
      </c>
      <c r="G86" s="9">
        <v>5</v>
      </c>
      <c r="H86" s="9">
        <v>5</v>
      </c>
      <c r="I86" s="5"/>
      <c r="J86" s="96"/>
    </row>
    <row r="87" spans="2:10" ht="17.25" customHeight="1" x14ac:dyDescent="0.25">
      <c r="B87" s="120" t="s">
        <v>96</v>
      </c>
      <c r="C87" s="32" t="s">
        <v>97</v>
      </c>
      <c r="D87" s="128"/>
      <c r="E87" s="9"/>
      <c r="F87" s="9"/>
      <c r="G87" s="9"/>
      <c r="H87" s="9"/>
      <c r="I87" s="5"/>
    </row>
    <row r="88" spans="2:10" ht="30.75" customHeight="1" x14ac:dyDescent="0.25">
      <c r="B88" s="122"/>
      <c r="C88" s="3" t="s">
        <v>18</v>
      </c>
      <c r="D88" s="129"/>
      <c r="E88" s="47">
        <v>0.2</v>
      </c>
      <c r="F88" s="9">
        <v>0.2</v>
      </c>
      <c r="G88" s="9">
        <v>0.2</v>
      </c>
      <c r="H88" s="9">
        <v>0.2</v>
      </c>
      <c r="I88" s="5"/>
      <c r="J88" s="96"/>
    </row>
    <row r="89" spans="2:10" ht="17.25" customHeight="1" x14ac:dyDescent="0.25">
      <c r="B89" s="26"/>
      <c r="C89" s="27" t="s">
        <v>53</v>
      </c>
      <c r="D89" s="27"/>
      <c r="E89" s="14">
        <f t="shared" ref="E89:G89" si="6">+E91</f>
        <v>27.2</v>
      </c>
      <c r="F89" s="14">
        <f t="shared" si="6"/>
        <v>17.2</v>
      </c>
      <c r="G89" s="14">
        <f t="shared" si="6"/>
        <v>27.2</v>
      </c>
      <c r="H89" s="14">
        <f t="shared" ref="H89" si="7">+H91</f>
        <v>17.2</v>
      </c>
      <c r="I89" s="28"/>
    </row>
    <row r="90" spans="2:10" ht="17.25" customHeight="1" x14ac:dyDescent="0.25">
      <c r="B90" s="133"/>
      <c r="C90" s="29" t="s">
        <v>54</v>
      </c>
      <c r="D90" s="29"/>
      <c r="E90" s="34"/>
      <c r="F90" s="34"/>
      <c r="G90" s="34"/>
      <c r="H90" s="34"/>
      <c r="I90" s="24"/>
    </row>
    <row r="91" spans="2:10" ht="27.75" customHeight="1" x14ac:dyDescent="0.25">
      <c r="B91" s="134"/>
      <c r="C91" s="33" t="s">
        <v>55</v>
      </c>
      <c r="D91" s="33"/>
      <c r="E91" s="36">
        <f>SUMIF($C79:$C88,$C80,E79:E88)</f>
        <v>27.2</v>
      </c>
      <c r="F91" s="36">
        <f t="shared" ref="F91:G91" si="8">SUMIF($C79:$C88,$C80,F79:F88)</f>
        <v>17.2</v>
      </c>
      <c r="G91" s="36">
        <f t="shared" si="8"/>
        <v>27.2</v>
      </c>
      <c r="H91" s="36">
        <f t="shared" ref="H91" si="9">SUMIF($C79:$C88,$C80,H79:H88)</f>
        <v>17.2</v>
      </c>
      <c r="I91" s="5"/>
    </row>
    <row r="92" spans="2:10" ht="23.25" customHeight="1" x14ac:dyDescent="0.25">
      <c r="B92" s="19" t="s">
        <v>98</v>
      </c>
      <c r="C92" s="31" t="s">
        <v>99</v>
      </c>
      <c r="D92" s="31"/>
      <c r="E92" s="40"/>
      <c r="F92" s="40"/>
      <c r="G92" s="40"/>
      <c r="H92" s="40"/>
      <c r="I92" s="21"/>
    </row>
    <row r="93" spans="2:10" ht="20.399999999999999" customHeight="1" x14ac:dyDescent="0.25">
      <c r="B93" s="120" t="s">
        <v>100</v>
      </c>
      <c r="C93" s="63" t="s">
        <v>101</v>
      </c>
      <c r="D93" s="130" t="s">
        <v>89</v>
      </c>
      <c r="E93" s="10"/>
      <c r="F93" s="10"/>
      <c r="G93" s="10"/>
      <c r="H93" s="10"/>
      <c r="I93" s="4" t="s">
        <v>102</v>
      </c>
    </row>
    <row r="94" spans="2:10" ht="32.4" customHeight="1" x14ac:dyDescent="0.25">
      <c r="B94" s="122"/>
      <c r="C94" s="3" t="s">
        <v>18</v>
      </c>
      <c r="D94" s="131"/>
      <c r="E94" s="88">
        <f>207+6.2</f>
        <v>213.2</v>
      </c>
      <c r="F94" s="9">
        <v>200</v>
      </c>
      <c r="G94" s="9">
        <v>200</v>
      </c>
      <c r="H94" s="9">
        <v>200</v>
      </c>
      <c r="I94" s="5"/>
      <c r="J94" s="96"/>
    </row>
    <row r="95" spans="2:10" ht="44.4" customHeight="1" x14ac:dyDescent="0.25">
      <c r="B95" s="120"/>
      <c r="C95" s="12" t="s">
        <v>103</v>
      </c>
      <c r="D95" s="131"/>
      <c r="E95" s="9"/>
      <c r="F95" s="9"/>
      <c r="G95" s="9"/>
      <c r="H95" s="9"/>
      <c r="I95" s="4" t="s">
        <v>104</v>
      </c>
    </row>
    <row r="96" spans="2:10" ht="29.4" customHeight="1" x14ac:dyDescent="0.25">
      <c r="B96" s="122"/>
      <c r="C96" s="29" t="s">
        <v>18</v>
      </c>
      <c r="D96" s="131"/>
      <c r="E96" s="47">
        <v>6</v>
      </c>
      <c r="F96" s="9"/>
      <c r="G96" s="9"/>
      <c r="H96" s="9"/>
      <c r="I96" s="5"/>
    </row>
    <row r="97" spans="2:10" ht="29.25" customHeight="1" x14ac:dyDescent="0.25">
      <c r="B97" s="123"/>
      <c r="C97" s="63" t="s">
        <v>105</v>
      </c>
      <c r="D97" s="131"/>
      <c r="E97" s="47"/>
      <c r="F97" s="47"/>
      <c r="G97" s="47"/>
      <c r="H97" s="47"/>
      <c r="I97" s="25" t="s">
        <v>106</v>
      </c>
    </row>
    <row r="98" spans="2:10" ht="31.5" customHeight="1" x14ac:dyDescent="0.25">
      <c r="B98" s="124"/>
      <c r="C98" s="29" t="s">
        <v>18</v>
      </c>
      <c r="D98" s="131"/>
      <c r="E98" s="47">
        <v>22</v>
      </c>
      <c r="F98" s="47"/>
      <c r="G98" s="47"/>
      <c r="H98" s="47"/>
      <c r="I98" s="24"/>
    </row>
    <row r="99" spans="2:10" ht="16.5" customHeight="1" x14ac:dyDescent="0.25">
      <c r="B99" s="120" t="s">
        <v>107</v>
      </c>
      <c r="C99" s="63" t="s">
        <v>108</v>
      </c>
      <c r="D99" s="131"/>
      <c r="E99" s="47"/>
      <c r="F99" s="47"/>
      <c r="G99" s="47"/>
      <c r="H99" s="47"/>
      <c r="I99" s="4" t="s">
        <v>102</v>
      </c>
    </row>
    <row r="100" spans="2:10" ht="28.5" customHeight="1" x14ac:dyDescent="0.25">
      <c r="B100" s="121"/>
      <c r="C100" s="29" t="s">
        <v>18</v>
      </c>
      <c r="D100" s="131"/>
      <c r="E100" s="47">
        <f>393-25</f>
        <v>368</v>
      </c>
      <c r="F100" s="47">
        <v>500</v>
      </c>
      <c r="G100" s="47">
        <v>500</v>
      </c>
      <c r="H100" s="47">
        <v>500</v>
      </c>
      <c r="I100" s="24"/>
    </row>
    <row r="101" spans="2:10" ht="21.6" customHeight="1" x14ac:dyDescent="0.25">
      <c r="B101" s="122"/>
      <c r="C101" s="29" t="s">
        <v>22</v>
      </c>
      <c r="D101" s="131"/>
      <c r="E101" s="47">
        <v>257</v>
      </c>
      <c r="F101" s="47"/>
      <c r="G101" s="47"/>
      <c r="H101" s="47"/>
      <c r="I101" s="24"/>
    </row>
    <row r="102" spans="2:10" ht="28.5" customHeight="1" x14ac:dyDescent="0.25">
      <c r="B102" s="123" t="s">
        <v>109</v>
      </c>
      <c r="C102" s="59" t="s">
        <v>110</v>
      </c>
      <c r="D102" s="131"/>
      <c r="E102" s="47"/>
      <c r="F102" s="47"/>
      <c r="G102" s="47"/>
      <c r="H102" s="47"/>
      <c r="I102" s="25" t="s">
        <v>106</v>
      </c>
    </row>
    <row r="103" spans="2:10" ht="28.5" customHeight="1" x14ac:dyDescent="0.25">
      <c r="B103" s="137"/>
      <c r="C103" s="29" t="s">
        <v>18</v>
      </c>
      <c r="D103" s="131"/>
      <c r="E103" s="47">
        <v>15</v>
      </c>
      <c r="F103" s="47">
        <v>22</v>
      </c>
      <c r="G103" s="47"/>
      <c r="H103" s="47"/>
      <c r="I103" s="24"/>
      <c r="J103" s="96"/>
    </row>
    <row r="104" spans="2:10" ht="47.4" customHeight="1" x14ac:dyDescent="0.25">
      <c r="B104" s="120" t="s">
        <v>111</v>
      </c>
      <c r="C104" s="22" t="s">
        <v>112</v>
      </c>
      <c r="D104" s="131"/>
      <c r="E104" s="9"/>
      <c r="F104" s="9"/>
      <c r="G104" s="9"/>
      <c r="H104" s="9"/>
      <c r="I104" s="5"/>
    </row>
    <row r="105" spans="2:10" ht="28.5" customHeight="1" x14ac:dyDescent="0.25">
      <c r="B105" s="122"/>
      <c r="C105" s="73" t="s">
        <v>18</v>
      </c>
      <c r="D105" s="131"/>
      <c r="E105" s="47">
        <v>20</v>
      </c>
      <c r="F105" s="47">
        <v>24.9</v>
      </c>
      <c r="G105" s="9"/>
      <c r="H105" s="9"/>
      <c r="I105" s="5"/>
      <c r="J105" s="96"/>
    </row>
    <row r="106" spans="2:10" ht="28.2" customHeight="1" x14ac:dyDescent="0.25">
      <c r="B106" s="123" t="s">
        <v>113</v>
      </c>
      <c r="C106" s="111" t="s">
        <v>114</v>
      </c>
      <c r="D106" s="131"/>
      <c r="E106" s="47"/>
      <c r="F106" s="47"/>
      <c r="G106" s="47"/>
      <c r="H106" s="47"/>
      <c r="I106" s="25" t="s">
        <v>106</v>
      </c>
    </row>
    <row r="107" spans="2:10" ht="28.5" customHeight="1" x14ac:dyDescent="0.25">
      <c r="B107" s="124"/>
      <c r="C107" s="29" t="s">
        <v>18</v>
      </c>
      <c r="D107" s="131"/>
      <c r="E107" s="47"/>
      <c r="F107" s="47"/>
      <c r="G107" s="47">
        <v>15</v>
      </c>
      <c r="H107" s="47">
        <v>10</v>
      </c>
      <c r="I107" s="25"/>
      <c r="J107" s="96"/>
    </row>
    <row r="108" spans="2:10" ht="28.5" customHeight="1" x14ac:dyDescent="0.25">
      <c r="B108" s="120"/>
      <c r="C108" s="59" t="s">
        <v>115</v>
      </c>
      <c r="D108" s="131"/>
      <c r="E108" s="9"/>
      <c r="F108" s="9"/>
      <c r="G108" s="9"/>
      <c r="H108" s="9"/>
      <c r="I108" s="4"/>
      <c r="J108" s="96"/>
    </row>
    <row r="109" spans="2:10" ht="28.5" customHeight="1" x14ac:dyDescent="0.25">
      <c r="B109" s="121"/>
      <c r="C109" s="3" t="s">
        <v>18</v>
      </c>
      <c r="D109" s="132"/>
      <c r="E109" s="47">
        <v>20</v>
      </c>
      <c r="F109" s="9"/>
      <c r="G109" s="9"/>
      <c r="H109" s="9"/>
      <c r="I109" s="4"/>
    </row>
    <row r="110" spans="2:10" ht="17.25" customHeight="1" x14ac:dyDescent="0.25">
      <c r="B110" s="26"/>
      <c r="C110" s="27" t="s">
        <v>53</v>
      </c>
      <c r="D110" s="27"/>
      <c r="E110" s="14">
        <f t="shared" ref="E110:G110" si="10">+E112+E113</f>
        <v>921.2</v>
      </c>
      <c r="F110" s="14">
        <f>+F112+F113</f>
        <v>746.9</v>
      </c>
      <c r="G110" s="14">
        <f t="shared" si="10"/>
        <v>715</v>
      </c>
      <c r="H110" s="14">
        <f t="shared" ref="H110" si="11">+H112+H113</f>
        <v>710</v>
      </c>
      <c r="I110" s="28"/>
      <c r="J110" s="76"/>
    </row>
    <row r="111" spans="2:10" ht="17.25" customHeight="1" x14ac:dyDescent="0.25">
      <c r="B111" s="117"/>
      <c r="C111" s="42" t="s">
        <v>54</v>
      </c>
      <c r="D111" s="42"/>
      <c r="E111" s="13"/>
      <c r="F111" s="13"/>
      <c r="G111" s="13"/>
      <c r="H111" s="13"/>
      <c r="I111" s="23"/>
    </row>
    <row r="112" spans="2:10" ht="27.75" customHeight="1" x14ac:dyDescent="0.25">
      <c r="B112" s="118"/>
      <c r="C112" s="33" t="s">
        <v>55</v>
      </c>
      <c r="D112" s="33"/>
      <c r="E112" s="36">
        <f>SUMIF($C93:$C109,$C94,E93:E109)</f>
        <v>664.2</v>
      </c>
      <c r="F112" s="36">
        <f t="shared" ref="F112:H112" si="12">SUMIF($C93:$C109,$C94,F93:F109)</f>
        <v>746.9</v>
      </c>
      <c r="G112" s="36">
        <f t="shared" si="12"/>
        <v>715</v>
      </c>
      <c r="H112" s="36">
        <f t="shared" si="12"/>
        <v>710</v>
      </c>
      <c r="I112" s="35"/>
    </row>
    <row r="113" spans="2:16" ht="16.5" customHeight="1" x14ac:dyDescent="0.25">
      <c r="B113" s="119"/>
      <c r="C113" s="33" t="s">
        <v>56</v>
      </c>
      <c r="D113" s="33"/>
      <c r="E113" s="36">
        <f>SUMIF($C93:$C109,$C101,E93:E109)</f>
        <v>257</v>
      </c>
      <c r="F113" s="36">
        <f>SUMIF($C93:$C109,#REF!,F93:F109)</f>
        <v>0</v>
      </c>
      <c r="G113" s="36">
        <f>SUMIF($C93:$C109,#REF!,G93:G109)</f>
        <v>0</v>
      </c>
      <c r="H113" s="36">
        <f>SUMIF($C93:$C109,#REF!,H93:H109)</f>
        <v>0</v>
      </c>
      <c r="I113" s="35"/>
    </row>
    <row r="114" spans="2:16" ht="26.25" customHeight="1" x14ac:dyDescent="0.25">
      <c r="B114" s="46"/>
      <c r="C114" s="43" t="s">
        <v>116</v>
      </c>
      <c r="D114" s="43"/>
      <c r="E114" s="65">
        <f>+E42+E58+E74+E89+E110</f>
        <v>2375.3000000000002</v>
      </c>
      <c r="F114" s="65">
        <f>+F42+F58+F74+F89+F110</f>
        <v>1696.8000000000002</v>
      </c>
      <c r="G114" s="65">
        <f>+G42+G58+G74+G89+G110</f>
        <v>2879.7</v>
      </c>
      <c r="H114" s="65">
        <f>+H42+H58+H74+H89+H110</f>
        <v>2243.9</v>
      </c>
      <c r="I114" s="28"/>
    </row>
    <row r="115" spans="2:16" ht="15.75" customHeight="1" x14ac:dyDescent="0.25">
      <c r="B115" s="2"/>
      <c r="C115" s="33" t="s">
        <v>117</v>
      </c>
      <c r="D115" s="33"/>
      <c r="E115" s="67">
        <v>0</v>
      </c>
      <c r="F115" s="67">
        <v>0</v>
      </c>
      <c r="G115" s="67">
        <v>0</v>
      </c>
      <c r="H115" s="67">
        <v>0</v>
      </c>
      <c r="I115" s="5"/>
    </row>
    <row r="116" spans="2:16" ht="42.6" customHeight="1" x14ac:dyDescent="0.25">
      <c r="B116" s="2"/>
      <c r="C116" s="33" t="s">
        <v>118</v>
      </c>
      <c r="D116" s="33"/>
      <c r="E116" s="67"/>
      <c r="F116" s="67">
        <f>+F114-E114</f>
        <v>-678.5</v>
      </c>
      <c r="G116" s="67">
        <f>+G114-F114</f>
        <v>1182.8999999999996</v>
      </c>
      <c r="H116" s="67">
        <f>+H114-G114</f>
        <v>-635.79999999999973</v>
      </c>
      <c r="I116" s="5"/>
      <c r="K116" s="82"/>
      <c r="L116" s="82"/>
      <c r="M116" s="82"/>
      <c r="N116" s="82"/>
      <c r="O116" s="82"/>
      <c r="P116" s="82"/>
    </row>
    <row r="117" spans="2:16" ht="15.6" customHeight="1" x14ac:dyDescent="0.25">
      <c r="C117" s="8"/>
    </row>
    <row r="118" spans="2:16" ht="15.6" customHeight="1" x14ac:dyDescent="0.25">
      <c r="B118" s="116" t="s">
        <v>119</v>
      </c>
      <c r="C118" s="116"/>
      <c r="D118" s="116"/>
      <c r="E118" s="116"/>
      <c r="F118" s="116"/>
      <c r="G118" s="116"/>
      <c r="H118" s="116"/>
      <c r="I118" s="116"/>
    </row>
    <row r="119" spans="2:16" ht="15.6" customHeight="1" x14ac:dyDescent="0.25">
      <c r="B119" s="125" t="s">
        <v>120</v>
      </c>
      <c r="C119" s="125"/>
      <c r="D119" s="125"/>
      <c r="E119" s="125"/>
      <c r="F119" s="125"/>
      <c r="G119" s="125"/>
      <c r="H119" s="125"/>
      <c r="I119" s="125"/>
    </row>
    <row r="120" spans="2:16" ht="15.6" customHeight="1" x14ac:dyDescent="0.25">
      <c r="B120" s="116" t="s">
        <v>121</v>
      </c>
      <c r="C120" s="116"/>
      <c r="D120" s="116"/>
      <c r="E120" s="116"/>
      <c r="F120" s="116"/>
      <c r="G120" s="116"/>
      <c r="H120" s="116"/>
      <c r="I120" s="116"/>
    </row>
    <row r="121" spans="2:16" ht="15.6" customHeight="1" x14ac:dyDescent="0.25">
      <c r="B121" s="116" t="s">
        <v>122</v>
      </c>
      <c r="C121" s="116"/>
      <c r="D121" s="116"/>
      <c r="E121" s="116"/>
      <c r="F121" s="116"/>
      <c r="G121" s="116"/>
      <c r="H121" s="116"/>
      <c r="I121" s="116"/>
    </row>
    <row r="122" spans="2:16" ht="15.6" customHeight="1" x14ac:dyDescent="0.25">
      <c r="B122" s="116" t="s">
        <v>123</v>
      </c>
      <c r="C122" s="116"/>
      <c r="D122" s="116"/>
      <c r="E122" s="116"/>
      <c r="F122" s="116"/>
      <c r="G122" s="116"/>
      <c r="H122" s="116"/>
      <c r="I122" s="116"/>
    </row>
    <row r="123" spans="2:16" ht="15.6" customHeight="1" x14ac:dyDescent="0.25">
      <c r="B123" s="126"/>
      <c r="C123" s="126"/>
      <c r="D123" s="126"/>
      <c r="E123" s="126"/>
      <c r="F123" s="126"/>
      <c r="G123" s="126"/>
      <c r="H123" s="126"/>
      <c r="I123" s="126"/>
    </row>
    <row r="124" spans="2:16" ht="15.6" customHeight="1" x14ac:dyDescent="0.25">
      <c r="B124" s="115" t="s">
        <v>124</v>
      </c>
      <c r="C124" s="115"/>
      <c r="D124" s="115"/>
      <c r="E124" s="115"/>
      <c r="F124" s="115"/>
      <c r="G124" s="115"/>
      <c r="H124" s="115"/>
      <c r="I124" s="115"/>
    </row>
  </sheetData>
  <mergeCells count="58">
    <mergeCell ref="H1:I1"/>
    <mergeCell ref="H2:I2"/>
    <mergeCell ref="B24:B25"/>
    <mergeCell ref="B18:B19"/>
    <mergeCell ref="B16:B17"/>
    <mergeCell ref="B4:I4"/>
    <mergeCell ref="B22:B23"/>
    <mergeCell ref="B20:B21"/>
    <mergeCell ref="D40:D41"/>
    <mergeCell ref="D9:D39"/>
    <mergeCell ref="B66:B67"/>
    <mergeCell ref="B72:B73"/>
    <mergeCell ref="D47:D57"/>
    <mergeCell ref="B9:B10"/>
    <mergeCell ref="B32:B33"/>
    <mergeCell ref="B47:B49"/>
    <mergeCell ref="B50:B52"/>
    <mergeCell ref="B11:B13"/>
    <mergeCell ref="B28:B29"/>
    <mergeCell ref="B30:B31"/>
    <mergeCell ref="B14:B15"/>
    <mergeCell ref="B34:B35"/>
    <mergeCell ref="B36:B37"/>
    <mergeCell ref="B38:B39"/>
    <mergeCell ref="B26:B27"/>
    <mergeCell ref="B64:B65"/>
    <mergeCell ref="B56:B57"/>
    <mergeCell ref="B59:B61"/>
    <mergeCell ref="B43:B45"/>
    <mergeCell ref="B40:B41"/>
    <mergeCell ref="B83:B84"/>
    <mergeCell ref="B68:B69"/>
    <mergeCell ref="B93:B94"/>
    <mergeCell ref="B102:B103"/>
    <mergeCell ref="B97:B98"/>
    <mergeCell ref="B95:B96"/>
    <mergeCell ref="B81:B82"/>
    <mergeCell ref="B70:B71"/>
    <mergeCell ref="B85:B86"/>
    <mergeCell ref="B87:B88"/>
    <mergeCell ref="B75:B76"/>
    <mergeCell ref="B79:B80"/>
    <mergeCell ref="D64:D73"/>
    <mergeCell ref="B124:I124"/>
    <mergeCell ref="B120:I120"/>
    <mergeCell ref="B111:B113"/>
    <mergeCell ref="B99:B101"/>
    <mergeCell ref="B108:B109"/>
    <mergeCell ref="B104:B105"/>
    <mergeCell ref="B118:I118"/>
    <mergeCell ref="B106:B107"/>
    <mergeCell ref="B119:I119"/>
    <mergeCell ref="B123:I123"/>
    <mergeCell ref="B122:I122"/>
    <mergeCell ref="B121:I121"/>
    <mergeCell ref="D79:D88"/>
    <mergeCell ref="D93:D109"/>
    <mergeCell ref="B90:B91"/>
  </mergeCells>
  <pageMargins left="0.39370078740157483" right="0.39370078740157483" top="0.59055118110236227" bottom="0.59055118110236227" header="0" footer="0"/>
  <pageSetup paperSize="9" scale="67" fitToHeight="0" orientation="portrait" r:id="rId1"/>
  <rowBreaks count="3" manualBreakCount="3">
    <brk id="37" max="8" man="1"/>
    <brk id="76" max="8" man="1"/>
    <brk id="109" max="8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7C3BF-0242-4DDD-A8B2-49EACD42DADF}">
  <sheetPr>
    <pageSetUpPr fitToPage="1"/>
  </sheetPr>
  <dimension ref="B1:G25"/>
  <sheetViews>
    <sheetView zoomScaleNormal="100" workbookViewId="0">
      <selection activeCell="B1" sqref="B1:G1"/>
    </sheetView>
  </sheetViews>
  <sheetFormatPr defaultColWidth="9.44140625" defaultRowHeight="13.2" x14ac:dyDescent="0.25"/>
  <cols>
    <col min="1" max="1" width="2.5546875" style="1" customWidth="1"/>
    <col min="2" max="2" width="4.5546875" style="1" customWidth="1"/>
    <col min="3" max="3" width="44.5546875" style="6" customWidth="1"/>
    <col min="4" max="7" width="11.5546875" style="1" customWidth="1"/>
    <col min="8" max="16384" width="9.44140625" style="1"/>
  </cols>
  <sheetData>
    <row r="1" spans="2:7" ht="21.75" customHeight="1" x14ac:dyDescent="0.25">
      <c r="B1" s="158" t="s">
        <v>125</v>
      </c>
      <c r="C1" s="158"/>
      <c r="D1" s="158"/>
      <c r="E1" s="158"/>
      <c r="F1" s="158"/>
      <c r="G1" s="158"/>
    </row>
    <row r="2" spans="2:7" x14ac:dyDescent="0.25">
      <c r="C2" s="1"/>
    </row>
    <row r="3" spans="2:7" ht="63" customHeight="1" x14ac:dyDescent="0.25">
      <c r="B3" s="53" t="s">
        <v>126</v>
      </c>
      <c r="C3" s="78" t="s">
        <v>127</v>
      </c>
      <c r="D3" s="53" t="s">
        <v>128</v>
      </c>
      <c r="E3" s="53" t="s">
        <v>129</v>
      </c>
      <c r="F3" s="53" t="s">
        <v>130</v>
      </c>
      <c r="G3" s="53" t="s">
        <v>131</v>
      </c>
    </row>
    <row r="4" spans="2:7" ht="12.75" customHeight="1" x14ac:dyDescent="0.25">
      <c r="B4" s="83">
        <v>1</v>
      </c>
      <c r="C4" s="84">
        <v>2</v>
      </c>
      <c r="D4" s="83">
        <v>3</v>
      </c>
      <c r="E4" s="83">
        <v>4</v>
      </c>
      <c r="F4" s="83">
        <v>5</v>
      </c>
      <c r="G4" s="83">
        <v>6</v>
      </c>
    </row>
    <row r="5" spans="2:7" ht="22.5" customHeight="1" x14ac:dyDescent="0.25">
      <c r="B5" s="155" t="s">
        <v>132</v>
      </c>
      <c r="C5" s="156"/>
      <c r="D5" s="156"/>
      <c r="E5" s="156"/>
      <c r="F5" s="156"/>
      <c r="G5" s="157"/>
    </row>
    <row r="6" spans="2:7" ht="16.5" customHeight="1" x14ac:dyDescent="0.25">
      <c r="B6" s="51" t="s">
        <v>133</v>
      </c>
      <c r="C6" s="54" t="s">
        <v>53</v>
      </c>
      <c r="D6" s="67">
        <f>+D8+D9+D10+D11+D12+D13</f>
        <v>2375.3000000000002</v>
      </c>
      <c r="E6" s="67">
        <f t="shared" ref="E6:G6" si="0">+E8+E9+E10+E11+E12+E13</f>
        <v>1696.8</v>
      </c>
      <c r="F6" s="67">
        <f t="shared" si="0"/>
        <v>2879.7</v>
      </c>
      <c r="G6" s="67">
        <f t="shared" si="0"/>
        <v>2243.9</v>
      </c>
    </row>
    <row r="7" spans="2:7" ht="15" customHeight="1" x14ac:dyDescent="0.25">
      <c r="B7" s="52"/>
      <c r="C7" s="79" t="s">
        <v>134</v>
      </c>
      <c r="D7" s="70"/>
      <c r="E7" s="67"/>
      <c r="F7" s="67"/>
      <c r="G7" s="67"/>
    </row>
    <row r="8" spans="2:7" ht="28.5" customHeight="1" x14ac:dyDescent="0.25">
      <c r="B8" s="52" t="s">
        <v>135</v>
      </c>
      <c r="C8" s="80" t="s">
        <v>136</v>
      </c>
      <c r="D8" s="71">
        <f>SUMIF('001 programa 3 lentelė'!$C7:$C116,'001 programa 3 lentelė'!$C10,'001 programa 3 lentelė'!E7:E116)</f>
        <v>1252.3</v>
      </c>
      <c r="E8" s="71">
        <f>SUMIF('001 programa 3 lentelė'!$C7:$C116,'001 programa 3 lentelė'!$C10,'001 programa 3 lentelė'!F7:F116)</f>
        <v>1475</v>
      </c>
      <c r="F8" s="71">
        <f>SUMIF('001 programa 3 lentelė'!$C7:$C116,'001 programa 3 lentelė'!$C10,'001 programa 3 lentelė'!G7:G116)</f>
        <v>2879.7</v>
      </c>
      <c r="G8" s="71">
        <f>SUMIF('001 programa 3 lentelė'!$C7:$C116,'001 programa 3 lentelė'!$C10,'001 programa 3 lentelė'!H7:H116)</f>
        <v>2243.9</v>
      </c>
    </row>
    <row r="9" spans="2:7" ht="15" customHeight="1" x14ac:dyDescent="0.25">
      <c r="B9" s="52" t="s">
        <v>137</v>
      </c>
      <c r="C9" s="55" t="s">
        <v>138</v>
      </c>
      <c r="D9" s="71" cm="1">
        <f t="array" ref="D9">SUMIF('001 programa 3 lentelė'!$C7:$C116,'001 programa 3 lentelė'!C00,'001 programa 3 lentelė'!E7:E116)</f>
        <v>0</v>
      </c>
      <c r="E9" s="71" cm="1">
        <f t="array" ref="E9">SUMIF('001 programa 3 lentelė'!$C7:$C116,'001 programa 3 lentelė'!C00,'001 programa 3 lentelė'!F7:F116)</f>
        <v>0</v>
      </c>
      <c r="F9" s="71" cm="1">
        <f t="array" ref="F9">SUMIF('001 programa 3 lentelė'!$C7:$C116,'001 programa 3 lentelė'!C00,'001 programa 3 lentelė'!G7:G116)</f>
        <v>0</v>
      </c>
      <c r="G9" s="71" cm="1">
        <f t="array" ref="G9">SUMIF('001 programa 3 lentelė'!$C7:$C116,'001 programa 3 lentelė'!C00,'001 programa 3 lentelė'!H7:H116)</f>
        <v>0</v>
      </c>
    </row>
    <row r="10" spans="2:7" ht="15" customHeight="1" x14ac:dyDescent="0.25">
      <c r="B10" s="52" t="s">
        <v>139</v>
      </c>
      <c r="C10" s="55" t="s">
        <v>140</v>
      </c>
      <c r="D10" s="71" cm="1">
        <f t="array" ref="D10">SUMIF('001 programa 3 lentelė'!$C7:$C116,'001 programa 3 lentelė'!C00,'001 programa 3 lentelė'!E7:E116)</f>
        <v>0</v>
      </c>
      <c r="E10" s="71" cm="1">
        <f t="array" ref="E10">SUMIF('001 programa 3 lentelė'!$C7:$C116,'001 programa 3 lentelė'!C00,'001 programa 3 lentelė'!F7:F116)</f>
        <v>0</v>
      </c>
      <c r="F10" s="71" cm="1">
        <f t="array" ref="F10">SUMIF('001 programa 3 lentelė'!$C7:$C116,'001 programa 3 lentelė'!C00,'001 programa 3 lentelė'!G7:G116)</f>
        <v>0</v>
      </c>
      <c r="G10" s="71" cm="1">
        <f t="array" ref="G10">SUMIF('001 programa 3 lentelė'!$C7:$C116,'001 programa 3 lentelė'!C00,'001 programa 3 lentelė'!H7:H116)</f>
        <v>0</v>
      </c>
    </row>
    <row r="11" spans="2:7" ht="28.5" customHeight="1" x14ac:dyDescent="0.25">
      <c r="B11" s="52" t="s">
        <v>141</v>
      </c>
      <c r="C11" s="55" t="s">
        <v>142</v>
      </c>
      <c r="D11" s="71" cm="1">
        <f t="array" ref="D11">SUMIF('001 programa 3 lentelė'!$C7:$C116,'001 programa 3 lentelė'!C00,'001 programa 3 lentelė'!E7:E116)</f>
        <v>0</v>
      </c>
      <c r="E11" s="71" cm="1">
        <f t="array" ref="E11">SUMIF('001 programa 3 lentelė'!$C7:$C116,'001 programa 3 lentelė'!C00,'001 programa 3 lentelė'!F7:F116)</f>
        <v>0</v>
      </c>
      <c r="F11" s="71" cm="1">
        <f t="array" ref="F11">SUMIF('001 programa 3 lentelė'!$C7:$C116,'001 programa 3 lentelė'!C00,'001 programa 3 lentelė'!G7:G116)</f>
        <v>0</v>
      </c>
      <c r="G11" s="71" cm="1">
        <f t="array" ref="G11">SUMIF('001 programa 3 lentelė'!$C7:$C116,'001 programa 3 lentelė'!C00,'001 programa 3 lentelė'!H7:H116)</f>
        <v>0</v>
      </c>
    </row>
    <row r="12" spans="2:7" ht="15" customHeight="1" x14ac:dyDescent="0.25">
      <c r="B12" s="52" t="s">
        <v>143</v>
      </c>
      <c r="C12" s="55" t="s">
        <v>144</v>
      </c>
      <c r="D12" s="71" cm="1">
        <f t="array" ref="D12">SUMIF('001 programa 3 lentelė'!$C7:$C116,'001 programa 3 lentelė'!C00,'001 programa 3 lentelė'!E7:E116)</f>
        <v>0</v>
      </c>
      <c r="E12" s="71" cm="1">
        <f t="array" ref="E12">SUMIF('001 programa 3 lentelė'!$C7:$C116,'001 programa 3 lentelė'!C00,'001 programa 3 lentelė'!F7:F116)</f>
        <v>0</v>
      </c>
      <c r="F12" s="71" cm="1">
        <f t="array" ref="F12">SUMIF('001 programa 3 lentelė'!$C7:$C116,'001 programa 3 lentelė'!C00,'001 programa 3 lentelė'!G7:G116)</f>
        <v>0</v>
      </c>
      <c r="G12" s="71" cm="1">
        <f t="array" ref="G12">SUMIF('001 programa 3 lentelė'!$C7:$C116,'001 programa 3 lentelė'!C00,'001 programa 3 lentelė'!H7:H116)</f>
        <v>0</v>
      </c>
    </row>
    <row r="13" spans="2:7" ht="15" customHeight="1" x14ac:dyDescent="0.25">
      <c r="B13" s="52" t="s">
        <v>145</v>
      </c>
      <c r="C13" s="55" t="s">
        <v>146</v>
      </c>
      <c r="D13" s="71">
        <f>SUMIF('001 programa 3 lentelė'!$C7:$C116,'001 programa 3 lentelė'!$C49,'001 programa 3 lentelė'!E7:E116)</f>
        <v>1123</v>
      </c>
      <c r="E13" s="71">
        <f>SUMIF('001 programa 3 lentelė'!$C7:$C116,'001 programa 3 lentelė'!$C49,'001 programa 3 lentelė'!F7:F116)</f>
        <v>221.8</v>
      </c>
      <c r="F13" s="71">
        <f>SUMIF('001 programa 3 lentelė'!$C7:$C116,'001 programa 3 lentelė'!$C49,'001 programa 3 lentelė'!G7:G116)</f>
        <v>0</v>
      </c>
      <c r="G13" s="71">
        <f>SUMIF('001 programa 3 lentelė'!$C7:$C116,'001 programa 3 lentelė'!$C49,'001 programa 3 lentelė'!H7:H116)</f>
        <v>0</v>
      </c>
    </row>
    <row r="14" spans="2:7" ht="40.5" customHeight="1" x14ac:dyDescent="0.25">
      <c r="B14" s="51" t="s">
        <v>147</v>
      </c>
      <c r="C14" s="79" t="s">
        <v>148</v>
      </c>
      <c r="D14" s="67">
        <f t="shared" ref="D14:G14" si="1">+D16+D17+D18+D19+D20+D21</f>
        <v>0</v>
      </c>
      <c r="E14" s="67">
        <f t="shared" si="1"/>
        <v>0</v>
      </c>
      <c r="F14" s="67">
        <f t="shared" si="1"/>
        <v>0</v>
      </c>
      <c r="G14" s="67">
        <f t="shared" si="1"/>
        <v>0</v>
      </c>
    </row>
    <row r="15" spans="2:7" ht="15" customHeight="1" x14ac:dyDescent="0.25">
      <c r="B15" s="52"/>
      <c r="C15" s="79" t="s">
        <v>134</v>
      </c>
      <c r="D15" s="66"/>
      <c r="E15" s="67"/>
      <c r="F15" s="67"/>
      <c r="G15" s="67"/>
    </row>
    <row r="16" spans="2:7" ht="15" customHeight="1" x14ac:dyDescent="0.25">
      <c r="B16" s="52" t="s">
        <v>149</v>
      </c>
      <c r="C16" s="81" t="s">
        <v>150</v>
      </c>
      <c r="D16" s="71" cm="1">
        <f t="array" ref="D16">SUMIF('001 programa 3 lentelė'!$C7:$C116,'001 programa 3 lentelė'!C00,'001 programa 3 lentelė'!E7:E116)</f>
        <v>0</v>
      </c>
      <c r="E16" s="71" cm="1">
        <f t="array" ref="E16">SUMIF('001 programa 3 lentelė'!$C7:$C116,'001 programa 3 lentelė'!C00,'001 programa 3 lentelė'!F7:F116)</f>
        <v>0</v>
      </c>
      <c r="F16" s="71" cm="1">
        <f t="array" ref="F16">SUMIF('001 programa 3 lentelė'!$C7:$C116,'001 programa 3 lentelė'!C00,'001 programa 3 lentelė'!G7:G116)</f>
        <v>0</v>
      </c>
      <c r="G16" s="71" cm="1">
        <f t="array" ref="G16">SUMIF('001 programa 3 lentelė'!$C7:$C116,'001 programa 3 lentelė'!C00,'001 programa 3 lentelė'!H7:H116)</f>
        <v>0</v>
      </c>
    </row>
    <row r="17" spans="2:7" ht="15" customHeight="1" x14ac:dyDescent="0.25">
      <c r="B17" s="52" t="s">
        <v>151</v>
      </c>
      <c r="C17" s="81" t="s">
        <v>152</v>
      </c>
      <c r="D17" s="71" cm="1">
        <f t="array" ref="D17">SUMIF('001 programa 3 lentelė'!$C7:$C116,'001 programa 3 lentelė'!C00,'001 programa 3 lentelė'!E7:E116)</f>
        <v>0</v>
      </c>
      <c r="E17" s="71" cm="1">
        <f t="array" ref="E17">SUMIF('001 programa 3 lentelė'!$C7:$C116,'001 programa 3 lentelė'!C00,'001 programa 3 lentelė'!F7:F116)</f>
        <v>0</v>
      </c>
      <c r="F17" s="71" cm="1">
        <f t="array" ref="F17">SUMIF('001 programa 3 lentelė'!$C7:$C116,'001 programa 3 lentelė'!C00,'001 programa 3 lentelė'!G7:G116)</f>
        <v>0</v>
      </c>
      <c r="G17" s="71" cm="1">
        <f t="array" ref="G17">SUMIF('001 programa 3 lentelė'!$C7:$C116,'001 programa 3 lentelė'!C00,'001 programa 3 lentelė'!H7:H116)</f>
        <v>0</v>
      </c>
    </row>
    <row r="18" spans="2:7" ht="26.25" customHeight="1" x14ac:dyDescent="0.25">
      <c r="B18" s="52" t="s">
        <v>153</v>
      </c>
      <c r="C18" s="81" t="s">
        <v>154</v>
      </c>
      <c r="D18" s="71" cm="1">
        <f t="array" ref="D18">SUMIF('001 programa 3 lentelė'!$C7:$C116,'001 programa 3 lentelė'!C00,'001 programa 3 lentelė'!E7:E116)</f>
        <v>0</v>
      </c>
      <c r="E18" s="71" cm="1">
        <f t="array" ref="E18">SUMIF('001 programa 3 lentelė'!$C7:$C116,'001 programa 3 lentelė'!C00,'001 programa 3 lentelė'!F7:F116)</f>
        <v>0</v>
      </c>
      <c r="F18" s="71" cm="1">
        <f t="array" ref="F18">SUMIF('001 programa 3 lentelė'!$C7:$C116,'001 programa 3 lentelė'!C00,'001 programa 3 lentelė'!G7:G116)</f>
        <v>0</v>
      </c>
      <c r="G18" s="71" cm="1">
        <f t="array" ref="G18">SUMIF('001 programa 3 lentelė'!$C7:$C116,'001 programa 3 lentelė'!C00,'001 programa 3 lentelė'!H7:H116)</f>
        <v>0</v>
      </c>
    </row>
    <row r="19" spans="2:7" ht="15" customHeight="1" x14ac:dyDescent="0.25">
      <c r="B19" s="52" t="s">
        <v>155</v>
      </c>
      <c r="C19" s="81" t="s">
        <v>156</v>
      </c>
      <c r="D19" s="71" cm="1">
        <f t="array" ref="D19">SUMIF('001 programa 3 lentelė'!$C7:$C116,'001 programa 3 lentelė'!C00,'001 programa 3 lentelė'!E7:E116)</f>
        <v>0</v>
      </c>
      <c r="E19" s="71" cm="1">
        <f t="array" ref="E19">SUMIF('001 programa 3 lentelė'!$C7:$C116,'001 programa 3 lentelė'!C00,'001 programa 3 lentelė'!F7:F116)</f>
        <v>0</v>
      </c>
      <c r="F19" s="71" cm="1">
        <f t="array" ref="F19">SUMIF('001 programa 3 lentelė'!$C7:$C116,'001 programa 3 lentelė'!C00,'001 programa 3 lentelė'!G7:G116)</f>
        <v>0</v>
      </c>
      <c r="G19" s="71" cm="1">
        <f t="array" ref="G19">SUMIF('001 programa 3 lentelė'!$C7:$C116,'001 programa 3 lentelė'!C00,'001 programa 3 lentelė'!H7:H116)</f>
        <v>0</v>
      </c>
    </row>
    <row r="20" spans="2:7" ht="15" customHeight="1" x14ac:dyDescent="0.25">
      <c r="B20" s="52" t="s">
        <v>157</v>
      </c>
      <c r="C20" s="81" t="s">
        <v>158</v>
      </c>
      <c r="D20" s="71" cm="1">
        <f t="array" ref="D20">SUMIF('001 programa 3 lentelė'!$C7:$C116,'001 programa 3 lentelė'!C00,'001 programa 3 lentelė'!E7:E116)</f>
        <v>0</v>
      </c>
      <c r="E20" s="71" cm="1">
        <f t="array" ref="E20">SUMIF('001 programa 3 lentelė'!$C7:$C116,'001 programa 3 lentelė'!C00,'001 programa 3 lentelė'!F7:F116)</f>
        <v>0</v>
      </c>
      <c r="F20" s="71" cm="1">
        <f t="array" ref="F20">SUMIF('001 programa 3 lentelė'!$C7:$C116,'001 programa 3 lentelė'!C00,'001 programa 3 lentelė'!G7:G116)</f>
        <v>0</v>
      </c>
      <c r="G20" s="71" cm="1">
        <f t="array" ref="G20">SUMIF('001 programa 3 lentelė'!$C7:$C116,'001 programa 3 lentelė'!C00,'001 programa 3 lentelė'!H7:H116)</f>
        <v>0</v>
      </c>
    </row>
    <row r="21" spans="2:7" ht="15" customHeight="1" x14ac:dyDescent="0.25">
      <c r="B21" s="52" t="s">
        <v>159</v>
      </c>
      <c r="C21" s="81" t="s">
        <v>160</v>
      </c>
      <c r="D21" s="71">
        <f>SUMIF('001 programa 3 lentelė'!$C7:$C116,'001 programa 3 lentelė'!C115,'001 programa 3 lentelė'!E7:E116)</f>
        <v>0</v>
      </c>
      <c r="E21" s="71">
        <f>SUMIF('001 programa 3 lentelė'!$C7:$C116,'001 programa 3 lentelė'!D115,'001 programa 3 lentelė'!F7:F116)</f>
        <v>0</v>
      </c>
      <c r="F21" s="71">
        <f>SUMIF('001 programa 3 lentelė'!$C7:$C116,'001 programa 3 lentelė'!E115,'001 programa 3 lentelė'!G7:G116)</f>
        <v>0</v>
      </c>
      <c r="G21" s="71">
        <f>SUMIF('001 programa 3 lentelė'!$C7:$C116,'001 programa 3 lentelė'!F115,'001 programa 3 lentelė'!H7:H116)</f>
        <v>0</v>
      </c>
    </row>
    <row r="22" spans="2:7" ht="30" customHeight="1" x14ac:dyDescent="0.25">
      <c r="B22" s="52"/>
      <c r="C22" s="55" t="s">
        <v>161</v>
      </c>
      <c r="D22" s="67">
        <f t="shared" ref="D22:G22" si="2">+D6+D14</f>
        <v>2375.3000000000002</v>
      </c>
      <c r="E22" s="67">
        <f t="shared" si="2"/>
        <v>1696.8</v>
      </c>
      <c r="F22" s="67">
        <f t="shared" si="2"/>
        <v>2879.7</v>
      </c>
      <c r="G22" s="67">
        <f t="shared" si="2"/>
        <v>2243.9</v>
      </c>
    </row>
    <row r="23" spans="2:7" ht="15.75" customHeight="1" x14ac:dyDescent="0.25">
      <c r="B23" s="52"/>
      <c r="C23" s="55" t="s">
        <v>117</v>
      </c>
      <c r="D23" s="71">
        <f>SUMIF('001 programa 3 lentelė'!$C9:$C118,'001 programa 3 lentelė'!$C115,'001 programa 3 lentelė'!E9:E118)</f>
        <v>0</v>
      </c>
      <c r="E23" s="71">
        <f>SUMIF('001 programa 3 lentelė'!$C9:$C118,'001 programa 3 lentelė'!$C115,'001 programa 3 lentelė'!F9:F118)</f>
        <v>0</v>
      </c>
      <c r="F23" s="71">
        <f>SUMIF('001 programa 3 lentelė'!$C9:$C118,'001 programa 3 lentelė'!$C115,'001 programa 3 lentelė'!G9:G118)</f>
        <v>0</v>
      </c>
      <c r="G23" s="71">
        <f>SUMIF('001 programa 3 lentelė'!$C9:$C118,'001 programa 3 lentelė'!$C115,'001 programa 3 lentelė'!H9:H118)</f>
        <v>0</v>
      </c>
    </row>
    <row r="24" spans="2:7" ht="34.5" customHeight="1" x14ac:dyDescent="0.25">
      <c r="B24" s="52"/>
      <c r="C24" s="55" t="s">
        <v>118</v>
      </c>
      <c r="D24" s="66"/>
      <c r="E24" s="72">
        <f>+'001 programa 3 lentelė'!F116</f>
        <v>-678.5</v>
      </c>
      <c r="F24" s="72">
        <f>+'001 programa 3 lentelė'!G116</f>
        <v>1182.8999999999996</v>
      </c>
      <c r="G24" s="72">
        <f>+'001 programa 3 lentelė'!H116</f>
        <v>-635.79999999999973</v>
      </c>
    </row>
    <row r="25" spans="2:7" x14ac:dyDescent="0.25">
      <c r="B25" s="56"/>
      <c r="C25" s="57"/>
      <c r="D25" s="57"/>
      <c r="E25" s="56"/>
      <c r="F25" s="56"/>
      <c r="G25" s="56"/>
    </row>
  </sheetData>
  <mergeCells count="2">
    <mergeCell ref="B5:G5"/>
    <mergeCell ref="B1:G1"/>
  </mergeCells>
  <pageMargins left="0.7" right="0.7" top="0.75" bottom="0.75" header="0.3" footer="0.3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1</vt:i4>
      </vt:variant>
    </vt:vector>
  </HeadingPairs>
  <TitlesOfParts>
    <vt:vector size="3" baseType="lpstr">
      <vt:lpstr>001 programa 3 lentelė</vt:lpstr>
      <vt:lpstr>Lėšų suvestinė 2 lentelė</vt:lpstr>
      <vt:lpstr>'001 programa 3 lentelė'!Print_Area</vt:lpstr>
    </vt:vector>
  </TitlesOfParts>
  <Manager/>
  <Company>KMSA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Snieguolė Kačerauskaitė</dc:creator>
  <cp:keywords/>
  <dc:description/>
  <cp:lastModifiedBy>Inga Mikalauskienė</cp:lastModifiedBy>
  <cp:revision/>
  <cp:lastPrinted>2024-12-19T08:47:11Z</cp:lastPrinted>
  <dcterms:created xsi:type="dcterms:W3CDTF">2023-07-11T10:34:54Z</dcterms:created>
  <dcterms:modified xsi:type="dcterms:W3CDTF">2024-12-20T07:54:45Z</dcterms:modified>
  <cp:category/>
  <cp:contentStatus/>
</cp:coreProperties>
</file>