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defaultThemeVersion="166925"/>
  <mc:AlternateContent xmlns:mc="http://schemas.openxmlformats.org/markup-compatibility/2006">
    <mc:Choice Requires="x15">
      <x15ac:absPath xmlns:x15ac="http://schemas.microsoft.com/office/spreadsheetml/2010/11/ac" url="\\gluosnis\Kmsa\Savivaldybės administracija\BENDROSIOS VALDYMO FUNKCIJOS\Strateginio planavimo skyrius\SVP PLANAI\2025-2027 SVP\Komitetams 2024-12-19\"/>
    </mc:Choice>
  </mc:AlternateContent>
  <xr:revisionPtr revIDLastSave="0" documentId="13_ncr:1_{B7C0EC37-46B1-4345-BCEF-E5A1D2179F52}" xr6:coauthVersionLast="47" xr6:coauthVersionMax="47" xr10:uidLastSave="{00000000-0000-0000-0000-000000000000}"/>
  <bookViews>
    <workbookView xWindow="-120" yWindow="-120" windowWidth="29040" windowHeight="15720" xr2:uid="{EF082B20-5454-481E-8ECF-44F36E11C9BB}"/>
  </bookViews>
  <sheets>
    <sheet name="8 programa 3 lentelė" sheetId="1" r:id="rId1"/>
    <sheet name="Lėšų suvestinė 2 lentelė" sheetId="2" r:id="rId2"/>
  </sheets>
  <definedNames>
    <definedName name="_xlnm.Print_Area" localSheetId="0">'8 programa 3 lentelė'!$A$1:$I$239</definedName>
    <definedName name="_xlnm.Print_Titles" localSheetId="0">'8 programa 3 lentelė'!$5:$5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E12" i="2" l="1"/>
  <c r="F12" i="2"/>
  <c r="G12" i="2"/>
  <c r="D12" i="2"/>
  <c r="F209" i="1"/>
  <c r="G209" i="1"/>
  <c r="H209" i="1"/>
  <c r="E209" i="1"/>
  <c r="H192" i="1"/>
  <c r="F48" i="1"/>
  <c r="F161" i="1"/>
  <c r="F84" i="1"/>
  <c r="F60" i="1"/>
  <c r="H38" i="1"/>
  <c r="G38" i="1"/>
  <c r="H97" i="1"/>
  <c r="H158" i="1" s="1"/>
  <c r="G97" i="1"/>
  <c r="G158" i="1" s="1"/>
  <c r="F38" i="1"/>
  <c r="G137" i="1"/>
  <c r="G108" i="1"/>
  <c r="G72" i="1"/>
  <c r="G56" i="1"/>
  <c r="G192" i="1"/>
  <c r="H195" i="1"/>
  <c r="H213" i="1" s="1"/>
  <c r="H211" i="1" s="1"/>
  <c r="G195" i="1"/>
  <c r="G213" i="1" s="1"/>
  <c r="G211" i="1" s="1"/>
  <c r="F194" i="1"/>
  <c r="F166" i="1"/>
  <c r="F184" i="1" s="1"/>
  <c r="F182" i="1" s="1"/>
  <c r="H189" i="1"/>
  <c r="G189" i="1"/>
  <c r="F189" i="1"/>
  <c r="H11" i="1"/>
  <c r="H9" i="1" s="1"/>
  <c r="G11" i="1"/>
  <c r="G9" i="1" s="1"/>
  <c r="F11" i="1"/>
  <c r="F9" i="1" s="1"/>
  <c r="E31" i="1"/>
  <c r="F224" i="1"/>
  <c r="F208" i="1"/>
  <c r="F206" i="1" s="1"/>
  <c r="G184" i="1"/>
  <c r="F158" i="1"/>
  <c r="F30" i="1"/>
  <c r="H184" i="1"/>
  <c r="H182" i="1" s="1"/>
  <c r="F213" i="1"/>
  <c r="F211" i="1" s="1"/>
  <c r="E213" i="1"/>
  <c r="E211" i="1" s="1"/>
  <c r="E16" i="2"/>
  <c r="D16" i="2"/>
  <c r="D18" i="2" a="1"/>
  <c r="D18" i="2" s="1"/>
  <c r="D17" i="2"/>
  <c r="E40" i="1"/>
  <c r="E210" i="1"/>
  <c r="G208" i="1"/>
  <c r="H208" i="1"/>
  <c r="E208" i="1"/>
  <c r="G224" i="1"/>
  <c r="G182" i="1"/>
  <c r="E226" i="1"/>
  <c r="D23" i="2" s="1"/>
  <c r="H224" i="1"/>
  <c r="E224" i="1"/>
  <c r="F222" i="1"/>
  <c r="G222" i="1"/>
  <c r="H222" i="1"/>
  <c r="E222" i="1"/>
  <c r="G47" i="1"/>
  <c r="H47" i="1"/>
  <c r="F226" i="1"/>
  <c r="E23" i="2" s="1"/>
  <c r="E185" i="1"/>
  <c r="F159" i="1"/>
  <c r="G159" i="1"/>
  <c r="H159" i="1"/>
  <c r="E159" i="1"/>
  <c r="H125" i="1"/>
  <c r="G125" i="1"/>
  <c r="F125" i="1"/>
  <c r="H109" i="1"/>
  <c r="G109" i="1"/>
  <c r="F109" i="1"/>
  <c r="H73" i="1"/>
  <c r="G73" i="1"/>
  <c r="F73" i="1"/>
  <c r="H57" i="1"/>
  <c r="G57" i="1"/>
  <c r="F57" i="1"/>
  <c r="F45" i="1"/>
  <c r="G45" i="1"/>
  <c r="H45" i="1"/>
  <c r="E38" i="1"/>
  <c r="H30" i="1"/>
  <c r="G30" i="1"/>
  <c r="H28" i="1"/>
  <c r="G28" i="1"/>
  <c r="F28" i="1"/>
  <c r="E147" i="1"/>
  <c r="E189" i="1"/>
  <c r="E170" i="1"/>
  <c r="E166" i="1"/>
  <c r="E164" i="1"/>
  <c r="E120" i="1"/>
  <c r="E99" i="1"/>
  <c r="E97" i="1"/>
  <c r="E64" i="1"/>
  <c r="E25" i="1"/>
  <c r="E14" i="1"/>
  <c r="E11" i="1"/>
  <c r="E9" i="1" s="1"/>
  <c r="E21" i="2" a="1"/>
  <c r="E21" i="2" s="1"/>
  <c r="F21" i="2" a="1"/>
  <c r="F21" i="2" s="1"/>
  <c r="G21" i="2" a="1"/>
  <c r="G21" i="2" s="1"/>
  <c r="D21" i="2" a="1"/>
  <c r="D21" i="2" s="1"/>
  <c r="E20" i="2" a="1"/>
  <c r="E20" i="2" s="1"/>
  <c r="F20" i="2" a="1"/>
  <c r="F20" i="2" s="1"/>
  <c r="G20" i="2" a="1"/>
  <c r="G20" i="2" s="1"/>
  <c r="D20" i="2" a="1"/>
  <c r="D20" i="2" s="1"/>
  <c r="E19" i="2" a="1"/>
  <c r="E19" i="2" s="1"/>
  <c r="F19" i="2" a="1"/>
  <c r="F19" i="2" s="1"/>
  <c r="G19" i="2" a="1"/>
  <c r="G19" i="2" s="1"/>
  <c r="D19" i="2" a="1"/>
  <c r="D19" i="2" s="1"/>
  <c r="E18" i="2" a="1"/>
  <c r="E18" i="2" s="1"/>
  <c r="F18" i="2" a="1"/>
  <c r="F18" i="2" s="1"/>
  <c r="G18" i="2" a="1"/>
  <c r="G18" i="2" s="1"/>
  <c r="E17" i="2" a="1"/>
  <c r="E17" i="2" s="1"/>
  <c r="F17" i="2" a="1"/>
  <c r="F17" i="2" s="1"/>
  <c r="G17" i="2" a="1"/>
  <c r="G17" i="2" s="1"/>
  <c r="E11" i="2" a="1"/>
  <c r="E11" i="2" s="1"/>
  <c r="F11" i="2" a="1"/>
  <c r="F11" i="2" s="1"/>
  <c r="G11" i="2" a="1"/>
  <c r="G11" i="2" s="1"/>
  <c r="D11" i="2" a="1"/>
  <c r="D11" i="2" s="1"/>
  <c r="E47" i="1" l="1"/>
  <c r="E206" i="1"/>
  <c r="G16" i="2"/>
  <c r="G14" i="2" s="1"/>
  <c r="F16" i="2"/>
  <c r="G226" i="1"/>
  <c r="F23" i="2" s="1"/>
  <c r="E28" i="1"/>
  <c r="E160" i="1"/>
  <c r="D10" i="2"/>
  <c r="F160" i="1"/>
  <c r="F156" i="1" s="1"/>
  <c r="E10" i="2"/>
  <c r="G160" i="1"/>
  <c r="G156" i="1" s="1"/>
  <c r="F10" i="2"/>
  <c r="H160" i="1"/>
  <c r="H156" i="1" s="1"/>
  <c r="G10" i="2"/>
  <c r="F47" i="1"/>
  <c r="E8" i="2"/>
  <c r="E30" i="1"/>
  <c r="E45" i="1"/>
  <c r="E14" i="2"/>
  <c r="F14" i="2"/>
  <c r="H226" i="1"/>
  <c r="G23" i="2" s="1"/>
  <c r="F187" i="1"/>
  <c r="G187" i="1"/>
  <c r="H187" i="1"/>
  <c r="E9" i="2"/>
  <c r="F9" i="2"/>
  <c r="G9" i="2"/>
  <c r="D9" i="2"/>
  <c r="F33" i="1"/>
  <c r="G33" i="1"/>
  <c r="H33" i="1"/>
  <c r="F13" i="2"/>
  <c r="G13" i="2"/>
  <c r="F8" i="2"/>
  <c r="F6" i="2" s="1"/>
  <c r="G8" i="2"/>
  <c r="G6" i="2" s="1"/>
  <c r="E175" i="1"/>
  <c r="E173" i="1"/>
  <c r="E139" i="1"/>
  <c r="E126" i="1"/>
  <c r="E110" i="1"/>
  <c r="E108" i="1"/>
  <c r="E158" i="1" s="1"/>
  <c r="E100" i="1"/>
  <c r="E74" i="1"/>
  <c r="E58" i="1"/>
  <c r="D8" i="2"/>
  <c r="E184" i="1" l="1"/>
  <c r="E182" i="1" s="1"/>
  <c r="E161" i="1"/>
  <c r="E156" i="1" s="1"/>
  <c r="F225" i="1"/>
  <c r="D13" i="2"/>
  <c r="F22" i="2"/>
  <c r="E13" i="2"/>
  <c r="E6" i="2" s="1"/>
  <c r="E22" i="2" s="1"/>
  <c r="G22" i="2"/>
  <c r="H206" i="1"/>
  <c r="H225" i="1" s="1"/>
  <c r="G206" i="1"/>
  <c r="G225" i="1" s="1"/>
  <c r="D14" i="2"/>
  <c r="G24" i="2" l="1"/>
  <c r="F24" i="2"/>
  <c r="H227" i="1"/>
  <c r="E33" i="1"/>
  <c r="E50" i="1"/>
  <c r="G227" i="1" l="1"/>
  <c r="D6" i="2"/>
  <c r="D22" i="2" s="1"/>
  <c r="E24" i="2" s="1"/>
  <c r="E187" i="1" l="1"/>
  <c r="E225" i="1" s="1"/>
  <c r="F227" i="1"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Dangirutė Šakinienė</author>
    <author>Asta Česnauskienė</author>
    <author>Inga Garlienė</author>
  </authors>
  <commentList>
    <comment ref="F38" authorId="0" shapeId="0" xr:uid="{18E5DDCA-9277-4CE9-8926-C492379FFED5}">
      <text>
        <r>
          <rPr>
            <sz val="11"/>
            <color theme="1"/>
            <rFont val="Calibri"/>
            <family val="2"/>
            <charset val="186"/>
            <scheme val="minor"/>
          </rPr>
          <t>Lėšos planuojamos:
- Projektų, skirtų „Pirmosios Atkurtos Nepriklausomos Lietuvos Klaipėdos miesto tarybos (1990-1995 m.) 35 metų jubiliejaus iškilmingo paminėjimo organizavimui;
- Klaipėdos kultūros magistro žiedų (3 vnt.) sukūrimo ir pagaminimo paslaugoms;
- Memorialinių objektų (skulptūrų, atminimo lentelių) sutvarkymui, restauravimui, gamybai;
- „Padėkos kaukių“ nominacijų regalijų (5 vnt.) pirkimui ir renginio organizavimui;
- Garbės piliečio ženklo pagaminimui;
- Sausio 15-ajai skirto tradicinio pėsčiųjų žygio „Klaipėdos sukilėlių takais“ dalyvio paketo sukūrimui ir gamybai;
- Politinių kalinių ir tremtinių sąjungos narių kelionei į kasmetinį suvažiavimą Ariogaloje;
- Kt. iniciatyvų organizavimui.</t>
        </r>
      </text>
    </comment>
    <comment ref="F60" authorId="1" shapeId="0" xr:uid="{A6A6E098-E9CB-4CD8-BCDD-91D208870DD4}">
      <text>
        <r>
          <rPr>
            <sz val="11"/>
            <color theme="1"/>
            <rFont val="Calibri"/>
            <family val="2"/>
            <charset val="186"/>
            <scheme val="minor"/>
          </rPr>
          <t xml:space="preserve">12 renginių. Nuo 2025 m. Žvejų rūmai planuoja papildomai organizuoti  Jūrinių apdovanojimų ceremoniją "Albatrosas"
</t>
        </r>
      </text>
    </comment>
    <comment ref="F70" authorId="0" shapeId="0" xr:uid="{3B955655-A68B-47F7-BFB6-45495FC76257}">
      <text>
        <r>
          <rPr>
            <sz val="11"/>
            <color theme="1"/>
            <rFont val="Calibri"/>
            <family val="2"/>
            <charset val="186"/>
            <scheme val="minor"/>
          </rPr>
          <t>Naujų koncertinių programų ir teatro pastatymų rengimas ir jų pristatymas</t>
        </r>
      </text>
    </comment>
    <comment ref="G97" authorId="0" shapeId="0" xr:uid="{4500CE52-3BF3-486B-833A-C715A6688038}">
      <text>
        <r>
          <rPr>
            <sz val="11"/>
            <color theme="1"/>
            <rFont val="Calibri"/>
            <family val="2"/>
            <charset val="186"/>
            <scheme val="minor"/>
          </rPr>
          <t>2026-2027 m. lėšos didėja, nes planuojama Savitarna ir kartu visos RFID (angl. radio frequency identification) sistemos atnaujinimas. Savitarnos sistema eksploatuojama nuo 2009 metų (I. Kanto viešojoje bibliotekoje ir Pempininkų padalinyje). Įranga kritinės būklės: vartai nebeveikia, padukai ir savitarna stringa. Sistema kainuoja 34097,80 Eur, jos įsigijimas planuojamas per dvejus metus dviejuose padaliniuose:
2026 m. Pempininkų bibliotekoje
2027 m. Suaugusių aptarnavimo skyriuje (Turgaus g. 8)</t>
        </r>
      </text>
    </comment>
    <comment ref="G112" authorId="0" shapeId="0" xr:uid="{5B9FC2E6-4EBA-45E2-AF92-60563DADE238}">
      <text>
        <r>
          <rPr>
            <sz val="11"/>
            <color theme="1"/>
            <rFont val="Calibri"/>
            <family val="2"/>
            <charset val="186"/>
            <scheme val="minor"/>
          </rPr>
          <t>Festivalis tampa bienale, t. y. vyks kas 2 metus ir 2026 m. planuojami tik pasirengimo darbai (dirbtų kuratorius, atvyktų menininkai tyrimams, vyktų dalies kūrinių gamyba, vyktų šiuolaikinio meno bienalės viešinimas).</t>
        </r>
      </text>
    </comment>
    <comment ref="F155" authorId="1" shapeId="0" xr:uid="{B37E0C4F-1ADE-4D04-B405-488D3F0B2454}">
      <text>
        <r>
          <rPr>
            <sz val="11"/>
            <color theme="1"/>
            <rFont val="Calibri"/>
            <family val="2"/>
            <charset val="186"/>
            <scheme val="minor"/>
          </rPr>
          <t xml:space="preserve">1. MLIM – 2 kompiuteriai su programine įranga 
2. ŽR - 3 kompiuteriai 
3. EC - spalvotas daugiafunkcis spausdintuvas 
4. VB – serveris (Serveryje yra įdiegtas Active Directory, ESET Protect, MECM ir LIBIS savitarnos terminalų valdymas, kurie suteikia centralizuotą ir efektyvų IT paslaugų valdymą, saugumą ir priežiūrą 16-kai padalinių. Esamas serveris nepalaiko sistemos ir nuolat lūžinėja dėl pasenusios techninės įrangos ir pajėgumų trūkumo).
</t>
        </r>
      </text>
    </comment>
    <comment ref="F166" authorId="0" shapeId="0" xr:uid="{B16960AA-3EEC-4AC6-9E29-CA4A3DD1BB4E}">
      <text>
        <r>
          <rPr>
            <sz val="11"/>
            <color theme="1"/>
            <rFont val="Calibri"/>
            <family val="2"/>
            <charset val="186"/>
            <scheme val="minor"/>
          </rPr>
          <t>1. Turgaus g. 8 vidaus patalpų remontas (drėgmės ir pelėsio pažeistų vietų sutvarkymas);
2. Turgaus g. 8 fasado remontas ir užrašo ant pastato perdarymas;
2. J. Janonio g. 9 šildymo sistemos modernizavimas;
3. Kalnupės g. 13 bibliotekos remontas (patalpų sienų dažymas, laminuotų grindų įrengimas, vidiniu durų keitimas, WC patalpų remontas pritaikant neįgaliesiems (klozetų montavimas, maišytuvų keitimas, grindų klojimas plytelėmis)</t>
        </r>
      </text>
    </comment>
    <comment ref="F168" authorId="1" shapeId="0" xr:uid="{CA9447B6-6346-4815-9494-851A4654BA0F}">
      <text>
        <r>
          <rPr>
            <sz val="11"/>
            <color theme="1"/>
            <rFont val="Calibri"/>
            <family val="2"/>
            <charset val="186"/>
            <scheme val="minor"/>
          </rPr>
          <t xml:space="preserve">Bažnyčių g. 4 d pastato dalies (audimo galerijos) fasado remonto darbų tyrimų atlikimas ir projektavimas
</t>
        </r>
      </text>
    </comment>
    <comment ref="G168" authorId="2" shapeId="0" xr:uid="{8323EC85-A5CD-4757-ADD8-7D0B8F166FD2}">
      <text>
        <r>
          <rPr>
            <sz val="11"/>
            <color theme="1"/>
            <rFont val="Calibri"/>
            <family val="2"/>
            <charset val="186"/>
            <scheme val="minor"/>
          </rPr>
          <t xml:space="preserve">Fasado remonto darbai (nutrupėjusių pastato sienų sutvarkymas, supuvusių medinių fachverkinių pastato konstrukcijų atnaujinimas).
</t>
        </r>
      </text>
    </comment>
    <comment ref="F170" authorId="0" shapeId="0" xr:uid="{FD3E672A-BE0A-4D5D-BF2E-9BAEBD164CCB}">
      <text>
        <r>
          <rPr>
            <sz val="11"/>
            <color theme="1"/>
            <rFont val="Calibri"/>
            <family val="2"/>
            <charset val="186"/>
            <scheme val="minor"/>
          </rPr>
          <t xml:space="preserve">Apšvietimo ir garso aparatūros sistemos atnaujinimo techninio projekto parengimas Teatro salėje;
Akustinių lubų įrengimo projektas;
Elektrotechnikos dalies projektas;
Žvejų rūmų fasado renovacijos-remonto techninis projektas;
Didžiosios salės garso aparatūros sistemos atnaujinimas pagal parengtą 2023 m. projektą;
Didžiosios scenos elektros trosinių keltuvų keitimas (po 11 vnt. kasmet);
 Didžiosios scenos grindų dangos keitimas;
Žvejų rūmų dalies stogo remonto darbai
</t>
        </r>
      </text>
    </comment>
    <comment ref="G170" authorId="0" shapeId="0" xr:uid="{CAF9104E-3857-4385-90EA-A8E9477CA57E}">
      <text>
        <r>
          <rPr>
            <sz val="11"/>
            <color theme="1"/>
            <rFont val="Calibri"/>
            <family val="2"/>
            <charset val="186"/>
            <scheme val="minor"/>
          </rPr>
          <t xml:space="preserve">Didžiosios salės apšvietimo sistemos atnaujinimas pagal 2023 m. parengtą projektą;
Žvejų rūmų Didžiosios scenos elektros trosinių keltuvų keitimas (po 11 vnt. kasmet);
III a. grimerinių ir atlaisvėjusių po Muzikinio teatro patalpų remontas pritaikymas įstaigos veiklai
</t>
        </r>
      </text>
    </comment>
    <comment ref="H170" authorId="0" shapeId="0" xr:uid="{543D02C7-5AD5-4A15-932D-D74F3B75BD74}">
      <text>
        <r>
          <rPr>
            <sz val="11"/>
            <color theme="1"/>
            <rFont val="Calibri"/>
            <family val="2"/>
            <charset val="186"/>
            <scheme val="minor"/>
          </rPr>
          <t xml:space="preserve">Didžiosios salės apšvietimo sistemos atnaujinimas pagal 2023 m. parengtą projektą;
Didžiosios salės vaizdo ekranų sistemos atnaujinimas pagal 2023 m. parengtą projektą;
Didžiosios scenos elektros trosinių keltuvų keitimas (po 11 vnt. kasmet)
</t>
        </r>
      </text>
    </comment>
    <comment ref="F173" authorId="0" shapeId="0" xr:uid="{797B4CBA-2DDA-4C5B-A314-89196DF46CB2}">
      <text>
        <r>
          <rPr>
            <sz val="11"/>
            <color theme="1"/>
            <rFont val="Calibri"/>
            <family val="2"/>
            <charset val="186"/>
            <scheme val="minor"/>
          </rPr>
          <t xml:space="preserve">Sienų ir grindų remontas 
6 vnt. žaliuzių keitimas </t>
        </r>
      </text>
    </comment>
    <comment ref="F175" authorId="0" shapeId="0" xr:uid="{FA39102A-4880-4CEA-B67F-C573B0259585}">
      <text>
        <r>
          <rPr>
            <sz val="11"/>
            <color theme="1"/>
            <rFont val="Calibri"/>
            <family val="2"/>
            <charset val="186"/>
            <scheme val="minor"/>
          </rPr>
          <t xml:space="preserve">Parodų salių ir holo remontas;
Techninės priežiūros paslauga (parodų salių ir holo remonto);
Elektros darbai;
Parodų rūmų (Didžiojo Vandens g. 2, Klaipėda) patalpų paprastojo remonto architektūrinės dalies projekto parengimas;
Vėdinimo, šildymo/vėsinimo sistemų projektų parengimas
Elektrotechnikos, gaisrinės signalizacijos, apsauginės signalizacijos, elektroninių ryšių projekto parengimas
</t>
        </r>
      </text>
    </comment>
    <comment ref="F177" authorId="1" shapeId="0" xr:uid="{F8019267-38F6-41E5-BF14-3EC25DC4642B}">
      <text>
        <r>
          <rPr>
            <sz val="11"/>
            <color theme="1"/>
            <rFont val="Calibri"/>
            <family val="2"/>
            <charset val="186"/>
            <scheme val="minor"/>
          </rPr>
          <t>3 techninių projektų parengimas (kondicionavimo sistemos įrengimo; elektros instaliacijos atnaujinimui; stogo ir fasado remontui)</t>
        </r>
      </text>
    </comment>
    <comment ref="F179" authorId="0" shapeId="0" xr:uid="{BF4CDAA5-3738-4DE5-873E-5DFFA62DDC2B}">
      <text>
        <r>
          <rPr>
            <sz val="11"/>
            <color theme="1"/>
            <rFont val="Calibri"/>
            <family val="2"/>
            <charset val="186"/>
            <scheme val="minor"/>
          </rPr>
          <t>Langų su palangėmis keitimas (37 vnt.),
Durų keitimas (5 vnt.), angokraščių apdirbimo darbai adresu Didžioji Vandens g. 2</t>
        </r>
      </text>
    </comment>
    <comment ref="F181" authorId="1" shapeId="0" xr:uid="{6E6C3A70-13B6-4090-89D3-820267768023}">
      <text>
        <r>
          <rPr>
            <sz val="11"/>
            <color theme="1"/>
            <rFont val="Calibri"/>
            <family val="2"/>
            <charset val="186"/>
            <scheme val="minor"/>
          </rPr>
          <t xml:space="preserve">Lauko scenos komplektas (lauko scena, renginių įgarsinimo komplektas,
renginių apšvietimo įrangos komplektas, video ekranų renginiams komplektas); 
lauko scenos techninė priežiūra
</t>
        </r>
      </text>
    </comment>
    <comment ref="G181" authorId="1" shapeId="0" xr:uid="{25161C3C-3AF8-4F52-8E37-1F1E19F324BA}">
      <text>
        <r>
          <rPr>
            <sz val="11"/>
            <color theme="1"/>
            <rFont val="Calibri"/>
            <family val="2"/>
            <charset val="186"/>
            <scheme val="minor"/>
          </rPr>
          <t>Lauko scenos techninė priežiūra</t>
        </r>
      </text>
    </comment>
    <comment ref="F201" authorId="1" shapeId="0" xr:uid="{D87346D6-4047-43FA-8593-5CB0E37A2D4C}">
      <text>
        <r>
          <rPr>
            <sz val="11"/>
            <color theme="1"/>
            <rFont val="Calibri"/>
            <family val="2"/>
            <charset val="186"/>
            <scheme val="minor"/>
          </rPr>
          <t xml:space="preserve">Pašto komplekso įveiklinimo techninės specifikacijos parengimo paslaugos
</t>
        </r>
      </text>
    </comment>
    <comment ref="C220" authorId="0" shapeId="0" xr:uid="{FB387B70-7AB4-4900-BDF9-707A401CABF9}">
      <text>
        <r>
          <rPr>
            <sz val="11"/>
            <color theme="1"/>
            <rFont val="Calibri"/>
            <family val="2"/>
            <charset val="186"/>
            <scheme val="minor"/>
          </rPr>
          <t>Planuojama pagal Klaipėdos miesto kontrolės ir audito tarnybos pateiktą ataskaitoje rekomendaciją „Siekiant surinkti aktualią informaciją apie visuomenės poreikius kultūriniams renginiams Klaipėdoje bei pasitenkinimą biudžetinių kultūros įstaigų teikiamomis paslaugomis, įvertinti galimybes bei numatyti lėšas ir priemones kultūros lauko tyrimui atlikti.“</t>
        </r>
      </text>
    </comment>
  </commentList>
</comments>
</file>

<file path=xl/metadata.xml><?xml version="1.0" encoding="utf-8"?>
<metadata xmlns="http://schemas.openxmlformats.org/spreadsheetml/2006/main" xmlns:xda="http://schemas.microsoft.com/office/spreadsheetml/2017/dynamicarray">
  <metadataTypes count="1">
    <metadataType name="XLDAPR" minSupportedVersion="120000" copy="1" pasteAll="1" pasteValues="1" merge="1" splitFirst="1" rowColShift="1" clearFormats="1" clearComments="1" assign="1" coerce="1" cellMeta="1"/>
  </metadataTypes>
  <futureMetadata name="XLDAPR" count="1">
    <bk>
      <extLst>
        <ext uri="{bdbb8cdc-fa1e-496e-a857-3c3f30c029c3}">
          <xda:dynamicArrayProperties fDynamic="1" fCollapsed="0"/>
        </ext>
      </extLst>
    </bk>
  </futureMetadata>
  <cellMetadata count="1">
    <bk>
      <rc t="1" v="0"/>
    </bk>
  </cellMetadata>
</metadata>
</file>

<file path=xl/sharedStrings.xml><?xml version="1.0" encoding="utf-8"?>
<sst xmlns="http://schemas.openxmlformats.org/spreadsheetml/2006/main" count="403" uniqueCount="262">
  <si>
    <t>Aiškinamojo rašto</t>
  </si>
  <si>
    <t>1 priedas</t>
  </si>
  <si>
    <t>3 lentelė. Klaipėdos miesto savivaldybės 2024–2027 metų 008 Kultūros plėtros programos uždaviniai, priemonės, asignavimai ir kitos lėšos (tūkst. eurų)</t>
  </si>
  <si>
    <t>Programos uždavinio, priemonės kodas ir požymis</t>
  </si>
  <si>
    <t>Uždavinio, priemonės pavadinimas, finansavimo šaltiniai</t>
  </si>
  <si>
    <t>Vykdytojas (padalinys / asmuo)</t>
  </si>
  <si>
    <t>2024 metų asignavimai ir kitos lėšos</t>
  </si>
  <si>
    <t>2025 metų asignavimai ir kitos lėšos</t>
  </si>
  <si>
    <t>2026 metų asignavimai ir kitos lėšos</t>
  </si>
  <si>
    <t>2027 metų asignavimai ir kitos lėšos</t>
  </si>
  <si>
    <t>Savivaldybės strateginio plėtros plano priemonės kodas</t>
  </si>
  <si>
    <t>008-01 (T)</t>
  </si>
  <si>
    <t>Uždavinys: Remti kūrybinių organizacijų iniciatyvas ir miesto švenčių organizavimą</t>
  </si>
  <si>
    <t>008-01-01 (TP)</t>
  </si>
  <si>
    <t>Priemonė: Kultūros ir meno projektų dalinis finansavimas</t>
  </si>
  <si>
    <t>KSTD 
Kultūros skyrius</t>
  </si>
  <si>
    <t>Savivaldybės biudžetas (įskaitant skolintas lėšas)</t>
  </si>
  <si>
    <t>Iš jo:</t>
  </si>
  <si>
    <t>Savivaldybės biudžeto lėšos (nuosavos, be ankstesnių metų likučio)</t>
  </si>
  <si>
    <t>008-01-02 (TP)</t>
  </si>
  <si>
    <t>Priemonė: Kultūros didžiųjų renginių organizavimas</t>
  </si>
  <si>
    <t xml:space="preserve"> </t>
  </si>
  <si>
    <t>008-01-02-01</t>
  </si>
  <si>
    <t>Jūros šventės (vykdytoja – VšĮ „Klaipėdos šventės“)</t>
  </si>
  <si>
    <r>
      <rPr>
        <sz val="10"/>
        <color rgb="FF000000"/>
        <rFont val="Times New Roman"/>
      </rPr>
      <t>KSTD 
Kultūros skyrius,  VšĮ „Klaipėdos šventės“</t>
    </r>
  </si>
  <si>
    <t>2.1.3.3.</t>
  </si>
  <si>
    <t>008-01-02-02</t>
  </si>
  <si>
    <t>Tarptautinių  jūrinių regatų „The Tall Ships Races“ ir kt. organizavimas (vykdytoja – VšĮ „Klaipėdos šventės“)</t>
  </si>
  <si>
    <t>Ankstesnių metų likučiai</t>
  </si>
  <si>
    <t>008-01-02-03</t>
  </si>
  <si>
    <t xml:space="preserve">Festivalio „Šermukšnis“ </t>
  </si>
  <si>
    <t xml:space="preserve"> KSTD 
Kultūros skyrius, BĮ Klaipėdos miesto savivaldybės kultūros centras Žvejų rūmai</t>
  </si>
  <si>
    <t>008-01-02-04</t>
  </si>
  <si>
    <t>Tarptautinio nematerialaus kultūros paveldo festivalio „Lauksnos“</t>
  </si>
  <si>
    <t xml:space="preserve"> KSTD 
Kultūros skyrius, BĮ Klaipėdos miesto savivaldybės etnokultūros centras</t>
  </si>
  <si>
    <t>008-01-02-05</t>
  </si>
  <si>
    <t xml:space="preserve">Tarptautinio Davido Geringo violončelės festivalio ir konkurso </t>
  </si>
  <si>
    <t xml:space="preserve"> KSTD 
Kultūros skyrius, BĮ Klaipėdos miesto savivaldybės koncertinė įstaiga Klaipėdos koncertų salė</t>
  </si>
  <si>
    <t>Projektų, skirtų Švyturių metams</t>
  </si>
  <si>
    <t>008-01-02-06</t>
  </si>
  <si>
    <t>Šviesų festivalio (vykdytoja – VšĮ „Klaipėdos šventės“)</t>
  </si>
  <si>
    <t>KSTD 
Kultūros skyrius, VšĮ „Klaipėdos šventės“</t>
  </si>
  <si>
    <t>Savivaldybės biudžeto lėšos (nuosavos, be ankstesnių metų likučio)'</t>
  </si>
  <si>
    <t>Ankstesnių metų likučiai'</t>
  </si>
  <si>
    <t>008-01-03 (TP)</t>
  </si>
  <si>
    <t>Priemonė: Stipendijų mokėjimas kultūros ir meno kūrėjams</t>
  </si>
  <si>
    <t>008-01-04 (TP)</t>
  </si>
  <si>
    <t>008-01-04-01</t>
  </si>
  <si>
    <t>Miesto kultūrinio paveldo ir kultūrinės atminties išsaugojimas ir puoselėjimas</t>
  </si>
  <si>
    <t>KSTD 
Kultūros skyrius, BĮ Klaipėdos miesto savivaldybės kultūros centras Žvejų rūmai</t>
  </si>
  <si>
    <t>KSTD 
Kultūros skyrius –  priemonės vykdymas, 
ŠSD 
Planavimo ir analizės skyrius –  programos sąmatų rengimas</t>
  </si>
  <si>
    <t>008-01-04-02</t>
  </si>
  <si>
    <t>Kalėdinių ir naujametinių renginių ciklo organizavimas (vykdytoja – VšĮ „Klaipėdos šventės“)</t>
  </si>
  <si>
    <t>KSTD 
Kultūros skyrius,
VšĮ „Klaipėdos šventės“</t>
  </si>
  <si>
    <t>008-01-04-03</t>
  </si>
  <si>
    <t xml:space="preserve">Miesto kultūrinio gyvenimo skatinimas, finansuojant kūrybines idėjas, nepatenkančias į kultūros ir meno projektų dalinio finansavimo konkursą </t>
  </si>
  <si>
    <t>Priemonė: Prancūzų ir lietuvių koprodukcinių projektų įgyvendinimas</t>
  </si>
  <si>
    <t>008-02 (T)</t>
  </si>
  <si>
    <t>Uždavinys: Užtikrinti kultūros įstaigų veiklą ir atnaujinti viešąsias kultūros erdves</t>
  </si>
  <si>
    <t>008-02-01 (TP)</t>
  </si>
  <si>
    <t>Priemonė: Kultūros įstaigų veiklos organizavimas</t>
  </si>
  <si>
    <t>2.1.2.5.</t>
  </si>
  <si>
    <t>008-02-01-01</t>
  </si>
  <si>
    <t>BĮ Klaipėdos miesto savivaldybės kultūros centro Žvejų rūmų veiklos organizavimas</t>
  </si>
  <si>
    <t>Pajamų įmokos ir kitos pajamos</t>
  </si>
  <si>
    <t>008-02-01-02</t>
  </si>
  <si>
    <t xml:space="preserve">Valstybinių švenčių ir minėtinų datų organizavimas </t>
  </si>
  <si>
    <t>008-02-01-03</t>
  </si>
  <si>
    <t>Lietuvos vakarų krašto dainų šventės organizavimas</t>
  </si>
  <si>
    <t xml:space="preserve">Dalyvavimas Lietuvos dainų šventėje </t>
  </si>
  <si>
    <t>008-02-01-04</t>
  </si>
  <si>
    <t>Pučiamųjų instrumentų festivalio organizavimas</t>
  </si>
  <si>
    <t>008-02-01-05</t>
  </si>
  <si>
    <t>Klaipėdos miesto kultūros magistro žiedų teikimo ir garbės piliečio apdovanojimo ceremonijos organizavimas</t>
  </si>
  <si>
    <t>008-02-01-06</t>
  </si>
  <si>
    <t>Kultūros centro Žvejų rūmų kolektyvų veiklos ir edukacinių užsiėmimų organizavimas</t>
  </si>
  <si>
    <t>008-02-01-07</t>
  </si>
  <si>
    <t>BĮ Klaipėdos miesto savivaldybės koncertinės įstaigos Klaipėdos koncertų salės veiklos organizavimas</t>
  </si>
  <si>
    <t>KSTD 
Kultūros skyrius, BĮ Klaipėdos miesto savivaldybės koncertinė įstaiga Klaipėdos koncertų salė</t>
  </si>
  <si>
    <t>008-02-01-08</t>
  </si>
  <si>
    <t xml:space="preserve">Festivalio „Klaipėdos muzikos pavasaris“ organizavimas </t>
  </si>
  <si>
    <t>Kariliono festivalio organizavimas</t>
  </si>
  <si>
    <t>008-02-01-09</t>
  </si>
  <si>
    <t xml:space="preserve">Festivalio „Permainų muzika“ organizavimas </t>
  </si>
  <si>
    <t>008-02-01-10</t>
  </si>
  <si>
    <t xml:space="preserve">Festivalio „Salve muzika“ organizavimas </t>
  </si>
  <si>
    <t>008-02-01-11</t>
  </si>
  <si>
    <t>Klaipėdos koncertų salės renginių ir edukacijų organizavimas</t>
  </si>
  <si>
    <t>008-02-01-12</t>
  </si>
  <si>
    <t>BĮ Klaipėdos miesto savivaldybės tautinių kultūrų centro veiklos organizavimas</t>
  </si>
  <si>
    <t xml:space="preserve">KSTD 
Kultūros skyrius, BĮ Klaipėdos miesto savivaldybės tautinių kultūrų centras
</t>
  </si>
  <si>
    <t xml:space="preserve">008-02-01-13
</t>
  </si>
  <si>
    <t>Tradicinio festivalio „Tautinių kultūrų diena“ organizavimas</t>
  </si>
  <si>
    <t>008-02-01-14</t>
  </si>
  <si>
    <t>Tautinių bendrijų tradicinių renginių organizavimas</t>
  </si>
  <si>
    <t>008-02-01-15</t>
  </si>
  <si>
    <t>Informacijos apie tautinių mažumų kultūrą ir tradicijas sklaida ir edukacijų organizavimas</t>
  </si>
  <si>
    <t>008-02-01-16</t>
  </si>
  <si>
    <t>Tarptautinio flamenko festivalio organizavimas</t>
  </si>
  <si>
    <t>008-02-01-17</t>
  </si>
  <si>
    <t>BĮ Klaipėdos miesto savivaldybės Imanuelio Kanto viešosios bibliotekos veiklos organizavimas</t>
  </si>
  <si>
    <t>KSTD 
Kultūros skyrius, BĮ Klaipėdos miesto savivaldybės Imanuelio Kanto viešoji biblioteka</t>
  </si>
  <si>
    <t>Lietuvos Respublikos valstybės biudžeto dotacijos</t>
  </si>
  <si>
    <t>Imanuelio Kanto 300-osioms gimimo metinėms skirtos konferencijos ir knygos leidybos organizavimas</t>
  </si>
  <si>
    <t>008-02-01-18</t>
  </si>
  <si>
    <t xml:space="preserve">Imanuelio Kanto viešosios bibliotekos kultūrinių renginių ir edukacijų organizavimas </t>
  </si>
  <si>
    <t>008-02-01-19</t>
  </si>
  <si>
    <t>BĮ Klaipėdos kultūrų komunikacijų centro veiklos organizavimas</t>
  </si>
  <si>
    <t>KSTD 
Kultūros skyrius, BĮ Klaipėdos kultūrų komunikacijų centras</t>
  </si>
  <si>
    <t>008-02-01-20</t>
  </si>
  <si>
    <t>Šiuolaikinio meno festivalio organizavimas</t>
  </si>
  <si>
    <t>008-02-01-21</t>
  </si>
  <si>
    <t>Knygos meno festivalio organizavimas</t>
  </si>
  <si>
    <t>008-02-01-22</t>
  </si>
  <si>
    <t>Meno rezidencijų veiklos organizavimas</t>
  </si>
  <si>
    <t>008-02-01-23</t>
  </si>
  <si>
    <t>Parodų ir kitų meno pristatymo formų organizavimas Klaipėdos kultūrų komunikacijų centre</t>
  </si>
  <si>
    <t>Kultūrinių kompetencijų ugdymo modelio moksleiviams įgyvendinimas</t>
  </si>
  <si>
    <t>008-02-01-24</t>
  </si>
  <si>
    <t>Kultūros savaitės Klaipėdoje organizavimas</t>
  </si>
  <si>
    <t>008-02-01-25</t>
  </si>
  <si>
    <t>BĮ Klaipėdos miesto savivaldybės Mažosios Lietuvos istorijos muziejaus veiklos organizavimas</t>
  </si>
  <si>
    <t xml:space="preserve">KSTD 
Kultūros skyrius, BĮ Klaipėdos miesto savivaldybės Mažosios Lietuvos istorijos muziejus
</t>
  </si>
  <si>
    <t xml:space="preserve">2.1.2.1.
</t>
  </si>
  <si>
    <t>Klaipėdos miesto gimtadienio renginio organizavimas</t>
  </si>
  <si>
    <t>Mažosios Lietuvos istorijos muziejaus įkūrimo šimtmečiui paminėti skirtos lauko parodos organizavimas</t>
  </si>
  <si>
    <t>Mažosios Lietuvos istorijos muziejaus parodų ir edukacijų organizavimas, leidinių leidyba</t>
  </si>
  <si>
    <r>
      <t xml:space="preserve">Mažosios Lietuvos istorijos muziejaus </t>
    </r>
    <r>
      <rPr>
        <sz val="10"/>
        <rFont val="Times New Roman"/>
        <family val="1"/>
        <charset val="186"/>
      </rPr>
      <t xml:space="preserve"> </t>
    </r>
    <r>
      <rPr>
        <b/>
        <sz val="10"/>
        <rFont val="Times New Roman"/>
        <family val="1"/>
        <charset val="186"/>
      </rPr>
      <t>XX a. istorijos laikotarpio ir etnografijos ekspozicijų įrengimas Didžioji Vandens g. 2</t>
    </r>
  </si>
  <si>
    <t>008-02-01-28</t>
  </si>
  <si>
    <t>BĮ Klaipėdos miesto savivaldybės etnokultūros centro veiklos organizavimas</t>
  </si>
  <si>
    <t>KSTD 
Kultūros skyrius, BĮ Klaipėdos miesto savivaldybės etnokultūros centras</t>
  </si>
  <si>
    <t>008-02-01-29</t>
  </si>
  <si>
    <t>008-02-01-30</t>
  </si>
  <si>
    <t>Užgavėnių šventės organizavimas</t>
  </si>
  <si>
    <t>Koncerto, skirto įstojimo į NATO ir Europos Sąjungą dvidešimtmečiui, organizavimas</t>
  </si>
  <si>
    <t>008-02-01-31</t>
  </si>
  <si>
    <t>Lietuvių tautinės kultūros pristatymas Europos folkloro festivaliuose</t>
  </si>
  <si>
    <t>008-02-01-32</t>
  </si>
  <si>
    <t>Klaipėdos etnokultūros centro folkloro ansamblių  programų parengimas, edukacinių ir etnokultūrinių renginių organizavimas</t>
  </si>
  <si>
    <t>008-02-01-33</t>
  </si>
  <si>
    <t>Neatlygintinai suteiktų paslaugų kompensavimas</t>
  </si>
  <si>
    <t>KSTD 
Kultūros skyrius, BĮ Klaipėdos kultūrų komunikacijų centras, BĮ Klaipėdos miesto savivaldybės Mažosios Lietuvos istorijos muziejus, BĮ Klaipėdos miesto savivaldybės koncertinė įstaiga Klaipėdos koncertų salė, BĮ Klaipėdos miesto savivaldybės kultūros centras Žvejų rūmai</t>
  </si>
  <si>
    <t>008-02-01-34</t>
  </si>
  <si>
    <t>Klaipėdiečio kortelės nuolaidų kompensavimas</t>
  </si>
  <si>
    <t>008-02-01-35</t>
  </si>
  <si>
    <t>Klaipėdos biudžetinių kultūros įstaigų aprūpinimas kompiuteriais, spausdintuvais, serveriais ir kita programine įranga</t>
  </si>
  <si>
    <t>AD          Kibernetinio saugumo ir IT skyrius</t>
  </si>
  <si>
    <t>Lietuvos Respublikos valstybės biudžeto dotacijos'</t>
  </si>
  <si>
    <t>Pajamų įmokos ir kitos pajamos'</t>
  </si>
  <si>
    <t>008-02-02 (TP)</t>
  </si>
  <si>
    <t>Priemonė: Kultūros įstaigų remontas</t>
  </si>
  <si>
    <t>Vasaros koncertų estrados infrastruktūros einamasis remontas (Liepojos g. 1)</t>
  </si>
  <si>
    <t>008-02-02-01</t>
  </si>
  <si>
    <t>BĮ Imanuelio Kanto viešosios bibliotekos filialų remonto darbai</t>
  </si>
  <si>
    <t xml:space="preserve">KSTD 
Kultūros skyrius, BĮ Klaipėdos miesto savivaldybės Imanuelio Kanto viešoji biblioteka
</t>
  </si>
  <si>
    <t>008-02-02-02</t>
  </si>
  <si>
    <t>BĮ Klaipėdos miesto savivaldybės etnokultūros centro remonto darbai</t>
  </si>
  <si>
    <t>008-02-02-03</t>
  </si>
  <si>
    <t>BĮ Klaipėdos miesto savivaldybės kultūros centro Žvejų rūmų patalpų remonto darbai</t>
  </si>
  <si>
    <t>008-02-02-04</t>
  </si>
  <si>
    <t>BĮ Klaipėdos miesto savivaldybės tautinių kultūrų centro remonto darbai</t>
  </si>
  <si>
    <t>KSTD 
Kultūros skyrius, BĮ Klaipėdos miesto savivaldybės tautinių kultūrų centras</t>
  </si>
  <si>
    <t>008-02-02-05</t>
  </si>
  <si>
    <t>BĮ Klaipėdos kultūrų komunikacijų centro remonto darbai</t>
  </si>
  <si>
    <t>008-02-02-06</t>
  </si>
  <si>
    <t>BĮ Klaipėdos koncertų salės remonto darbai</t>
  </si>
  <si>
    <t>008-02-02-07</t>
  </si>
  <si>
    <t>BĮ Mažosios Lietuvos istorijos muziejaus remonto darbai</t>
  </si>
  <si>
    <t>KSTD 
Kultūros skyrius, BĮ Klaipėdos miesto savivaldybės Mažosios Lietuvos istorijos muziejus</t>
  </si>
  <si>
    <t>008-02-02-08</t>
  </si>
  <si>
    <t>Lauko scenos įrengimas</t>
  </si>
  <si>
    <t>008-02-03 (TP)</t>
  </si>
  <si>
    <t>Priemonė: Komunalinių paslaugų įsigijimas</t>
  </si>
  <si>
    <t>MVPD 
Statinių administravimo skyrius</t>
  </si>
  <si>
    <t>008-02-04 (PP)</t>
  </si>
  <si>
    <t>Priemonė: Kultūros objektų infrastruktūros modernizavimas</t>
  </si>
  <si>
    <t>008-02-04-01 (RP)</t>
  </si>
  <si>
    <t>Vasaros koncertų estrados ir prieigų pritaikymas daugiatiksliam naudojimui</t>
  </si>
  <si>
    <t xml:space="preserve">Projektų skyrius </t>
  </si>
  <si>
    <t>2.1.1.3.</t>
  </si>
  <si>
    <t> </t>
  </si>
  <si>
    <t>Kiti šaltiniai (Europos Sąjungos paramos lėšos)</t>
  </si>
  <si>
    <t>Kultūros centro Žvejų rūmų modernizavimas</t>
  </si>
  <si>
    <t>KSTD 
Kultūros skyrius,
MVPD 
Statybos skyrius</t>
  </si>
  <si>
    <t>2.1.1.2.</t>
  </si>
  <si>
    <t>008-02-04-02</t>
  </si>
  <si>
    <t>Kalvystės muziejaus (Šaltkalvių g. 2) vidaus rekonstrukcija ir modernizavimas</t>
  </si>
  <si>
    <t xml:space="preserve">  MVPD 
Statybos skyrius</t>
  </si>
  <si>
    <t>008-02-04-03</t>
  </si>
  <si>
    <t>Pašto komplekso sutvarkymas ir pritaikymas (įveiklinimas) kultūros ir kitoms veikloms</t>
  </si>
  <si>
    <t>UAD Paveldosaugos skyrius,
KSTD 
Kultūros skyrius</t>
  </si>
  <si>
    <t>3.2.3.5.</t>
  </si>
  <si>
    <t>Projekto „Klaipėdos miesto savivaldybės viešosios bibliotekos „Kauno atžalyno“ filialas – naujos galimybės mažiems ir dideliems“ įgyvendinimas</t>
  </si>
  <si>
    <t>008-02-04-04</t>
  </si>
  <si>
    <t>Klaipėdos miesto savivaldybės viešosios bibliotekos tinklo optimizavimo galimybių studijos peržiūra</t>
  </si>
  <si>
    <t xml:space="preserve">Kiti šaltiniai </t>
  </si>
  <si>
    <t>Iš jų:</t>
  </si>
  <si>
    <t>Kiti šaltiniai (Europos Sąjungos paramos lėšos)'</t>
  </si>
  <si>
    <t>008-03 (T)</t>
  </si>
  <si>
    <t>Uždavinys: Formuoti miesto kultūrinį tapatumą, integruotą į Baltijos jūros regiono kultūrinę erdvę</t>
  </si>
  <si>
    <t>008-03-01 (TP)</t>
  </si>
  <si>
    <t>Priemonė: Valstybinės ir tarptautinės reikšmės kultūrinių projektų įgyvendinimas</t>
  </si>
  <si>
    <t>008-03-01-01</t>
  </si>
  <si>
    <t>Klaipėdos miesto kultūros komunikacijos programos įgyvendinimas (vykdytoja – VšĮ „Klaipėdos šventės“)</t>
  </si>
  <si>
    <t>KSTD 
Kultūros skyrius,  VšĮ „Klaipėdos šventės“</t>
  </si>
  <si>
    <t>008-03-01-02</t>
  </si>
  <si>
    <t>Klaipėdos kultūros 2017–2030 m. strategijos atnaujinimas</t>
  </si>
  <si>
    <t>008-03-01-03</t>
  </si>
  <si>
    <t>Kultūros lauko tyrimo atlikimas</t>
  </si>
  <si>
    <t xml:space="preserve">IŠ VISO programai finansuoti pagal finansavimo šaltinius </t>
  </si>
  <si>
    <t>Iš jų: regioninių pažangos priemonių lėšos</t>
  </si>
  <si>
    <t>Asignavimų ir kitų lėšų pokytis, palyginti su ankstesnių metų patvirtintų asignavimų ir kitų lėšų planu</t>
  </si>
  <si>
    <t xml:space="preserve">T – tęstinės veiklos uždavinys. </t>
  </si>
  <si>
    <t>P – pažangos uždavinys.</t>
  </si>
  <si>
    <t>TP – tęstinės veiklos priemonė.</t>
  </si>
  <si>
    <t>PP – pažangos priemonė.</t>
  </si>
  <si>
    <t>RP – regioninė pažangos priemonė.</t>
  </si>
  <si>
    <t>KSTD – Kultūros, sporto ir turizmo departamentas.</t>
  </si>
  <si>
    <t>ŠSD – Švietimo ir sveikatos departamentas.</t>
  </si>
  <si>
    <t>MVPD – Miesto vystymo ir priežiūros departamentas.</t>
  </si>
  <si>
    <t>UAD – Urbanistikos ir architektūros departamentas.</t>
  </si>
  <si>
    <t>2 lentelė.  2024–2027 metų asignavimų ir kitų lėšų pasiskirstymas (tūkst. Eur)</t>
  </si>
  <si>
    <t>Eil. Nr.</t>
  </si>
  <si>
    <t>Programos kodas ir pavadinimas</t>
  </si>
  <si>
    <t>2024 m. asignavimai ir kitos lėšos</t>
  </si>
  <si>
    <t>008 Kultūros plėtros programa</t>
  </si>
  <si>
    <t>1.</t>
  </si>
  <si>
    <r>
      <rPr>
        <sz val="10"/>
        <color rgb="FF000000"/>
        <rFont val="Times New Roman"/>
        <family val="1"/>
        <charset val="186"/>
      </rPr>
      <t xml:space="preserve">Iš jo:
</t>
    </r>
    <r>
      <rPr>
        <b/>
        <sz val="10"/>
        <color rgb="FF000000"/>
        <rFont val="Times New Roman"/>
        <family val="1"/>
        <charset val="186"/>
      </rPr>
      <t xml:space="preserve">
</t>
    </r>
  </si>
  <si>
    <t>1.1.</t>
  </si>
  <si>
    <r>
      <rPr>
        <sz val="10"/>
        <color rgb="FF000000"/>
        <rFont val="Times New Roman"/>
        <family val="1"/>
        <charset val="186"/>
      </rPr>
      <t xml:space="preserve">savivaldybės biudžeto lėšos (nuosavos, be ankstesnių metų likučio)
</t>
    </r>
    <r>
      <rPr>
        <b/>
        <sz val="10"/>
        <color rgb="FF000000"/>
        <rFont val="Times New Roman"/>
        <family val="1"/>
        <charset val="186"/>
      </rPr>
      <t xml:space="preserve">
</t>
    </r>
  </si>
  <si>
    <t>1.2.</t>
  </si>
  <si>
    <t>1.3.</t>
  </si>
  <si>
    <t xml:space="preserve">pajamų įmokos ir kitos pajamos
</t>
  </si>
  <si>
    <t>1.4.</t>
  </si>
  <si>
    <t>Europos Sąjungos ir kitos tarptautinės finansinės paramos lėšos</t>
  </si>
  <si>
    <t>1.5.</t>
  </si>
  <si>
    <t>skolintos lėšos</t>
  </si>
  <si>
    <t>1.6.</t>
  </si>
  <si>
    <t>ankstesnių metų likučiai</t>
  </si>
  <si>
    <t>2.</t>
  </si>
  <si>
    <t xml:space="preserve">Kiti šaltiniai (Europos Sąjungos finansinė parama projektams įgyvendinti ir kitos teisėtai gautos lėšos, nurodant atskirus šaltinius)
</t>
  </si>
  <si>
    <t>2.1.</t>
  </si>
  <si>
    <t>Europos Sąjungos paramos lėšos</t>
  </si>
  <si>
    <t>2.2.</t>
  </si>
  <si>
    <t>Privalomojo sveikatos draudimo fondo lėšos</t>
  </si>
  <si>
    <t>2.3.</t>
  </si>
  <si>
    <t>Klaipėdos valstybinio jūrų uosto direkcijos lėšos (KVJUD)</t>
  </si>
  <si>
    <t>2.4.</t>
  </si>
  <si>
    <t>Valstybės biudžeto lėšos (LRVB)</t>
  </si>
  <si>
    <t>2.5.</t>
  </si>
  <si>
    <t>Kiti finansavimo šaltiniai</t>
  </si>
  <si>
    <t>2.6.</t>
  </si>
  <si>
    <t>Kelių priežiūros ir plėtros programos lėšos (KPP)</t>
  </si>
  <si>
    <r>
      <rPr>
        <b/>
        <sz val="10"/>
        <color theme="1"/>
        <rFont val="Times New Roman"/>
        <family val="1"/>
        <charset val="186"/>
      </rPr>
      <t>IŠ VISO</t>
    </r>
    <r>
      <rPr>
        <sz val="10"/>
        <color theme="1"/>
        <rFont val="Times New Roman"/>
        <family val="1"/>
        <charset val="186"/>
      </rPr>
      <t xml:space="preserve"> programai finansuoti pagal finansavimo šaltinius </t>
    </r>
    <r>
      <rPr>
        <i/>
        <sz val="10"/>
        <color theme="1"/>
        <rFont val="Times New Roman"/>
        <family val="1"/>
        <charset val="186"/>
      </rPr>
      <t>(1 ir 2 punktai)</t>
    </r>
  </si>
  <si>
    <t>Priemonė:  Miesto kultūrinio gyvenimo skatinimas</t>
  </si>
  <si>
    <t>Joninių šventės organizavimas</t>
  </si>
  <si>
    <t>BĮ Klaipėdos miesto savivaldybės Imanuelio Kanto viešosios bibliotekos automobilio įsigijimas</t>
  </si>
  <si>
    <t>008-02-01-26</t>
  </si>
  <si>
    <t xml:space="preserve">008-02-01-27
</t>
  </si>
  <si>
    <t>008-02-01-36</t>
  </si>
  <si>
    <t>Skolintos lėšos</t>
  </si>
  <si>
    <t>Skolintos lėšos'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</si>
</sst>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0.0"/>
    <numFmt numFmtId="165" formatCode="[$-409]General"/>
  </numFmts>
  <fonts count="35" x14ac:knownFonts="1">
    <font>
      <sz val="11"/>
      <color theme="1"/>
      <name val="Calibri"/>
      <family val="2"/>
      <charset val="186"/>
      <scheme val="minor"/>
    </font>
    <font>
      <sz val="10"/>
      <color theme="1"/>
      <name val="Calibri"/>
      <family val="2"/>
      <charset val="186"/>
      <scheme val="minor"/>
    </font>
    <font>
      <sz val="10"/>
      <color theme="1"/>
      <name val="Times New Roman"/>
      <family val="1"/>
      <charset val="186"/>
    </font>
    <font>
      <sz val="11"/>
      <color rgb="FF000000"/>
      <name val="Calibri"/>
      <family val="2"/>
      <charset val="186"/>
    </font>
    <font>
      <b/>
      <sz val="10"/>
      <name val="Times New Roman"/>
      <family val="1"/>
      <charset val="186"/>
    </font>
    <font>
      <sz val="10"/>
      <name val="Times New Roman"/>
      <family val="1"/>
      <charset val="186"/>
    </font>
    <font>
      <b/>
      <sz val="12"/>
      <name val="Times New Roman"/>
      <family val="1"/>
      <charset val="186"/>
    </font>
    <font>
      <sz val="12"/>
      <name val="Times New Roman"/>
      <family val="1"/>
      <charset val="186"/>
    </font>
    <font>
      <sz val="8"/>
      <name val="Times New Roman"/>
      <family val="1"/>
      <charset val="186"/>
    </font>
    <font>
      <sz val="10"/>
      <color rgb="FF000000"/>
      <name val="Calibri"/>
      <family val="2"/>
      <charset val="186"/>
      <scheme val="minor"/>
    </font>
    <font>
      <sz val="10"/>
      <color theme="0"/>
      <name val="Calibri"/>
      <family val="2"/>
      <charset val="186"/>
      <scheme val="minor"/>
    </font>
    <font>
      <sz val="10"/>
      <name val="Calibri"/>
      <family val="2"/>
      <charset val="186"/>
      <scheme val="minor"/>
    </font>
    <font>
      <sz val="10"/>
      <name val="Times New Roman"/>
      <family val="1"/>
      <charset val="1"/>
    </font>
    <font>
      <b/>
      <sz val="10"/>
      <name val="Times New Roman"/>
      <family val="1"/>
    </font>
    <font>
      <sz val="10"/>
      <name val="Times New Roman"/>
      <family val="1"/>
    </font>
    <font>
      <u/>
      <sz val="10"/>
      <name val="Times New Roman"/>
      <family val="1"/>
      <charset val="186"/>
    </font>
    <font>
      <b/>
      <sz val="12"/>
      <color rgb="FF000000"/>
      <name val="Times New Roman"/>
      <family val="1"/>
      <charset val="186"/>
    </font>
    <font>
      <b/>
      <sz val="10"/>
      <color theme="1"/>
      <name val="Times New Roman"/>
      <family val="1"/>
      <charset val="186"/>
    </font>
    <font>
      <b/>
      <sz val="12"/>
      <color theme="1"/>
      <name val="Times New Roman"/>
      <family val="1"/>
      <charset val="186"/>
    </font>
    <font>
      <b/>
      <sz val="9"/>
      <color theme="1"/>
      <name val="Times New Roman"/>
      <family val="1"/>
      <charset val="186"/>
    </font>
    <font>
      <b/>
      <sz val="10"/>
      <color rgb="FF000000"/>
      <name val="Times New Roman"/>
      <family val="1"/>
      <charset val="186"/>
    </font>
    <font>
      <sz val="10"/>
      <color rgb="FF000000"/>
      <name val="Times New Roman"/>
      <family val="1"/>
      <charset val="186"/>
    </font>
    <font>
      <i/>
      <sz val="10"/>
      <color theme="1"/>
      <name val="Times New Roman"/>
      <family val="1"/>
      <charset val="186"/>
    </font>
    <font>
      <sz val="10"/>
      <color rgb="FF000000"/>
      <name val="Times New Roman"/>
      <family val="1"/>
    </font>
    <font>
      <sz val="10"/>
      <color rgb="FFFF0000"/>
      <name val="Times New Roman"/>
      <family val="1"/>
      <charset val="186"/>
    </font>
    <font>
      <sz val="10"/>
      <color rgb="FFFF0000"/>
      <name val="Calibri"/>
      <family val="2"/>
      <charset val="186"/>
      <scheme val="minor"/>
    </font>
    <font>
      <sz val="10"/>
      <color rgb="FFFF0000"/>
      <name val="Calibri"/>
      <scheme val="minor"/>
    </font>
    <font>
      <sz val="10"/>
      <color theme="5" tint="-0.249977111117893"/>
      <name val="Calibri"/>
      <family val="2"/>
      <charset val="186"/>
      <scheme val="minor"/>
    </font>
    <font>
      <i/>
      <sz val="10"/>
      <color rgb="FFFF0000"/>
      <name val="Calibri"/>
      <family val="2"/>
      <charset val="186"/>
      <scheme val="minor"/>
    </font>
    <font>
      <i/>
      <sz val="10"/>
      <color rgb="FF00B050"/>
      <name val="Calibri"/>
      <family val="2"/>
      <charset val="186"/>
      <scheme val="minor"/>
    </font>
    <font>
      <i/>
      <sz val="10"/>
      <color rgb="FFFF0000"/>
      <name val="Calibri"/>
      <scheme val="minor"/>
    </font>
    <font>
      <sz val="10"/>
      <color rgb="FF00B050"/>
      <name val="Calibri"/>
      <family val="2"/>
      <charset val="186"/>
      <scheme val="minor"/>
    </font>
    <font>
      <sz val="10"/>
      <color rgb="FF000000"/>
      <name val="Times New Roman"/>
    </font>
    <font>
      <b/>
      <sz val="10"/>
      <color rgb="FF000000"/>
      <name val="Times New Roman"/>
    </font>
    <font>
      <b/>
      <sz val="10"/>
      <color rgb="FFFF0000"/>
      <name val="Times New Roman"/>
      <family val="1"/>
      <charset val="186"/>
    </font>
  </fonts>
  <fills count="12">
    <fill>
      <patternFill patternType="none"/>
    </fill>
    <fill>
      <patternFill patternType="gray125"/>
    </fill>
    <fill>
      <patternFill patternType="solid">
        <fgColor rgb="FFDBE5F1"/>
        <bgColor indexed="64"/>
      </patternFill>
    </fill>
    <fill>
      <patternFill patternType="solid">
        <fgColor theme="0"/>
        <bgColor indexed="64"/>
      </patternFill>
    </fill>
    <fill>
      <patternFill patternType="solid">
        <fgColor rgb="FFCCFFCC"/>
        <bgColor indexed="64"/>
      </patternFill>
    </fill>
    <fill>
      <patternFill patternType="solid">
        <fgColor rgb="FFFFFFFF"/>
        <bgColor indexed="64"/>
      </patternFill>
    </fill>
    <fill>
      <patternFill patternType="solid">
        <fgColor theme="0"/>
        <bgColor rgb="FFFFFFFF"/>
      </patternFill>
    </fill>
    <fill>
      <patternFill patternType="solid">
        <fgColor rgb="FFFFFFCC"/>
        <bgColor indexed="64"/>
      </patternFill>
    </fill>
    <fill>
      <patternFill patternType="solid">
        <fgColor theme="8" tint="0.79998168889431442"/>
        <bgColor indexed="64"/>
      </patternFill>
    </fill>
    <fill>
      <patternFill patternType="solid">
        <fgColor rgb="FFFFFFFF"/>
        <bgColor rgb="FF000000"/>
      </patternFill>
    </fill>
    <fill>
      <patternFill patternType="solid">
        <fgColor rgb="FFFFFFCC"/>
        <bgColor rgb="FF000000"/>
      </patternFill>
    </fill>
    <fill>
      <patternFill patternType="solid">
        <fgColor theme="0"/>
        <bgColor rgb="FF000000"/>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right style="thin">
        <color indexed="64"/>
      </right>
      <top/>
      <bottom/>
      <diagonal/>
    </border>
    <border>
      <left style="thin">
        <color indexed="64"/>
      </left>
      <right style="thin">
        <color indexed="64"/>
      </right>
      <top style="thin">
        <color indexed="64"/>
      </top>
      <bottom style="thin">
        <color rgb="FF000000"/>
      </bottom>
      <diagonal/>
    </border>
    <border>
      <left style="thin">
        <color rgb="FF000000"/>
      </left>
      <right style="thin">
        <color rgb="FF000000"/>
      </right>
      <top/>
      <bottom style="thin">
        <color rgb="FF000000"/>
      </bottom>
      <diagonal/>
    </border>
    <border>
      <left style="thin">
        <color indexed="64"/>
      </left>
      <right/>
      <top style="thin">
        <color indexed="64"/>
      </top>
      <bottom style="thin">
        <color indexed="64"/>
      </bottom>
      <diagonal/>
    </border>
    <border>
      <left style="thin">
        <color indexed="64"/>
      </left>
      <right style="thin">
        <color indexed="64"/>
      </right>
      <top style="thin">
        <color rgb="FF000000"/>
      </top>
      <bottom/>
      <diagonal/>
    </border>
    <border>
      <left style="thin">
        <color indexed="64"/>
      </left>
      <right/>
      <top/>
      <bottom/>
      <diagonal/>
    </border>
    <border>
      <left style="thin">
        <color rgb="FF000000"/>
      </left>
      <right/>
      <top style="thin">
        <color rgb="FF000000"/>
      </top>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rgb="FF000000"/>
      </left>
      <right/>
      <top style="thin">
        <color rgb="FF000000"/>
      </top>
      <bottom style="thin">
        <color rgb="FF000000"/>
      </bottom>
      <diagonal/>
    </border>
    <border>
      <left style="thin">
        <color indexed="64"/>
      </left>
      <right/>
      <top/>
      <bottom style="thin">
        <color indexed="64"/>
      </bottom>
      <diagonal/>
    </border>
    <border>
      <left style="thin">
        <color indexed="64"/>
      </left>
      <right style="thin">
        <color rgb="FF000000"/>
      </right>
      <top style="thin">
        <color indexed="64"/>
      </top>
      <bottom/>
      <diagonal/>
    </border>
    <border>
      <left style="thin">
        <color rgb="FF000000"/>
      </left>
      <right style="thin">
        <color rgb="FF000000"/>
      </right>
      <top style="thin">
        <color indexed="64"/>
      </top>
      <bottom/>
      <diagonal/>
    </border>
    <border>
      <left style="thin">
        <color rgb="FF000000"/>
      </left>
      <right style="thin">
        <color indexed="64"/>
      </right>
      <top style="thin">
        <color indexed="64"/>
      </top>
      <bottom/>
      <diagonal/>
    </border>
    <border>
      <left style="thin">
        <color indexed="64"/>
      </left>
      <right style="thin">
        <color rgb="FF000000"/>
      </right>
      <top style="thin">
        <color rgb="FF000000"/>
      </top>
      <bottom style="thin">
        <color rgb="FF000000"/>
      </bottom>
      <diagonal/>
    </border>
    <border>
      <left style="thin">
        <color rgb="FF000000"/>
      </left>
      <right style="thin">
        <color indexed="64"/>
      </right>
      <top style="thin">
        <color rgb="FF000000"/>
      </top>
      <bottom style="thin">
        <color rgb="FF000000"/>
      </bottom>
      <diagonal/>
    </border>
    <border>
      <left style="thin">
        <color indexed="64"/>
      </left>
      <right style="thin">
        <color rgb="FF000000"/>
      </right>
      <top style="thin">
        <color rgb="FF000000"/>
      </top>
      <bottom/>
      <diagonal/>
    </border>
    <border>
      <left/>
      <right style="thin">
        <color indexed="64"/>
      </right>
      <top/>
      <bottom style="thin">
        <color indexed="64"/>
      </bottom>
      <diagonal/>
    </border>
    <border>
      <left style="thin">
        <color rgb="FF000000"/>
      </left>
      <right/>
      <top/>
      <bottom style="thin">
        <color rgb="FF000000"/>
      </bottom>
      <diagonal/>
    </border>
    <border>
      <left style="thin">
        <color rgb="FF000000"/>
      </left>
      <right style="thin">
        <color indexed="64"/>
      </right>
      <top/>
      <bottom style="thin">
        <color rgb="FF000000"/>
      </bottom>
      <diagonal/>
    </border>
    <border>
      <left style="thin">
        <color indexed="64"/>
      </left>
      <right style="thin">
        <color rgb="FF000000"/>
      </right>
      <top style="thin">
        <color indexed="64"/>
      </top>
      <bottom style="thin">
        <color indexed="64"/>
      </bottom>
      <diagonal/>
    </border>
    <border>
      <left style="thin">
        <color indexed="64"/>
      </left>
      <right style="thin">
        <color indexed="64"/>
      </right>
      <top style="thin">
        <color rgb="FF000000"/>
      </top>
      <bottom style="thin">
        <color indexed="64"/>
      </bottom>
      <diagonal/>
    </border>
    <border>
      <left style="thin">
        <color rgb="FF000000"/>
      </left>
      <right/>
      <top/>
      <bottom/>
      <diagonal/>
    </border>
    <border>
      <left style="thin">
        <color rgb="FF000000"/>
      </left>
      <right style="thin">
        <color rgb="FF000000"/>
      </right>
      <top/>
      <bottom/>
      <diagonal/>
    </border>
    <border>
      <left style="thin">
        <color rgb="FF000000"/>
      </left>
      <right style="thin">
        <color indexed="64"/>
      </right>
      <top style="thin">
        <color rgb="FF000000"/>
      </top>
      <bottom/>
      <diagonal/>
    </border>
    <border>
      <left style="thin">
        <color rgb="FF000000"/>
      </left>
      <right style="thin">
        <color indexed="64"/>
      </right>
      <top/>
      <bottom/>
      <diagonal/>
    </border>
    <border>
      <left/>
      <right/>
      <top/>
      <bottom style="thin">
        <color rgb="FF000000"/>
      </bottom>
      <diagonal/>
    </border>
  </borders>
  <cellStyleXfs count="2">
    <xf numFmtId="0" fontId="0" fillId="0" borderId="0"/>
    <xf numFmtId="165" fontId="3" fillId="0" borderId="0" applyBorder="0" applyProtection="0"/>
  </cellStyleXfs>
  <cellXfs count="311">
    <xf numFmtId="0" fontId="0" fillId="0" borderId="0" xfId="0"/>
    <xf numFmtId="0" fontId="2" fillId="0" borderId="0" xfId="0" applyFont="1" applyAlignment="1">
      <alignment horizontal="center" vertical="top"/>
    </xf>
    <xf numFmtId="164" fontId="1" fillId="0" borderId="0" xfId="0" applyNumberFormat="1" applyFont="1" applyAlignment="1">
      <alignment horizontal="center" vertical="top"/>
    </xf>
    <xf numFmtId="0" fontId="2" fillId="0" borderId="0" xfId="0" applyFont="1" applyAlignment="1">
      <alignment vertical="top"/>
    </xf>
    <xf numFmtId="0" fontId="1" fillId="0" borderId="0" xfId="0" applyFont="1"/>
    <xf numFmtId="0" fontId="1" fillId="3" borderId="0" xfId="0" applyFont="1" applyFill="1"/>
    <xf numFmtId="164" fontId="4" fillId="0" borderId="1" xfId="0" applyNumberFormat="1" applyFont="1" applyBorder="1" applyAlignment="1">
      <alignment horizontal="center" vertical="top" wrapText="1"/>
    </xf>
    <xf numFmtId="0" fontId="1" fillId="0" borderId="0" xfId="0" applyFont="1" applyAlignment="1">
      <alignment vertical="top"/>
    </xf>
    <xf numFmtId="0" fontId="1" fillId="0" borderId="0" xfId="0" applyFont="1" applyAlignment="1">
      <alignment horizontal="center" vertical="top"/>
    </xf>
    <xf numFmtId="0" fontId="5" fillId="0" borderId="1" xfId="0" applyFont="1" applyBorder="1" applyAlignment="1">
      <alignment vertical="top" wrapText="1"/>
    </xf>
    <xf numFmtId="0" fontId="4" fillId="8" borderId="1" xfId="0" applyFont="1" applyFill="1" applyBorder="1" applyAlignment="1">
      <alignment vertical="top" wrapText="1"/>
    </xf>
    <xf numFmtId="164" fontId="4" fillId="8" borderId="1" xfId="0" applyNumberFormat="1" applyFont="1" applyFill="1" applyBorder="1" applyAlignment="1">
      <alignment horizontal="center" vertical="top" wrapText="1"/>
    </xf>
    <xf numFmtId="0" fontId="4" fillId="0" borderId="1" xfId="0" applyFont="1" applyBorder="1" applyAlignment="1">
      <alignment vertical="top" wrapText="1"/>
    </xf>
    <xf numFmtId="164" fontId="4" fillId="5" borderId="1" xfId="0" applyNumberFormat="1" applyFont="1" applyFill="1" applyBorder="1" applyAlignment="1">
      <alignment horizontal="center" vertical="top"/>
    </xf>
    <xf numFmtId="164" fontId="4" fillId="8" borderId="1" xfId="0" applyNumberFormat="1" applyFont="1" applyFill="1" applyBorder="1" applyAlignment="1">
      <alignment horizontal="center" vertical="top"/>
    </xf>
    <xf numFmtId="164" fontId="4" fillId="3" borderId="1" xfId="0" applyNumberFormat="1" applyFont="1" applyFill="1" applyBorder="1" applyAlignment="1">
      <alignment horizontal="center" vertical="top"/>
    </xf>
    <xf numFmtId="164" fontId="1" fillId="0" borderId="0" xfId="0" applyNumberFormat="1" applyFont="1"/>
    <xf numFmtId="0" fontId="4" fillId="8" borderId="1" xfId="0" applyFont="1" applyFill="1" applyBorder="1" applyAlignment="1">
      <alignment horizontal="center" vertical="top" wrapText="1"/>
    </xf>
    <xf numFmtId="0" fontId="4" fillId="0" borderId="1" xfId="0" applyFont="1" applyBorder="1" applyAlignment="1">
      <alignment horizontal="center" vertical="top" wrapText="1"/>
    </xf>
    <xf numFmtId="49" fontId="4" fillId="0" borderId="1" xfId="0" applyNumberFormat="1" applyFont="1" applyBorder="1" applyAlignment="1">
      <alignment horizontal="center" vertical="top" wrapText="1"/>
    </xf>
    <xf numFmtId="164" fontId="4" fillId="6" borderId="1" xfId="1" applyNumberFormat="1" applyFont="1" applyFill="1" applyBorder="1" applyAlignment="1">
      <alignment horizontal="center" vertical="top"/>
    </xf>
    <xf numFmtId="0" fontId="4" fillId="2" borderId="1" xfId="0" applyFont="1" applyFill="1" applyBorder="1" applyAlignment="1">
      <alignment horizontal="center" vertical="center" wrapText="1"/>
    </xf>
    <xf numFmtId="164" fontId="4" fillId="2" borderId="1" xfId="0" applyNumberFormat="1" applyFont="1" applyFill="1" applyBorder="1" applyAlignment="1">
      <alignment horizontal="center" vertical="center" wrapText="1"/>
    </xf>
    <xf numFmtId="0" fontId="8" fillId="2" borderId="1" xfId="0" applyFont="1" applyFill="1" applyBorder="1" applyAlignment="1">
      <alignment horizontal="center" vertical="top" wrapText="1"/>
    </xf>
    <xf numFmtId="0" fontId="4" fillId="4" borderId="1" xfId="0" applyFont="1" applyFill="1" applyBorder="1" applyAlignment="1">
      <alignment horizontal="left" vertical="top" wrapText="1"/>
    </xf>
    <xf numFmtId="0" fontId="4" fillId="4" borderId="1" xfId="0" applyFont="1" applyFill="1" applyBorder="1" applyAlignment="1">
      <alignment vertical="top" wrapText="1"/>
    </xf>
    <xf numFmtId="0" fontId="4" fillId="7" borderId="1" xfId="0" applyFont="1" applyFill="1" applyBorder="1" applyAlignment="1">
      <alignment vertical="top" wrapText="1"/>
    </xf>
    <xf numFmtId="164" fontId="4" fillId="7" borderId="1" xfId="0" applyNumberFormat="1" applyFont="1" applyFill="1" applyBorder="1" applyAlignment="1">
      <alignment horizontal="center" vertical="top" wrapText="1"/>
    </xf>
    <xf numFmtId="164" fontId="5" fillId="7" borderId="1" xfId="0" applyNumberFormat="1" applyFont="1" applyFill="1" applyBorder="1" applyAlignment="1">
      <alignment horizontal="center" vertical="top" wrapText="1"/>
    </xf>
    <xf numFmtId="164" fontId="4" fillId="3" borderId="1" xfId="0" applyNumberFormat="1" applyFont="1" applyFill="1" applyBorder="1" applyAlignment="1">
      <alignment horizontal="center" vertical="top" wrapText="1"/>
    </xf>
    <xf numFmtId="0" fontId="4" fillId="3" borderId="1" xfId="0" applyFont="1" applyFill="1" applyBorder="1" applyAlignment="1">
      <alignment vertical="top" wrapText="1"/>
    </xf>
    <xf numFmtId="0" fontId="1" fillId="3" borderId="0" xfId="0" applyFont="1" applyFill="1" applyAlignment="1">
      <alignment vertical="top" wrapText="1"/>
    </xf>
    <xf numFmtId="0" fontId="1" fillId="3" borderId="0" xfId="0" applyFont="1" applyFill="1" applyAlignment="1">
      <alignment horizontal="center" vertical="top"/>
    </xf>
    <xf numFmtId="0" fontId="1" fillId="3" borderId="0" xfId="0" applyFont="1" applyFill="1" applyAlignment="1">
      <alignment horizontal="center" vertical="top" wrapText="1"/>
    </xf>
    <xf numFmtId="0" fontId="9" fillId="3" borderId="0" xfId="0" applyFont="1" applyFill="1" applyAlignment="1">
      <alignment horizontal="center" vertical="top"/>
    </xf>
    <xf numFmtId="164" fontId="10" fillId="0" borderId="0" xfId="0" applyNumberFormat="1" applyFont="1" applyAlignment="1">
      <alignment horizontal="center" vertical="top"/>
    </xf>
    <xf numFmtId="164" fontId="10" fillId="0" borderId="0" xfId="0" applyNumberFormat="1" applyFont="1"/>
    <xf numFmtId="0" fontId="4" fillId="3" borderId="1" xfId="0" applyFont="1" applyFill="1" applyBorder="1" applyAlignment="1">
      <alignment horizontal="left" vertical="top" wrapText="1"/>
    </xf>
    <xf numFmtId="0" fontId="4" fillId="3" borderId="6" xfId="0" applyFont="1" applyFill="1" applyBorder="1" applyAlignment="1">
      <alignment vertical="top" wrapText="1"/>
    </xf>
    <xf numFmtId="164" fontId="5" fillId="0" borderId="1" xfId="0" applyNumberFormat="1" applyFont="1" applyBorder="1" applyAlignment="1">
      <alignment horizontal="center" vertical="top" wrapText="1"/>
    </xf>
    <xf numFmtId="0" fontId="4" fillId="0" borderId="0" xfId="0" applyFont="1" applyAlignment="1">
      <alignment vertical="top" wrapText="1"/>
    </xf>
    <xf numFmtId="0" fontId="4" fillId="0" borderId="0" xfId="0" applyFont="1" applyAlignment="1">
      <alignment horizontal="center" vertical="top" wrapText="1"/>
    </xf>
    <xf numFmtId="164" fontId="4" fillId="0" borderId="0" xfId="0" applyNumberFormat="1" applyFont="1" applyAlignment="1">
      <alignment horizontal="center" vertical="top" wrapText="1"/>
    </xf>
    <xf numFmtId="164" fontId="5" fillId="3" borderId="1" xfId="0" applyNumberFormat="1" applyFont="1" applyFill="1" applyBorder="1" applyAlignment="1">
      <alignment horizontal="center" vertical="top"/>
    </xf>
    <xf numFmtId="164" fontId="4" fillId="3" borderId="4" xfId="0" applyNumberFormat="1" applyFont="1" applyFill="1" applyBorder="1" applyAlignment="1">
      <alignment horizontal="center" vertical="top" wrapText="1"/>
    </xf>
    <xf numFmtId="0" fontId="5" fillId="0" borderId="0" xfId="0" applyFont="1" applyAlignment="1">
      <alignment vertical="top" wrapText="1"/>
    </xf>
    <xf numFmtId="0" fontId="5" fillId="0" borderId="0" xfId="0" applyFont="1" applyAlignment="1">
      <alignment horizontal="left" vertical="top" wrapText="1"/>
    </xf>
    <xf numFmtId="164" fontId="7" fillId="0" borderId="0" xfId="0" applyNumberFormat="1" applyFont="1" applyAlignment="1">
      <alignment horizontal="right" vertical="top"/>
    </xf>
    <xf numFmtId="0" fontId="4" fillId="0" borderId="6" xfId="0" applyFont="1" applyBorder="1" applyAlignment="1">
      <alignment vertical="top" wrapText="1"/>
    </xf>
    <xf numFmtId="0" fontId="11" fillId="0" borderId="0" xfId="0" applyFont="1"/>
    <xf numFmtId="0" fontId="5" fillId="7" borderId="1" xfId="0" applyFont="1" applyFill="1" applyBorder="1" applyAlignment="1">
      <alignment horizontal="center" vertical="top" wrapText="1"/>
    </xf>
    <xf numFmtId="164" fontId="4" fillId="0" borderId="1" xfId="0" applyNumberFormat="1" applyFont="1" applyBorder="1" applyAlignment="1">
      <alignment vertical="top" wrapText="1"/>
    </xf>
    <xf numFmtId="0" fontId="4" fillId="7" borderId="1" xfId="0" applyFont="1" applyFill="1" applyBorder="1" applyAlignment="1">
      <alignment horizontal="justify" vertical="top" wrapText="1"/>
    </xf>
    <xf numFmtId="164" fontId="5" fillId="7" borderId="1" xfId="0" applyNumberFormat="1" applyFont="1" applyFill="1" applyBorder="1" applyAlignment="1">
      <alignment horizontal="center" vertical="top"/>
    </xf>
    <xf numFmtId="164" fontId="5" fillId="3" borderId="1" xfId="0" applyNumberFormat="1" applyFont="1" applyFill="1" applyBorder="1" applyAlignment="1">
      <alignment horizontal="center" vertical="top" wrapText="1"/>
    </xf>
    <xf numFmtId="0" fontId="4" fillId="0" borderId="12" xfId="0" applyFont="1" applyBorder="1" applyAlignment="1">
      <alignment vertical="top" wrapText="1"/>
    </xf>
    <xf numFmtId="0" fontId="5" fillId="0" borderId="12" xfId="0" applyFont="1" applyBorder="1" applyAlignment="1">
      <alignment vertical="top" wrapText="1"/>
    </xf>
    <xf numFmtId="164" fontId="5" fillId="0" borderId="1" xfId="0" applyNumberFormat="1" applyFont="1" applyBorder="1" applyAlignment="1">
      <alignment horizontal="center" vertical="top"/>
    </xf>
    <xf numFmtId="0" fontId="5" fillId="8" borderId="1" xfId="0" applyFont="1" applyFill="1" applyBorder="1" applyAlignment="1">
      <alignment vertical="top" wrapText="1"/>
    </xf>
    <xf numFmtId="164" fontId="4" fillId="8" borderId="10" xfId="0" applyNumberFormat="1" applyFont="1" applyFill="1" applyBorder="1" applyAlignment="1">
      <alignment horizontal="center" vertical="top" wrapText="1"/>
    </xf>
    <xf numFmtId="0" fontId="11" fillId="3" borderId="0" xfId="0" applyFont="1" applyFill="1"/>
    <xf numFmtId="0" fontId="5" fillId="8" borderId="1" xfId="0" applyFont="1" applyFill="1" applyBorder="1" applyAlignment="1">
      <alignment horizontal="center" vertical="top" wrapText="1"/>
    </xf>
    <xf numFmtId="164" fontId="4" fillId="3" borderId="1" xfId="0" applyNumberFormat="1" applyFont="1" applyFill="1" applyBorder="1" applyAlignment="1">
      <alignment vertical="top" wrapText="1"/>
    </xf>
    <xf numFmtId="0" fontId="5" fillId="8" borderId="1" xfId="0" applyFont="1" applyFill="1" applyBorder="1" applyAlignment="1">
      <alignment horizontal="justify" vertical="top" wrapText="1"/>
    </xf>
    <xf numFmtId="164" fontId="5" fillId="0" borderId="1" xfId="0" applyNumberFormat="1" applyFont="1" applyBorder="1" applyAlignment="1">
      <alignment vertical="top" wrapText="1"/>
    </xf>
    <xf numFmtId="0" fontId="4" fillId="4" borderId="1" xfId="0" applyFont="1" applyFill="1" applyBorder="1" applyAlignment="1">
      <alignment vertical="top"/>
    </xf>
    <xf numFmtId="0" fontId="5" fillId="3" borderId="2" xfId="0" applyFont="1" applyFill="1" applyBorder="1" applyAlignment="1">
      <alignment vertical="top" wrapText="1"/>
    </xf>
    <xf numFmtId="0" fontId="5" fillId="3" borderId="3" xfId="0" applyFont="1" applyFill="1" applyBorder="1" applyAlignment="1">
      <alignment vertical="top" wrapText="1"/>
    </xf>
    <xf numFmtId="0" fontId="5" fillId="3" borderId="6" xfId="0" applyFont="1" applyFill="1" applyBorder="1" applyAlignment="1">
      <alignment vertical="top" wrapText="1"/>
    </xf>
    <xf numFmtId="0" fontId="5" fillId="3" borderId="1" xfId="0" applyFont="1" applyFill="1" applyBorder="1" applyAlignment="1">
      <alignment vertical="top" wrapText="1"/>
    </xf>
    <xf numFmtId="0" fontId="4" fillId="9" borderId="4" xfId="0" applyFont="1" applyFill="1" applyBorder="1" applyAlignment="1">
      <alignment vertical="top" wrapText="1"/>
    </xf>
    <xf numFmtId="0" fontId="5" fillId="3" borderId="4" xfId="0" applyFont="1" applyFill="1" applyBorder="1" applyAlignment="1">
      <alignment vertical="top" wrapText="1"/>
    </xf>
    <xf numFmtId="164" fontId="14" fillId="3" borderId="1" xfId="0" applyNumberFormat="1" applyFont="1" applyFill="1" applyBorder="1" applyAlignment="1">
      <alignment horizontal="center" vertical="top" wrapText="1"/>
    </xf>
    <xf numFmtId="0" fontId="14" fillId="3" borderId="3" xfId="0" applyFont="1" applyFill="1" applyBorder="1" applyAlignment="1">
      <alignment horizontal="left" vertical="top" wrapText="1"/>
    </xf>
    <xf numFmtId="0" fontId="14" fillId="3" borderId="6" xfId="0" applyFont="1" applyFill="1" applyBorder="1" applyAlignment="1">
      <alignment horizontal="left" vertical="top" wrapText="1"/>
    </xf>
    <xf numFmtId="0" fontId="14" fillId="3" borderId="0" xfId="0" applyFont="1" applyFill="1" applyAlignment="1">
      <alignment vertical="top" wrapText="1"/>
    </xf>
    <xf numFmtId="0" fontId="5" fillId="3" borderId="0" xfId="0" applyFont="1" applyFill="1" applyAlignment="1">
      <alignment vertical="top" wrapText="1"/>
    </xf>
    <xf numFmtId="0" fontId="14" fillId="3" borderId="14" xfId="0" applyFont="1" applyFill="1" applyBorder="1" applyAlignment="1">
      <alignment horizontal="left" vertical="top" wrapText="1"/>
    </xf>
    <xf numFmtId="0" fontId="15" fillId="3" borderId="6" xfId="0" applyFont="1" applyFill="1" applyBorder="1" applyAlignment="1">
      <alignment vertical="top" wrapText="1"/>
    </xf>
    <xf numFmtId="0" fontId="5" fillId="3" borderId="3" xfId="0" applyFont="1" applyFill="1" applyBorder="1" applyAlignment="1">
      <alignment horizontal="left" vertical="top" wrapText="1"/>
    </xf>
    <xf numFmtId="0" fontId="5" fillId="3" borderId="6" xfId="0" applyFont="1" applyFill="1" applyBorder="1" applyAlignment="1">
      <alignment horizontal="left" vertical="top" wrapText="1"/>
    </xf>
    <xf numFmtId="0" fontId="5" fillId="3" borderId="2" xfId="0" applyFont="1" applyFill="1" applyBorder="1" applyAlignment="1">
      <alignment horizontal="left" vertical="top" wrapText="1"/>
    </xf>
    <xf numFmtId="0" fontId="5" fillId="3" borderId="1" xfId="0" applyFont="1" applyFill="1" applyBorder="1" applyAlignment="1">
      <alignment horizontal="left" vertical="top" wrapText="1"/>
    </xf>
    <xf numFmtId="0" fontId="5" fillId="0" borderId="10" xfId="0" applyFont="1" applyBorder="1" applyAlignment="1">
      <alignment vertical="top" wrapText="1"/>
    </xf>
    <xf numFmtId="0" fontId="4" fillId="9" borderId="6" xfId="0" applyFont="1" applyFill="1" applyBorder="1" applyAlignment="1">
      <alignment vertical="top" wrapText="1"/>
    </xf>
    <xf numFmtId="0" fontId="5" fillId="0" borderId="6" xfId="0" applyFont="1" applyBorder="1" applyAlignment="1">
      <alignment vertical="top" wrapText="1"/>
    </xf>
    <xf numFmtId="0" fontId="5" fillId="0" borderId="4" xfId="0" applyFont="1" applyBorder="1" applyAlignment="1">
      <alignment vertical="top" wrapText="1"/>
    </xf>
    <xf numFmtId="0" fontId="5" fillId="0" borderId="1" xfId="0" applyFont="1" applyBorder="1" applyAlignment="1">
      <alignment horizontal="left" vertical="top" wrapText="1"/>
    </xf>
    <xf numFmtId="164" fontId="4" fillId="8" borderId="1" xfId="0" applyNumberFormat="1" applyFont="1" applyFill="1" applyBorder="1" applyAlignment="1">
      <alignment vertical="top" wrapText="1"/>
    </xf>
    <xf numFmtId="164" fontId="5" fillId="8" borderId="1" xfId="0" applyNumberFormat="1" applyFont="1" applyFill="1" applyBorder="1" applyAlignment="1">
      <alignment horizontal="left" vertical="top" wrapText="1"/>
    </xf>
    <xf numFmtId="0" fontId="5" fillId="0" borderId="1" xfId="0" applyFont="1" applyBorder="1" applyAlignment="1">
      <alignment horizontal="justify" vertical="top" wrapText="1"/>
    </xf>
    <xf numFmtId="0" fontId="5" fillId="0" borderId="0" xfId="0" applyFont="1" applyAlignment="1">
      <alignment horizontal="justify" vertical="top" wrapText="1"/>
    </xf>
    <xf numFmtId="164" fontId="11" fillId="0" borderId="0" xfId="0" applyNumberFormat="1" applyFont="1" applyAlignment="1">
      <alignment horizontal="center" vertical="top"/>
    </xf>
    <xf numFmtId="0" fontId="11" fillId="0" borderId="0" xfId="0" applyFont="1" applyAlignment="1">
      <alignment vertical="top"/>
    </xf>
    <xf numFmtId="0" fontId="11" fillId="0" borderId="0" xfId="0" applyFont="1" applyAlignment="1">
      <alignment horizontal="center" vertical="top"/>
    </xf>
    <xf numFmtId="0" fontId="2" fillId="0" borderId="0" xfId="0" applyFont="1"/>
    <xf numFmtId="0" fontId="19" fillId="0" borderId="7" xfId="0" applyFont="1" applyBorder="1" applyAlignment="1">
      <alignment horizontal="center" vertical="center"/>
    </xf>
    <xf numFmtId="0" fontId="17" fillId="0" borderId="16" xfId="0" applyFont="1" applyBorder="1" applyAlignment="1">
      <alignment horizontal="left" vertical="top" wrapText="1"/>
    </xf>
    <xf numFmtId="164" fontId="17" fillId="0" borderId="1" xfId="0" applyNumberFormat="1" applyFont="1" applyBorder="1" applyAlignment="1">
      <alignment horizontal="center" vertical="top" wrapText="1"/>
    </xf>
    <xf numFmtId="0" fontId="20" fillId="0" borderId="16" xfId="0" applyFont="1" applyBorder="1" applyAlignment="1">
      <alignment horizontal="left" vertical="top" wrapText="1"/>
    </xf>
    <xf numFmtId="164" fontId="2" fillId="0" borderId="2" xfId="0" applyNumberFormat="1" applyFont="1" applyBorder="1" applyAlignment="1">
      <alignment horizontal="center" vertical="top" wrapText="1"/>
    </xf>
    <xf numFmtId="0" fontId="21" fillId="3" borderId="17" xfId="0" applyFont="1" applyFill="1" applyBorder="1" applyAlignment="1">
      <alignment horizontal="left" vertical="top" wrapText="1"/>
    </xf>
    <xf numFmtId="164" fontId="2" fillId="3" borderId="2" xfId="0" applyNumberFormat="1" applyFont="1" applyFill="1" applyBorder="1" applyAlignment="1">
      <alignment horizontal="center" vertical="top" wrapText="1"/>
    </xf>
    <xf numFmtId="0" fontId="2" fillId="0" borderId="16" xfId="0" applyFont="1" applyBorder="1" applyAlignment="1">
      <alignment horizontal="left" vertical="top" wrapText="1"/>
    </xf>
    <xf numFmtId="164" fontId="17" fillId="3" borderId="2" xfId="0" applyNumberFormat="1" applyFont="1" applyFill="1" applyBorder="1" applyAlignment="1">
      <alignment horizontal="center" vertical="top" wrapText="1"/>
    </xf>
    <xf numFmtId="0" fontId="21" fillId="0" borderId="16" xfId="0" applyFont="1" applyBorder="1" applyAlignment="1">
      <alignment horizontal="left" vertical="top" wrapText="1"/>
    </xf>
    <xf numFmtId="0" fontId="4" fillId="0" borderId="15" xfId="0" applyFont="1" applyBorder="1" applyAlignment="1">
      <alignment horizontal="left" vertical="top" wrapText="1"/>
    </xf>
    <xf numFmtId="0" fontId="5" fillId="0" borderId="18" xfId="0" applyFont="1" applyBorder="1" applyAlignment="1">
      <alignment horizontal="left" vertical="top" wrapText="1"/>
    </xf>
    <xf numFmtId="0" fontId="4" fillId="3" borderId="19" xfId="0" applyFont="1" applyFill="1" applyBorder="1" applyAlignment="1">
      <alignment vertical="top" wrapText="1"/>
    </xf>
    <xf numFmtId="0" fontId="17" fillId="0" borderId="20" xfId="0" applyFont="1" applyBorder="1" applyAlignment="1">
      <alignment horizontal="center" vertical="center" wrapText="1"/>
    </xf>
    <xf numFmtId="0" fontId="18" fillId="0" borderId="21" xfId="0" applyFont="1" applyBorder="1" applyAlignment="1">
      <alignment horizontal="center" vertical="center"/>
    </xf>
    <xf numFmtId="0" fontId="18" fillId="0" borderId="22" xfId="0" applyFont="1" applyBorder="1" applyAlignment="1">
      <alignment horizontal="center" vertical="center" wrapText="1"/>
    </xf>
    <xf numFmtId="0" fontId="19" fillId="0" borderId="23" xfId="0" applyFont="1" applyBorder="1" applyAlignment="1">
      <alignment horizontal="center" vertical="center" wrapText="1"/>
    </xf>
    <xf numFmtId="0" fontId="19" fillId="0" borderId="24" xfId="0" applyFont="1" applyBorder="1" applyAlignment="1">
      <alignment horizontal="center" vertical="center" wrapText="1"/>
    </xf>
    <xf numFmtId="0" fontId="17" fillId="0" borderId="23" xfId="0" applyFont="1" applyBorder="1" applyAlignment="1">
      <alignment horizontal="center" vertical="top"/>
    </xf>
    <xf numFmtId="0" fontId="2" fillId="0" borderId="23" xfId="0" applyFont="1" applyBorder="1" applyAlignment="1">
      <alignment horizontal="center" vertical="top"/>
    </xf>
    <xf numFmtId="0" fontId="2" fillId="0" borderId="1" xfId="0" applyFont="1" applyBorder="1"/>
    <xf numFmtId="164" fontId="6" fillId="3" borderId="1" xfId="0" applyNumberFormat="1" applyFont="1" applyFill="1" applyBorder="1" applyAlignment="1">
      <alignment horizontal="center" vertical="center" wrapText="1"/>
    </xf>
    <xf numFmtId="0" fontId="19" fillId="0" borderId="1" xfId="0" applyFont="1" applyBorder="1" applyAlignment="1">
      <alignment horizontal="center"/>
    </xf>
    <xf numFmtId="164" fontId="7" fillId="0" borderId="0" xfId="0" applyNumberFormat="1" applyFont="1" applyAlignment="1">
      <alignment vertical="top"/>
    </xf>
    <xf numFmtId="164" fontId="7" fillId="0" borderId="0" xfId="0" applyNumberFormat="1" applyFont="1" applyAlignment="1">
      <alignment horizontal="left" vertical="top"/>
    </xf>
    <xf numFmtId="0" fontId="2" fillId="0" borderId="25" xfId="0" applyFont="1" applyBorder="1" applyAlignment="1">
      <alignment horizontal="center" vertical="top"/>
    </xf>
    <xf numFmtId="0" fontId="2" fillId="0" borderId="17" xfId="0" applyFont="1" applyBorder="1" applyAlignment="1">
      <alignment horizontal="left" vertical="top" wrapText="1"/>
    </xf>
    <xf numFmtId="0" fontId="2" fillId="0" borderId="1" xfId="0" applyFont="1" applyBorder="1" applyAlignment="1">
      <alignment horizontal="left" vertical="top"/>
    </xf>
    <xf numFmtId="0" fontId="4" fillId="0" borderId="4" xfId="0" applyFont="1" applyBorder="1" applyAlignment="1">
      <alignment vertical="top" wrapText="1"/>
    </xf>
    <xf numFmtId="0" fontId="5" fillId="0" borderId="1" xfId="0" applyFont="1" applyBorder="1" applyAlignment="1">
      <alignment horizontal="center" vertical="top" wrapText="1"/>
    </xf>
    <xf numFmtId="0" fontId="5" fillId="3" borderId="10" xfId="0" applyFont="1" applyFill="1" applyBorder="1" applyAlignment="1">
      <alignment horizontal="center" vertical="top" wrapText="1"/>
    </xf>
    <xf numFmtId="164" fontId="4" fillId="0" borderId="4" xfId="0" applyNumberFormat="1" applyFont="1" applyBorder="1" applyAlignment="1">
      <alignment vertical="top" wrapText="1"/>
    </xf>
    <xf numFmtId="0" fontId="14" fillId="3" borderId="28" xfId="0" applyFont="1" applyFill="1" applyBorder="1" applyAlignment="1">
      <alignment horizontal="left" vertical="top" wrapText="1"/>
    </xf>
    <xf numFmtId="164" fontId="24" fillId="3" borderId="1" xfId="0" applyNumberFormat="1" applyFont="1" applyFill="1" applyBorder="1" applyAlignment="1">
      <alignment horizontal="center" vertical="top" wrapText="1"/>
    </xf>
    <xf numFmtId="164" fontId="4" fillId="0" borderId="10" xfId="0" applyNumberFormat="1" applyFont="1" applyBorder="1" applyAlignment="1">
      <alignment horizontal="center" vertical="top" wrapText="1"/>
    </xf>
    <xf numFmtId="0" fontId="20" fillId="3" borderId="4" xfId="0" applyFont="1" applyFill="1" applyBorder="1" applyAlignment="1">
      <alignment vertical="top" wrapText="1"/>
    </xf>
    <xf numFmtId="0" fontId="21" fillId="3" borderId="4" xfId="0" applyFont="1" applyFill="1" applyBorder="1" applyAlignment="1">
      <alignment vertical="top" wrapText="1"/>
    </xf>
    <xf numFmtId="0" fontId="20" fillId="0" borderId="1" xfId="0" applyFont="1" applyBorder="1" applyAlignment="1">
      <alignment vertical="top" wrapText="1"/>
    </xf>
    <xf numFmtId="0" fontId="21" fillId="0" borderId="1" xfId="0" applyFont="1" applyBorder="1" applyAlignment="1">
      <alignment vertical="top" wrapText="1"/>
    </xf>
    <xf numFmtId="0" fontId="20" fillId="0" borderId="4" xfId="0" applyFont="1" applyBorder="1" applyAlignment="1">
      <alignment vertical="top" wrapText="1"/>
    </xf>
    <xf numFmtId="0" fontId="21" fillId="0" borderId="10" xfId="0" applyFont="1" applyBorder="1" applyAlignment="1">
      <alignment vertical="top" wrapText="1"/>
    </xf>
    <xf numFmtId="164" fontId="21" fillId="3" borderId="1" xfId="0" applyNumberFormat="1" applyFont="1" applyFill="1" applyBorder="1" applyAlignment="1">
      <alignment horizontal="center" vertical="top" wrapText="1"/>
    </xf>
    <xf numFmtId="0" fontId="1" fillId="3" borderId="0" xfId="0" applyFont="1" applyFill="1" applyAlignment="1">
      <alignment vertical="top"/>
    </xf>
    <xf numFmtId="164" fontId="5" fillId="3" borderId="29" xfId="0" applyNumberFormat="1" applyFont="1" applyFill="1" applyBorder="1" applyAlignment="1">
      <alignment horizontal="center" vertical="top" wrapText="1"/>
    </xf>
    <xf numFmtId="164" fontId="21" fillId="0" borderId="1" xfId="0" applyNumberFormat="1" applyFont="1" applyBorder="1" applyAlignment="1">
      <alignment horizontal="center" vertical="top" wrapText="1"/>
    </xf>
    <xf numFmtId="164" fontId="5" fillId="0" borderId="4" xfId="0" applyNumberFormat="1" applyFont="1" applyBorder="1" applyAlignment="1">
      <alignment vertical="top" wrapText="1"/>
    </xf>
    <xf numFmtId="164" fontId="21" fillId="0" borderId="12" xfId="0" applyNumberFormat="1" applyFont="1" applyBorder="1" applyAlignment="1">
      <alignment horizontal="center" vertical="top" wrapText="1"/>
    </xf>
    <xf numFmtId="164" fontId="21" fillId="0" borderId="16" xfId="0" applyNumberFormat="1" applyFont="1" applyBorder="1" applyAlignment="1">
      <alignment horizontal="center" vertical="top" wrapText="1"/>
    </xf>
    <xf numFmtId="164" fontId="21" fillId="3" borderId="7" xfId="0" applyNumberFormat="1" applyFont="1" applyFill="1" applyBorder="1" applyAlignment="1">
      <alignment horizontal="center" vertical="top" wrapText="1"/>
    </xf>
    <xf numFmtId="164" fontId="4" fillId="0" borderId="30" xfId="0" applyNumberFormat="1" applyFont="1" applyBorder="1" applyAlignment="1">
      <alignment horizontal="center" vertical="top" wrapText="1"/>
    </xf>
    <xf numFmtId="164" fontId="4" fillId="0" borderId="2" xfId="0" applyNumberFormat="1" applyFont="1" applyBorder="1" applyAlignment="1">
      <alignment horizontal="center" vertical="top" wrapText="1"/>
    </xf>
    <xf numFmtId="0" fontId="4" fillId="3" borderId="10" xfId="0" applyFont="1" applyFill="1" applyBorder="1" applyAlignment="1">
      <alignment vertical="top" wrapText="1"/>
    </xf>
    <xf numFmtId="164" fontId="21" fillId="3" borderId="1" xfId="0" applyNumberFormat="1" applyFont="1" applyFill="1" applyBorder="1" applyAlignment="1">
      <alignment horizontal="center" vertical="top"/>
    </xf>
    <xf numFmtId="164" fontId="5" fillId="3" borderId="12" xfId="0" applyNumberFormat="1" applyFont="1" applyFill="1" applyBorder="1" applyAlignment="1">
      <alignment horizontal="center" vertical="top" wrapText="1"/>
    </xf>
    <xf numFmtId="0" fontId="1" fillId="0" borderId="31" xfId="0" applyFont="1" applyBorder="1" applyAlignment="1">
      <alignment horizontal="center" vertical="top"/>
    </xf>
    <xf numFmtId="0" fontId="10" fillId="0" borderId="0" xfId="0" applyFont="1" applyAlignment="1">
      <alignment horizontal="center" vertical="top"/>
    </xf>
    <xf numFmtId="0" fontId="1" fillId="0" borderId="0" xfId="0" applyFont="1" applyAlignment="1">
      <alignment horizontal="center" vertical="top" wrapText="1"/>
    </xf>
    <xf numFmtId="164" fontId="20" fillId="3" borderId="1" xfId="0" applyNumberFormat="1" applyFont="1" applyFill="1" applyBorder="1" applyAlignment="1">
      <alignment horizontal="center" vertical="top" wrapText="1"/>
    </xf>
    <xf numFmtId="164" fontId="21" fillId="0" borderId="1" xfId="0" applyNumberFormat="1" applyFont="1" applyBorder="1" applyAlignment="1">
      <alignment horizontal="center" vertical="top"/>
    </xf>
    <xf numFmtId="164" fontId="21" fillId="0" borderId="4" xfId="0" applyNumberFormat="1" applyFont="1" applyBorder="1" applyAlignment="1">
      <alignment vertical="top" wrapText="1"/>
    </xf>
    <xf numFmtId="164" fontId="20" fillId="3" borderId="4" xfId="0" applyNumberFormat="1" applyFont="1" applyFill="1" applyBorder="1" applyAlignment="1">
      <alignment horizontal="center" vertical="top" wrapText="1"/>
    </xf>
    <xf numFmtId="164" fontId="21" fillId="3" borderId="4" xfId="0" applyNumberFormat="1" applyFont="1" applyFill="1" applyBorder="1" applyAlignment="1">
      <alignment horizontal="center" vertical="top" wrapText="1"/>
    </xf>
    <xf numFmtId="164" fontId="21" fillId="3" borderId="8" xfId="0" applyNumberFormat="1" applyFont="1" applyFill="1" applyBorder="1" applyAlignment="1">
      <alignment horizontal="center" vertical="top" wrapText="1"/>
    </xf>
    <xf numFmtId="164" fontId="21" fillId="3" borderId="1" xfId="1" applyNumberFormat="1" applyFont="1" applyFill="1" applyBorder="1" applyAlignment="1">
      <alignment horizontal="center" vertical="top"/>
    </xf>
    <xf numFmtId="0" fontId="33" fillId="3" borderId="1" xfId="0" applyFont="1" applyFill="1" applyBorder="1" applyAlignment="1">
      <alignment horizontal="left" vertical="top" wrapText="1"/>
    </xf>
    <xf numFmtId="0" fontId="33" fillId="3" borderId="16" xfId="0" applyFont="1" applyFill="1" applyBorder="1" applyAlignment="1">
      <alignment vertical="top" wrapText="1"/>
    </xf>
    <xf numFmtId="0" fontId="21" fillId="3" borderId="26" xfId="0" applyFont="1" applyFill="1" applyBorder="1" applyAlignment="1">
      <alignment vertical="top" wrapText="1"/>
    </xf>
    <xf numFmtId="164" fontId="34" fillId="3" borderId="4" xfId="0" applyNumberFormat="1" applyFont="1" applyFill="1" applyBorder="1" applyAlignment="1">
      <alignment vertical="top" wrapText="1"/>
    </xf>
    <xf numFmtId="0" fontId="33" fillId="3" borderId="4" xfId="0" applyFont="1" applyFill="1" applyBorder="1" applyAlignment="1">
      <alignment vertical="top" wrapText="1"/>
    </xf>
    <xf numFmtId="164" fontId="21" fillId="3" borderId="4" xfId="0" applyNumberFormat="1" applyFont="1" applyFill="1" applyBorder="1" applyAlignment="1">
      <alignment vertical="top" wrapText="1"/>
    </xf>
    <xf numFmtId="0" fontId="21" fillId="3" borderId="6" xfId="0" applyFont="1" applyFill="1" applyBorder="1" applyAlignment="1">
      <alignment vertical="top" wrapText="1"/>
    </xf>
    <xf numFmtId="0" fontId="1" fillId="0" borderId="0" xfId="0" applyFont="1" applyAlignment="1">
      <alignment horizontal="left" vertical="top" wrapText="1"/>
    </xf>
    <xf numFmtId="0" fontId="33" fillId="0" borderId="10" xfId="0" applyFont="1" applyBorder="1" applyAlignment="1">
      <alignment vertical="top" wrapText="1"/>
    </xf>
    <xf numFmtId="49" fontId="4" fillId="8" borderId="4" xfId="0" applyNumberFormat="1" applyFont="1" applyFill="1" applyBorder="1" applyAlignment="1">
      <alignment horizontal="center" vertical="top" wrapText="1"/>
    </xf>
    <xf numFmtId="0" fontId="4" fillId="0" borderId="10" xfId="0" applyFont="1" applyBorder="1" applyAlignment="1">
      <alignment vertical="top" wrapText="1"/>
    </xf>
    <xf numFmtId="0" fontId="5" fillId="8" borderId="4" xfId="0" applyFont="1" applyFill="1" applyBorder="1" applyAlignment="1">
      <alignment horizontal="center" vertical="top" wrapText="1"/>
    </xf>
    <xf numFmtId="164" fontId="5" fillId="0" borderId="10" xfId="0" applyNumberFormat="1" applyFont="1" applyBorder="1" applyAlignment="1">
      <alignment horizontal="center" vertical="top"/>
    </xf>
    <xf numFmtId="164" fontId="5" fillId="0" borderId="4" xfId="0" applyNumberFormat="1" applyFont="1" applyBorder="1" applyAlignment="1">
      <alignment horizontal="center" vertical="top" wrapText="1"/>
    </xf>
    <xf numFmtId="164" fontId="2" fillId="0" borderId="1" xfId="0" applyNumberFormat="1" applyFont="1" applyBorder="1" applyAlignment="1">
      <alignment horizontal="center" vertical="top"/>
    </xf>
    <xf numFmtId="164" fontId="20" fillId="0" borderId="1" xfId="0" applyNumberFormat="1" applyFont="1" applyBorder="1" applyAlignment="1">
      <alignment horizontal="center" vertical="top" wrapText="1"/>
    </xf>
    <xf numFmtId="164" fontId="5" fillId="3" borderId="16" xfId="0" applyNumberFormat="1" applyFont="1" applyFill="1" applyBorder="1" applyAlignment="1">
      <alignment horizontal="center" vertical="top"/>
    </xf>
    <xf numFmtId="164" fontId="5" fillId="0" borderId="16" xfId="0" applyNumberFormat="1" applyFont="1" applyBorder="1" applyAlignment="1">
      <alignment horizontal="center" vertical="top"/>
    </xf>
    <xf numFmtId="0" fontId="14" fillId="0" borderId="12" xfId="0" applyFont="1" applyBorder="1" applyAlignment="1">
      <alignment vertical="top" wrapText="1"/>
    </xf>
    <xf numFmtId="0" fontId="13" fillId="3" borderId="12" xfId="0" applyFont="1" applyFill="1" applyBorder="1" applyAlignment="1">
      <alignment vertical="top" wrapText="1"/>
    </xf>
    <xf numFmtId="0" fontId="4" fillId="3" borderId="18" xfId="0" applyFont="1" applyFill="1" applyBorder="1" applyAlignment="1">
      <alignment vertical="top"/>
    </xf>
    <xf numFmtId="0" fontId="4" fillId="3" borderId="18" xfId="0" applyFont="1" applyFill="1" applyBorder="1" applyAlignment="1">
      <alignment vertical="top" wrapText="1"/>
    </xf>
    <xf numFmtId="0" fontId="20" fillId="0" borderId="18" xfId="0" applyFont="1" applyBorder="1" applyAlignment="1">
      <alignment vertical="top" wrapText="1"/>
    </xf>
    <xf numFmtId="0" fontId="21" fillId="0" borderId="35" xfId="0" applyFont="1" applyBorder="1" applyAlignment="1">
      <alignment vertical="top" wrapText="1"/>
    </xf>
    <xf numFmtId="164" fontId="7" fillId="0" borderId="0" xfId="0" applyNumberFormat="1" applyFont="1" applyAlignment="1">
      <alignment horizontal="center" vertical="top"/>
    </xf>
    <xf numFmtId="0" fontId="25" fillId="0" borderId="0" xfId="0" applyFont="1" applyAlignment="1">
      <alignment horizontal="center" vertical="top"/>
    </xf>
    <xf numFmtId="0" fontId="25" fillId="3" borderId="0" xfId="0" applyFont="1" applyFill="1" applyAlignment="1">
      <alignment horizontal="center" vertical="top"/>
    </xf>
    <xf numFmtId="0" fontId="25" fillId="3" borderId="0" xfId="0" applyFont="1" applyFill="1" applyAlignment="1">
      <alignment horizontal="center" vertical="top" wrapText="1"/>
    </xf>
    <xf numFmtId="0" fontId="26" fillId="3" borderId="0" xfId="0" applyFont="1" applyFill="1" applyAlignment="1">
      <alignment horizontal="center" vertical="top" wrapText="1"/>
    </xf>
    <xf numFmtId="0" fontId="27" fillId="0" borderId="0" xfId="0" applyFont="1" applyAlignment="1">
      <alignment horizontal="center" vertical="top"/>
    </xf>
    <xf numFmtId="0" fontId="26" fillId="3" borderId="0" xfId="0" applyFont="1" applyFill="1" applyAlignment="1">
      <alignment horizontal="center" vertical="top"/>
    </xf>
    <xf numFmtId="0" fontId="26" fillId="0" borderId="0" xfId="0" applyFont="1" applyAlignment="1">
      <alignment horizontal="center" vertical="top"/>
    </xf>
    <xf numFmtId="0" fontId="31" fillId="0" borderId="0" xfId="0" applyFont="1" applyAlignment="1">
      <alignment horizontal="center" vertical="top"/>
    </xf>
    <xf numFmtId="0" fontId="31" fillId="3" borderId="0" xfId="0" applyFont="1" applyFill="1" applyAlignment="1">
      <alignment horizontal="center" vertical="top"/>
    </xf>
    <xf numFmtId="0" fontId="1" fillId="3" borderId="14" xfId="0" applyFont="1" applyFill="1" applyBorder="1" applyAlignment="1">
      <alignment horizontal="center" vertical="top" wrapText="1"/>
    </xf>
    <xf numFmtId="0" fontId="29" fillId="3" borderId="14" xfId="0" applyFont="1" applyFill="1" applyBorder="1" applyAlignment="1">
      <alignment horizontal="center" vertical="top" wrapText="1"/>
    </xf>
    <xf numFmtId="0" fontId="28" fillId="3" borderId="14" xfId="0" applyFont="1" applyFill="1" applyBorder="1" applyAlignment="1">
      <alignment horizontal="center" vertical="top" wrapText="1"/>
    </xf>
    <xf numFmtId="0" fontId="25" fillId="3" borderId="14" xfId="0" applyFont="1" applyFill="1" applyBorder="1" applyAlignment="1">
      <alignment horizontal="center" vertical="top" wrapText="1"/>
    </xf>
    <xf numFmtId="0" fontId="30" fillId="3" borderId="0" xfId="0" applyFont="1" applyFill="1" applyAlignment="1">
      <alignment horizontal="center" vertical="top" wrapText="1"/>
    </xf>
    <xf numFmtId="0" fontId="28" fillId="3" borderId="0" xfId="0" applyFont="1" applyFill="1" applyAlignment="1">
      <alignment horizontal="center" vertical="top" wrapText="1"/>
    </xf>
    <xf numFmtId="0" fontId="26" fillId="3" borderId="14" xfId="0" applyFont="1" applyFill="1" applyBorder="1" applyAlignment="1">
      <alignment horizontal="center" vertical="top" wrapText="1"/>
    </xf>
    <xf numFmtId="0" fontId="28" fillId="0" borderId="0" xfId="0" applyFont="1" applyAlignment="1">
      <alignment horizontal="center" vertical="top"/>
    </xf>
    <xf numFmtId="16" fontId="1" fillId="0" borderId="0" xfId="0" applyNumberFormat="1" applyFont="1" applyAlignment="1">
      <alignment horizontal="center" vertical="top"/>
    </xf>
    <xf numFmtId="164" fontId="21" fillId="3" borderId="10" xfId="0" applyNumberFormat="1" applyFont="1" applyFill="1" applyBorder="1" applyAlignment="1">
      <alignment horizontal="center" vertical="top" wrapText="1"/>
    </xf>
    <xf numFmtId="164" fontId="5" fillId="3" borderId="10" xfId="0" applyNumberFormat="1" applyFont="1" applyFill="1" applyBorder="1" applyAlignment="1">
      <alignment horizontal="center" vertical="top" wrapText="1"/>
    </xf>
    <xf numFmtId="0" fontId="21" fillId="3" borderId="3" xfId="0" applyFont="1" applyFill="1" applyBorder="1" applyAlignment="1">
      <alignment horizontal="center" vertical="top" wrapText="1"/>
    </xf>
    <xf numFmtId="164" fontId="1" fillId="3" borderId="0" xfId="0" applyNumberFormat="1" applyFont="1" applyFill="1" applyAlignment="1">
      <alignment horizontal="center" vertical="top"/>
    </xf>
    <xf numFmtId="0" fontId="33" fillId="3" borderId="12" xfId="0" applyFont="1" applyFill="1" applyBorder="1" applyAlignment="1">
      <alignment vertical="top" wrapText="1"/>
    </xf>
    <xf numFmtId="0" fontId="21" fillId="0" borderId="12" xfId="0" applyFont="1" applyBorder="1" applyAlignment="1">
      <alignment vertical="top" wrapText="1"/>
    </xf>
    <xf numFmtId="0" fontId="33" fillId="0" borderId="12" xfId="0" applyFont="1" applyBorder="1" applyAlignment="1">
      <alignment vertical="top" wrapText="1"/>
    </xf>
    <xf numFmtId="0" fontId="33" fillId="10" borderId="1" xfId="0" applyFont="1" applyFill="1" applyBorder="1" applyAlignment="1">
      <alignment vertical="top" wrapText="1"/>
    </xf>
    <xf numFmtId="0" fontId="20" fillId="3" borderId="1" xfId="0" applyFont="1" applyFill="1" applyBorder="1" applyAlignment="1">
      <alignment vertical="top" wrapText="1"/>
    </xf>
    <xf numFmtId="0" fontId="21" fillId="3" borderId="1" xfId="0" applyFont="1" applyFill="1" applyBorder="1" applyAlignment="1">
      <alignment vertical="top" wrapText="1"/>
    </xf>
    <xf numFmtId="0" fontId="21" fillId="3" borderId="3" xfId="0" applyFont="1" applyFill="1" applyBorder="1" applyAlignment="1">
      <alignment horizontal="left" vertical="top" wrapText="1"/>
    </xf>
    <xf numFmtId="164" fontId="21" fillId="3" borderId="16" xfId="0" applyNumberFormat="1" applyFont="1" applyFill="1" applyBorder="1" applyAlignment="1">
      <alignment horizontal="center" vertical="top" wrapText="1"/>
    </xf>
    <xf numFmtId="0" fontId="21" fillId="3" borderId="10" xfId="0" applyFont="1" applyFill="1" applyBorder="1" applyAlignment="1">
      <alignment vertical="top" wrapText="1"/>
    </xf>
    <xf numFmtId="164" fontId="21" fillId="3" borderId="26" xfId="0" applyNumberFormat="1" applyFont="1" applyFill="1" applyBorder="1" applyAlignment="1">
      <alignment horizontal="center" vertical="top" wrapText="1"/>
    </xf>
    <xf numFmtId="0" fontId="21" fillId="3" borderId="27" xfId="0" applyFont="1" applyFill="1" applyBorder="1" applyAlignment="1">
      <alignment vertical="top" wrapText="1"/>
    </xf>
    <xf numFmtId="0" fontId="21" fillId="3" borderId="5" xfId="0" applyFont="1" applyFill="1" applyBorder="1" applyAlignment="1">
      <alignment vertical="top" wrapText="1"/>
    </xf>
    <xf numFmtId="164" fontId="21" fillId="3" borderId="5" xfId="0" applyNumberFormat="1" applyFont="1" applyFill="1" applyBorder="1" applyAlignment="1">
      <alignment horizontal="center" vertical="top" wrapText="1"/>
    </xf>
    <xf numFmtId="164" fontId="21" fillId="3" borderId="2" xfId="0" applyNumberFormat="1" applyFont="1" applyFill="1" applyBorder="1" applyAlignment="1">
      <alignment horizontal="center" vertical="top" wrapText="1"/>
    </xf>
    <xf numFmtId="164" fontId="20" fillId="3" borderId="2" xfId="0" applyNumberFormat="1" applyFont="1" applyFill="1" applyBorder="1" applyAlignment="1">
      <alignment horizontal="center" vertical="top" wrapText="1"/>
    </xf>
    <xf numFmtId="0" fontId="33" fillId="3" borderId="1" xfId="0" applyFont="1" applyFill="1" applyBorder="1" applyAlignment="1">
      <alignment vertical="top" wrapText="1"/>
    </xf>
    <xf numFmtId="0" fontId="20" fillId="0" borderId="12" xfId="0" applyFont="1" applyBorder="1" applyAlignment="1">
      <alignment vertical="top" wrapText="1"/>
    </xf>
    <xf numFmtId="164" fontId="20" fillId="0" borderId="16" xfId="0" applyNumberFormat="1" applyFont="1" applyBorder="1" applyAlignment="1">
      <alignment horizontal="center" vertical="top" wrapText="1"/>
    </xf>
    <xf numFmtId="164" fontId="21" fillId="6" borderId="16" xfId="1" applyNumberFormat="1" applyFont="1" applyFill="1" applyBorder="1" applyAlignment="1">
      <alignment horizontal="center" vertical="top"/>
    </xf>
    <xf numFmtId="164" fontId="21" fillId="6" borderId="1" xfId="1" applyNumberFormat="1" applyFont="1" applyFill="1" applyBorder="1" applyAlignment="1">
      <alignment horizontal="center" vertical="top"/>
    </xf>
    <xf numFmtId="164" fontId="20" fillId="0" borderId="1" xfId="0" applyNumberFormat="1" applyFont="1" applyBorder="1" applyAlignment="1">
      <alignment vertical="top" wrapText="1"/>
    </xf>
    <xf numFmtId="0" fontId="32" fillId="0" borderId="13" xfId="0" applyFont="1" applyBorder="1" applyAlignment="1">
      <alignment horizontal="center" vertical="top" wrapText="1"/>
    </xf>
    <xf numFmtId="164" fontId="5" fillId="3" borderId="4" xfId="0" applyNumberFormat="1" applyFont="1" applyFill="1" applyBorder="1" applyAlignment="1">
      <alignment horizontal="center" vertical="top" wrapText="1"/>
    </xf>
    <xf numFmtId="164" fontId="5" fillId="3" borderId="4" xfId="0" applyNumberFormat="1" applyFont="1" applyFill="1" applyBorder="1" applyAlignment="1">
      <alignment vertical="top" wrapText="1"/>
    </xf>
    <xf numFmtId="164" fontId="4" fillId="3" borderId="4" xfId="0" applyNumberFormat="1" applyFont="1" applyFill="1" applyBorder="1" applyAlignment="1">
      <alignment vertical="top" wrapText="1"/>
    </xf>
    <xf numFmtId="164" fontId="5" fillId="0" borderId="1" xfId="0" applyNumberFormat="1" applyFont="1" applyBorder="1" applyAlignment="1">
      <alignment horizontal="center" vertical="top" wrapText="1"/>
    </xf>
    <xf numFmtId="0" fontId="4" fillId="0" borderId="1" xfId="0" applyFont="1" applyBorder="1" applyAlignment="1">
      <alignment horizontal="center" vertical="top" wrapText="1"/>
    </xf>
    <xf numFmtId="0" fontId="21" fillId="3" borderId="3" xfId="0" applyFont="1" applyFill="1" applyBorder="1" applyAlignment="1">
      <alignment horizontal="center" vertical="top" wrapText="1"/>
    </xf>
    <xf numFmtId="0" fontId="15" fillId="3" borderId="4" xfId="0" applyFont="1" applyFill="1" applyBorder="1" applyAlignment="1">
      <alignment vertical="top" wrapText="1"/>
    </xf>
    <xf numFmtId="0" fontId="4" fillId="11" borderId="1" xfId="0" applyFont="1" applyFill="1" applyBorder="1" applyAlignment="1">
      <alignment vertical="top" wrapText="1"/>
    </xf>
    <xf numFmtId="0" fontId="5" fillId="11" borderId="10" xfId="0" applyFont="1" applyFill="1" applyBorder="1" applyAlignment="1">
      <alignment vertical="top" wrapText="1"/>
    </xf>
    <xf numFmtId="0" fontId="21" fillId="3" borderId="2" xfId="0" applyFont="1" applyFill="1" applyBorder="1" applyAlignment="1">
      <alignment vertical="top" wrapText="1"/>
    </xf>
    <xf numFmtId="164" fontId="4" fillId="0" borderId="4" xfId="0" applyNumberFormat="1" applyFont="1" applyBorder="1" applyAlignment="1">
      <alignment horizontal="center" vertical="top" wrapText="1"/>
    </xf>
    <xf numFmtId="0" fontId="5" fillId="3" borderId="13" xfId="0" applyFont="1" applyFill="1" applyBorder="1" applyAlignment="1">
      <alignment horizontal="center" vertical="top" wrapText="1"/>
    </xf>
    <xf numFmtId="0" fontId="5" fillId="3" borderId="3" xfId="0" applyFont="1" applyFill="1" applyBorder="1" applyAlignment="1">
      <alignment horizontal="center" vertical="top" wrapText="1"/>
    </xf>
    <xf numFmtId="0" fontId="25" fillId="3" borderId="14" xfId="0" applyFont="1" applyFill="1" applyBorder="1" applyAlignment="1">
      <alignment horizontal="center" vertical="top" wrapText="1"/>
    </xf>
    <xf numFmtId="0" fontId="5" fillId="3" borderId="2" xfId="0" applyFont="1" applyFill="1" applyBorder="1" applyAlignment="1">
      <alignment horizontal="left" vertical="top" wrapText="1"/>
    </xf>
    <xf numFmtId="0" fontId="5" fillId="3" borderId="4" xfId="0" applyFont="1" applyFill="1" applyBorder="1" applyAlignment="1">
      <alignment horizontal="left" vertical="top" wrapText="1"/>
    </xf>
    <xf numFmtId="0" fontId="12" fillId="0" borderId="8" xfId="0" applyFont="1" applyBorder="1" applyAlignment="1">
      <alignment horizontal="left" vertical="top"/>
    </xf>
    <xf numFmtId="0" fontId="12" fillId="0" borderId="11" xfId="0" applyFont="1" applyBorder="1" applyAlignment="1">
      <alignment horizontal="left" vertical="top"/>
    </xf>
    <xf numFmtId="0" fontId="5" fillId="0" borderId="1" xfId="0" applyFont="1" applyBorder="1" applyAlignment="1">
      <alignment horizontal="center" vertical="top" wrapText="1"/>
    </xf>
    <xf numFmtId="0" fontId="5" fillId="0" borderId="13" xfId="0" applyFont="1" applyBorder="1" applyAlignment="1">
      <alignment horizontal="left" vertical="top" wrapText="1"/>
    </xf>
    <xf numFmtId="0" fontId="5" fillId="0" borderId="4" xfId="0" applyFont="1" applyBorder="1" applyAlignment="1">
      <alignment horizontal="left" vertical="top" wrapText="1"/>
    </xf>
    <xf numFmtId="0" fontId="23" fillId="9" borderId="2" xfId="0" applyFont="1" applyFill="1" applyBorder="1" applyAlignment="1">
      <alignment vertical="top" wrapText="1"/>
    </xf>
    <xf numFmtId="0" fontId="23" fillId="9" borderId="6" xfId="0" applyFont="1" applyFill="1" applyBorder="1" applyAlignment="1">
      <alignment vertical="top" wrapText="1"/>
    </xf>
    <xf numFmtId="0" fontId="14" fillId="3" borderId="3" xfId="0" applyFont="1" applyFill="1" applyBorder="1" applyAlignment="1">
      <alignment horizontal="left" vertical="top" wrapText="1"/>
    </xf>
    <xf numFmtId="0" fontId="14" fillId="3" borderId="4" xfId="0" applyFont="1" applyFill="1" applyBorder="1" applyAlignment="1">
      <alignment horizontal="left" vertical="top" wrapText="1"/>
    </xf>
    <xf numFmtId="0" fontId="5" fillId="3" borderId="13" xfId="0" applyFont="1" applyFill="1" applyBorder="1" applyAlignment="1">
      <alignment horizontal="left" vertical="top" wrapText="1"/>
    </xf>
    <xf numFmtId="0" fontId="5" fillId="3" borderId="3" xfId="0" applyFont="1" applyFill="1" applyBorder="1" applyAlignment="1">
      <alignment horizontal="left" vertical="top" wrapText="1"/>
    </xf>
    <xf numFmtId="0" fontId="21" fillId="3" borderId="2" xfId="0" applyFont="1" applyFill="1" applyBorder="1" applyAlignment="1">
      <alignment horizontal="left" vertical="top" wrapText="1"/>
    </xf>
    <xf numFmtId="0" fontId="21" fillId="3" borderId="4" xfId="0" applyFont="1" applyFill="1" applyBorder="1" applyAlignment="1">
      <alignment horizontal="left" vertical="top" wrapText="1"/>
    </xf>
    <xf numFmtId="0" fontId="21" fillId="0" borderId="2" xfId="0" applyFont="1" applyBorder="1" applyAlignment="1">
      <alignment horizontal="left" vertical="top" wrapText="1"/>
    </xf>
    <xf numFmtId="0" fontId="21" fillId="0" borderId="4" xfId="0" applyFont="1" applyBorder="1" applyAlignment="1">
      <alignment horizontal="left" vertical="top" wrapText="1"/>
    </xf>
    <xf numFmtId="0" fontId="5" fillId="0" borderId="1" xfId="0" applyFont="1" applyBorder="1" applyAlignment="1">
      <alignment horizontal="justify" vertical="top" wrapText="1"/>
    </xf>
    <xf numFmtId="0" fontId="5" fillId="3" borderId="0" xfId="0" applyFont="1" applyFill="1" applyAlignment="1">
      <alignment horizontal="left" vertical="top" wrapText="1"/>
    </xf>
    <xf numFmtId="0" fontId="5" fillId="0" borderId="0" xfId="0" applyFont="1" applyAlignment="1">
      <alignment horizontal="left" vertical="top" wrapText="1"/>
    </xf>
    <xf numFmtId="164" fontId="5" fillId="0" borderId="1" xfId="0" applyNumberFormat="1" applyFont="1" applyBorder="1" applyAlignment="1">
      <alignment horizontal="center" vertical="top" wrapText="1"/>
    </xf>
    <xf numFmtId="0" fontId="5" fillId="0" borderId="0" xfId="0" applyFont="1" applyAlignment="1">
      <alignment vertical="top" wrapText="1"/>
    </xf>
    <xf numFmtId="0" fontId="21" fillId="3" borderId="8" xfId="0" applyFont="1" applyFill="1" applyBorder="1" applyAlignment="1">
      <alignment horizontal="center" vertical="top" wrapText="1"/>
    </xf>
    <xf numFmtId="0" fontId="21" fillId="3" borderId="32" xfId="0" applyFont="1" applyFill="1" applyBorder="1" applyAlignment="1">
      <alignment horizontal="center" vertical="top" wrapText="1"/>
    </xf>
    <xf numFmtId="0" fontId="21" fillId="3" borderId="11" xfId="0" applyFont="1" applyFill="1" applyBorder="1" applyAlignment="1">
      <alignment horizontal="center" vertical="top" wrapText="1"/>
    </xf>
    <xf numFmtId="0" fontId="32" fillId="3" borderId="2" xfId="0" applyFont="1" applyFill="1" applyBorder="1" applyAlignment="1">
      <alignment horizontal="center" vertical="top" wrapText="1"/>
    </xf>
    <xf numFmtId="0" fontId="21" fillId="3" borderId="4" xfId="0" applyFont="1" applyFill="1" applyBorder="1" applyAlignment="1">
      <alignment horizontal="center" vertical="top" wrapText="1"/>
    </xf>
    <xf numFmtId="0" fontId="5" fillId="0" borderId="2" xfId="0" applyFont="1" applyBorder="1" applyAlignment="1">
      <alignment horizontal="left" vertical="top" wrapText="1"/>
    </xf>
    <xf numFmtId="0" fontId="5" fillId="0" borderId="3" xfId="0" applyFont="1" applyBorder="1" applyAlignment="1">
      <alignment horizontal="left" vertical="top" wrapText="1"/>
    </xf>
    <xf numFmtId="0" fontId="5" fillId="0" borderId="2" xfId="0" applyFont="1" applyBorder="1" applyAlignment="1">
      <alignment horizontal="center" vertical="top" wrapText="1"/>
    </xf>
    <xf numFmtId="0" fontId="5" fillId="0" borderId="3" xfId="0" applyFont="1" applyBorder="1" applyAlignment="1">
      <alignment horizontal="center" vertical="top" wrapText="1"/>
    </xf>
    <xf numFmtId="0" fontId="5" fillId="0" borderId="4" xfId="0" applyFont="1" applyBorder="1" applyAlignment="1">
      <alignment horizontal="center" vertical="top" wrapText="1"/>
    </xf>
    <xf numFmtId="0" fontId="32" fillId="3" borderId="2" xfId="0" applyFont="1" applyFill="1" applyBorder="1" applyAlignment="1">
      <alignment horizontal="center" vertical="center" wrapText="1"/>
    </xf>
    <xf numFmtId="0" fontId="21" fillId="3" borderId="3" xfId="0" applyFont="1" applyFill="1" applyBorder="1" applyAlignment="1">
      <alignment horizontal="center" vertical="center" wrapText="1"/>
    </xf>
    <xf numFmtId="0" fontId="5" fillId="3" borderId="2" xfId="0" applyFont="1" applyFill="1" applyBorder="1" applyAlignment="1">
      <alignment horizontal="center" vertical="top" wrapText="1"/>
    </xf>
    <xf numFmtId="0" fontId="5" fillId="3" borderId="4" xfId="0" applyFont="1" applyFill="1" applyBorder="1" applyAlignment="1">
      <alignment horizontal="center" vertical="top" wrapText="1"/>
    </xf>
    <xf numFmtId="164" fontId="7" fillId="0" borderId="0" xfId="0" applyNumberFormat="1" applyFont="1" applyAlignment="1">
      <alignment horizontal="left" vertical="top"/>
    </xf>
    <xf numFmtId="0" fontId="6" fillId="0" borderId="0" xfId="0" applyFont="1" applyAlignment="1">
      <alignment horizontal="center" vertical="center" wrapText="1"/>
    </xf>
    <xf numFmtId="0" fontId="4" fillId="0" borderId="1" xfId="0" applyFont="1" applyBorder="1" applyAlignment="1">
      <alignment horizontal="center" vertical="top" wrapText="1"/>
    </xf>
    <xf numFmtId="0" fontId="21" fillId="3" borderId="2" xfId="0" applyFont="1" applyFill="1" applyBorder="1" applyAlignment="1">
      <alignment horizontal="center" vertical="top" wrapText="1"/>
    </xf>
    <xf numFmtId="0" fontId="21" fillId="3" borderId="3" xfId="0" applyFont="1" applyFill="1" applyBorder="1" applyAlignment="1">
      <alignment horizontal="center" vertical="top" wrapText="1"/>
    </xf>
    <xf numFmtId="0" fontId="21" fillId="3" borderId="6" xfId="0" applyFont="1" applyFill="1" applyBorder="1" applyAlignment="1">
      <alignment horizontal="center" vertical="top" wrapText="1"/>
    </xf>
    <xf numFmtId="0" fontId="21" fillId="3" borderId="3" xfId="0" applyFont="1" applyFill="1" applyBorder="1" applyAlignment="1">
      <alignment horizontal="left" vertical="top" wrapText="1"/>
    </xf>
    <xf numFmtId="0" fontId="21" fillId="3" borderId="6" xfId="0" applyFont="1" applyFill="1" applyBorder="1" applyAlignment="1">
      <alignment horizontal="left" vertical="top" wrapText="1"/>
    </xf>
    <xf numFmtId="0" fontId="32" fillId="0" borderId="2" xfId="0" applyFont="1" applyBorder="1" applyAlignment="1">
      <alignment horizontal="left" vertical="top" wrapText="1"/>
    </xf>
    <xf numFmtId="0" fontId="4" fillId="0" borderId="2" xfId="0" applyFont="1" applyBorder="1" applyAlignment="1">
      <alignment horizontal="left" vertical="top" wrapText="1"/>
    </xf>
    <xf numFmtId="0" fontId="4" fillId="0" borderId="3" xfId="0" applyFont="1" applyBorder="1" applyAlignment="1">
      <alignment horizontal="left" vertical="top" wrapText="1"/>
    </xf>
    <xf numFmtId="0" fontId="5" fillId="3" borderId="33" xfId="0" applyFont="1" applyFill="1" applyBorder="1" applyAlignment="1">
      <alignment horizontal="center" vertical="top" wrapText="1"/>
    </xf>
    <xf numFmtId="0" fontId="5" fillId="3" borderId="34" xfId="0" applyFont="1" applyFill="1" applyBorder="1" applyAlignment="1">
      <alignment horizontal="center" vertical="top" wrapText="1"/>
    </xf>
    <xf numFmtId="0" fontId="5" fillId="3" borderId="28" xfId="0" applyFont="1" applyFill="1" applyBorder="1" applyAlignment="1">
      <alignment horizontal="center" vertical="top" wrapText="1"/>
    </xf>
    <xf numFmtId="0" fontId="5" fillId="3" borderId="6" xfId="0" applyFont="1" applyFill="1" applyBorder="1" applyAlignment="1">
      <alignment horizontal="center" vertical="top" wrapText="1"/>
    </xf>
    <xf numFmtId="0" fontId="5" fillId="0" borderId="6" xfId="0" applyFont="1" applyBorder="1" applyAlignment="1">
      <alignment horizontal="center" vertical="top" wrapText="1"/>
    </xf>
    <xf numFmtId="0" fontId="21" fillId="3" borderId="13" xfId="0" applyFont="1" applyFill="1" applyBorder="1" applyAlignment="1">
      <alignment horizontal="center" vertical="top" wrapText="1"/>
    </xf>
    <xf numFmtId="0" fontId="21" fillId="3" borderId="4" xfId="0" applyFont="1" applyFill="1" applyBorder="1" applyAlignment="1">
      <alignment horizontal="center" vertical="center" wrapText="1"/>
    </xf>
    <xf numFmtId="0" fontId="5" fillId="3" borderId="8" xfId="0" applyFont="1" applyFill="1" applyBorder="1" applyAlignment="1">
      <alignment horizontal="center" vertical="top" wrapText="1"/>
    </xf>
    <xf numFmtId="0" fontId="5" fillId="3" borderId="32" xfId="0" applyFont="1" applyFill="1" applyBorder="1" applyAlignment="1">
      <alignment horizontal="center" vertical="top" wrapText="1"/>
    </xf>
    <xf numFmtId="0" fontId="5" fillId="3" borderId="11" xfId="0" applyFont="1" applyFill="1" applyBorder="1" applyAlignment="1">
      <alignment horizontal="center" vertical="top" wrapText="1"/>
    </xf>
    <xf numFmtId="0" fontId="32" fillId="3" borderId="3" xfId="0" applyFont="1" applyFill="1" applyBorder="1" applyAlignment="1">
      <alignment horizontal="center" vertical="top" wrapText="1"/>
    </xf>
    <xf numFmtId="0" fontId="23" fillId="3" borderId="2" xfId="0" applyFont="1" applyFill="1" applyBorder="1" applyAlignment="1">
      <alignment horizontal="center" vertical="top" wrapText="1"/>
    </xf>
    <xf numFmtId="0" fontId="23" fillId="3" borderId="4" xfId="0" applyFont="1" applyFill="1" applyBorder="1" applyAlignment="1">
      <alignment horizontal="center" vertical="top" wrapText="1"/>
    </xf>
    <xf numFmtId="0" fontId="1" fillId="3" borderId="14" xfId="0" applyFont="1" applyFill="1" applyBorder="1" applyAlignment="1">
      <alignment horizontal="left" vertical="top" wrapText="1"/>
    </xf>
    <xf numFmtId="0" fontId="1" fillId="3" borderId="0" xfId="0" applyFont="1" applyFill="1" applyAlignment="1">
      <alignment horizontal="left" vertical="top" wrapText="1"/>
    </xf>
    <xf numFmtId="0" fontId="9" fillId="3" borderId="14" xfId="0" applyFont="1" applyFill="1" applyBorder="1" applyAlignment="1">
      <alignment horizontal="left" vertical="top"/>
    </xf>
    <xf numFmtId="0" fontId="9" fillId="3" borderId="0" xfId="0" applyFont="1" applyFill="1" applyAlignment="1">
      <alignment horizontal="left" vertical="top"/>
    </xf>
    <xf numFmtId="0" fontId="18" fillId="7" borderId="14" xfId="0" applyFont="1" applyFill="1" applyBorder="1" applyAlignment="1">
      <alignment horizontal="center" vertical="center" wrapText="1"/>
    </xf>
    <xf numFmtId="0" fontId="18" fillId="7" borderId="0" xfId="0" applyFont="1" applyFill="1" applyAlignment="1">
      <alignment horizontal="center" vertical="center" wrapText="1"/>
    </xf>
    <xf numFmtId="0" fontId="18" fillId="7" borderId="9" xfId="0" applyFont="1" applyFill="1" applyBorder="1" applyAlignment="1">
      <alignment horizontal="center" vertical="center" wrapText="1"/>
    </xf>
    <xf numFmtId="0" fontId="16" fillId="0" borderId="0" xfId="0" applyFont="1" applyAlignment="1">
      <alignment horizontal="center" vertical="center" wrapText="1"/>
    </xf>
  </cellXfs>
  <cellStyles count="2">
    <cellStyle name="Excel Built-in Normal" xfId="1" xr:uid="{48795526-0D47-4B88-AE3F-56B560CE652A}"/>
    <cellStyle name="Įprastas" xfId="0" builtinId="0"/>
  </cellStyles>
  <dxfs count="0"/>
  <tableStyles count="0" defaultTableStyle="TableStyleMedium2" defaultPivotStyle="PivotStyleLight16"/>
  <colors>
    <mruColors>
      <color rgb="FF99FF99"/>
      <color rgb="FFFFCCFF"/>
      <color rgb="FFCCFFCC"/>
      <color rgb="FF99FFCC"/>
      <color rgb="FFFFFFCC"/>
      <color rgb="FFFFFF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eetMetadata" Target="metadata.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ema">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C80E112-3B8F-41F4-9BAA-5145454E912F}">
  <dimension ref="A1:O238"/>
  <sheetViews>
    <sheetView tabSelected="1" zoomScaleNormal="100" zoomScaleSheetLayoutView="100" workbookViewId="0">
      <selection activeCell="B4" sqref="B4:I4"/>
    </sheetView>
  </sheetViews>
  <sheetFormatPr defaultColWidth="9.140625" defaultRowHeight="12.75" x14ac:dyDescent="0.2"/>
  <cols>
    <col min="1" max="1" width="2.5703125" style="4" customWidth="1"/>
    <col min="2" max="2" width="17.28515625" style="7" customWidth="1"/>
    <col min="3" max="3" width="44.7109375" style="7" customWidth="1"/>
    <col min="4" max="4" width="14.5703125" style="8" customWidth="1"/>
    <col min="5" max="5" width="13.5703125" style="2" customWidth="1"/>
    <col min="6" max="6" width="15.140625" style="2" customWidth="1"/>
    <col min="7" max="9" width="14.7109375" style="2" customWidth="1"/>
    <col min="10" max="10" width="10.5703125" style="8" customWidth="1"/>
    <col min="11" max="11" width="12" style="8" customWidth="1"/>
    <col min="12" max="12" width="9.140625" style="8"/>
    <col min="13" max="16384" width="9.140625" style="4"/>
  </cols>
  <sheetData>
    <row r="1" spans="1:13" ht="15.75" x14ac:dyDescent="0.2">
      <c r="B1" s="3"/>
      <c r="C1" s="3"/>
      <c r="D1" s="1"/>
      <c r="E1" s="47"/>
      <c r="F1" s="119"/>
      <c r="G1" s="119"/>
      <c r="H1" s="279" t="s">
        <v>0</v>
      </c>
      <c r="I1" s="279"/>
    </row>
    <row r="2" spans="1:13" ht="15.75" x14ac:dyDescent="0.2">
      <c r="B2" s="3"/>
      <c r="C2" s="3"/>
      <c r="D2" s="1"/>
      <c r="E2" s="47"/>
      <c r="G2" s="119"/>
      <c r="H2" s="279" t="s">
        <v>1</v>
      </c>
      <c r="I2" s="279"/>
      <c r="J2" s="184"/>
    </row>
    <row r="3" spans="1:13" ht="15.75" x14ac:dyDescent="0.2">
      <c r="B3" s="3"/>
      <c r="C3" s="3"/>
      <c r="D3" s="1"/>
      <c r="E3" s="47"/>
      <c r="G3" s="119"/>
      <c r="H3" s="120"/>
      <c r="I3" s="120"/>
      <c r="J3" s="184"/>
    </row>
    <row r="4" spans="1:13" ht="32.450000000000003" customHeight="1" x14ac:dyDescent="0.2">
      <c r="A4" s="49"/>
      <c r="B4" s="280" t="s">
        <v>2</v>
      </c>
      <c r="C4" s="280"/>
      <c r="D4" s="280"/>
      <c r="E4" s="280"/>
      <c r="F4" s="280"/>
      <c r="G4" s="280"/>
      <c r="H4" s="280"/>
      <c r="I4" s="280"/>
    </row>
    <row r="5" spans="1:13" ht="60" customHeight="1" x14ac:dyDescent="0.2">
      <c r="A5" s="49"/>
      <c r="B5" s="21" t="s">
        <v>3</v>
      </c>
      <c r="C5" s="21" t="s">
        <v>4</v>
      </c>
      <c r="D5" s="21" t="s">
        <v>5</v>
      </c>
      <c r="E5" s="22" t="s">
        <v>6</v>
      </c>
      <c r="F5" s="22" t="s">
        <v>7</v>
      </c>
      <c r="G5" s="22" t="s">
        <v>8</v>
      </c>
      <c r="H5" s="22" t="s">
        <v>9</v>
      </c>
      <c r="I5" s="22" t="s">
        <v>10</v>
      </c>
    </row>
    <row r="6" spans="1:13" ht="12.6" customHeight="1" x14ac:dyDescent="0.2">
      <c r="A6" s="49"/>
      <c r="B6" s="23">
        <v>1</v>
      </c>
      <c r="C6" s="23">
        <v>2</v>
      </c>
      <c r="D6" s="23">
        <v>3</v>
      </c>
      <c r="E6" s="23">
        <v>4</v>
      </c>
      <c r="F6" s="23">
        <v>5</v>
      </c>
      <c r="G6" s="23">
        <v>6</v>
      </c>
      <c r="H6" s="23">
        <v>7</v>
      </c>
      <c r="I6" s="23">
        <v>8</v>
      </c>
    </row>
    <row r="7" spans="1:13" ht="29.45" customHeight="1" x14ac:dyDescent="0.2">
      <c r="A7" s="49"/>
      <c r="B7" s="24" t="s">
        <v>11</v>
      </c>
      <c r="C7" s="25" t="s">
        <v>12</v>
      </c>
      <c r="D7" s="25"/>
      <c r="E7" s="25"/>
      <c r="F7" s="25"/>
      <c r="G7" s="25"/>
      <c r="H7" s="25"/>
      <c r="I7" s="25"/>
    </row>
    <row r="8" spans="1:13" ht="30" customHeight="1" x14ac:dyDescent="0.2">
      <c r="A8" s="49"/>
      <c r="B8" s="26" t="s">
        <v>13</v>
      </c>
      <c r="C8" s="26" t="s">
        <v>14</v>
      </c>
      <c r="D8" s="50" t="s">
        <v>15</v>
      </c>
      <c r="E8" s="27"/>
      <c r="F8" s="27"/>
      <c r="G8" s="27"/>
      <c r="H8" s="27"/>
      <c r="I8" s="28"/>
      <c r="K8" s="2"/>
    </row>
    <row r="9" spans="1:13" ht="17.45" customHeight="1" x14ac:dyDescent="0.2">
      <c r="A9" s="49"/>
      <c r="B9" s="10"/>
      <c r="C9" s="10" t="s">
        <v>16</v>
      </c>
      <c r="D9" s="17"/>
      <c r="E9" s="11">
        <f>SUM(E11)</f>
        <v>1271.7</v>
      </c>
      <c r="F9" s="11">
        <f>SUM(F11)</f>
        <v>1299.0999999999999</v>
      </c>
      <c r="G9" s="11">
        <f>SUM(G11)</f>
        <v>1299.0999999999999</v>
      </c>
      <c r="H9" s="11">
        <f>SUM(H11)</f>
        <v>1299.0999999999999</v>
      </c>
      <c r="I9" s="11"/>
    </row>
    <row r="10" spans="1:13" x14ac:dyDescent="0.2">
      <c r="A10" s="49"/>
      <c r="B10" s="281"/>
      <c r="C10" s="12" t="s">
        <v>17</v>
      </c>
      <c r="D10" s="18"/>
      <c r="E10" s="51"/>
      <c r="F10" s="51"/>
      <c r="G10" s="51"/>
      <c r="H10" s="51"/>
      <c r="I10" s="51"/>
    </row>
    <row r="11" spans="1:13" ht="28.15" customHeight="1" x14ac:dyDescent="0.2">
      <c r="A11" s="49"/>
      <c r="B11" s="281"/>
      <c r="C11" s="12" t="s">
        <v>18</v>
      </c>
      <c r="D11" s="18"/>
      <c r="E11" s="29">
        <f>1195+100-23.3</f>
        <v>1271.7</v>
      </c>
      <c r="F11" s="175">
        <f>1297+2.1</f>
        <v>1299.0999999999999</v>
      </c>
      <c r="G11" s="6">
        <f>1297+2.1</f>
        <v>1299.0999999999999</v>
      </c>
      <c r="H11" s="6">
        <f>1297+2.1</f>
        <v>1299.0999999999999</v>
      </c>
      <c r="I11" s="51"/>
      <c r="J11" s="185"/>
    </row>
    <row r="12" spans="1:13" ht="20.45" customHeight="1" x14ac:dyDescent="0.2">
      <c r="A12" s="49"/>
      <c r="B12" s="52" t="s">
        <v>19</v>
      </c>
      <c r="C12" s="26" t="s">
        <v>20</v>
      </c>
      <c r="D12" s="50"/>
      <c r="E12" s="53"/>
      <c r="F12" s="53"/>
      <c r="G12" s="53"/>
      <c r="H12" s="53"/>
      <c r="I12" s="28"/>
      <c r="J12" s="8" t="s">
        <v>21</v>
      </c>
    </row>
    <row r="13" spans="1:13" ht="18" customHeight="1" x14ac:dyDescent="0.2">
      <c r="A13" s="49"/>
      <c r="B13" s="243" t="s">
        <v>22</v>
      </c>
      <c r="C13" s="207" t="s">
        <v>23</v>
      </c>
      <c r="D13" s="282" t="s">
        <v>24</v>
      </c>
      <c r="E13" s="43"/>
      <c r="F13" s="43"/>
      <c r="G13" s="43"/>
      <c r="H13" s="43"/>
      <c r="I13" s="54" t="s">
        <v>25</v>
      </c>
    </row>
    <row r="14" spans="1:13" ht="29.45" customHeight="1" x14ac:dyDescent="0.2">
      <c r="A14" s="49"/>
      <c r="B14" s="255"/>
      <c r="C14" s="208" t="s">
        <v>18</v>
      </c>
      <c r="D14" s="283"/>
      <c r="E14" s="43">
        <f>302+26.4</f>
        <v>328.4</v>
      </c>
      <c r="F14" s="148">
        <v>322</v>
      </c>
      <c r="G14" s="43">
        <v>322</v>
      </c>
      <c r="H14" s="43">
        <v>322</v>
      </c>
      <c r="I14" s="139"/>
      <c r="J14" s="186"/>
      <c r="K14" s="7"/>
      <c r="L14" s="138"/>
      <c r="M14" s="138"/>
    </row>
    <row r="15" spans="1:13" ht="33.75" customHeight="1" x14ac:dyDescent="0.2">
      <c r="A15" s="49"/>
      <c r="B15" s="243" t="s">
        <v>26</v>
      </c>
      <c r="C15" s="209" t="s">
        <v>27</v>
      </c>
      <c r="D15" s="283"/>
      <c r="E15" s="43"/>
      <c r="F15" s="148"/>
      <c r="G15" s="43"/>
      <c r="H15" s="43"/>
      <c r="I15" s="54" t="s">
        <v>25</v>
      </c>
    </row>
    <row r="16" spans="1:13" ht="28.15" customHeight="1" x14ac:dyDescent="0.2">
      <c r="A16" s="49"/>
      <c r="B16" s="255"/>
      <c r="C16" s="208" t="s">
        <v>18</v>
      </c>
      <c r="D16" s="283"/>
      <c r="E16" s="43">
        <v>941.9</v>
      </c>
      <c r="F16" s="148">
        <v>130</v>
      </c>
      <c r="G16" s="148">
        <v>130</v>
      </c>
      <c r="H16" s="148">
        <v>130</v>
      </c>
      <c r="I16" s="54"/>
      <c r="J16" s="305"/>
      <c r="K16" s="306"/>
    </row>
    <row r="17" spans="1:15" ht="18" customHeight="1" x14ac:dyDescent="0.2">
      <c r="A17" s="49"/>
      <c r="B17" s="244"/>
      <c r="C17" s="208" t="s">
        <v>28</v>
      </c>
      <c r="D17" s="284"/>
      <c r="E17" s="43">
        <v>102.6</v>
      </c>
      <c r="F17" s="148"/>
      <c r="G17" s="43"/>
      <c r="H17" s="43"/>
      <c r="I17" s="54"/>
    </row>
    <row r="18" spans="1:15" ht="21.75" customHeight="1" x14ac:dyDescent="0.2">
      <c r="A18" s="49"/>
      <c r="B18" s="243" t="s">
        <v>29</v>
      </c>
      <c r="C18" s="55" t="s">
        <v>30</v>
      </c>
      <c r="D18" s="240" t="s">
        <v>31</v>
      </c>
      <c r="E18" s="43"/>
      <c r="F18" s="148"/>
      <c r="G18" s="43"/>
      <c r="H18" s="43"/>
      <c r="I18" s="54"/>
    </row>
    <row r="19" spans="1:15" ht="72" customHeight="1" x14ac:dyDescent="0.2">
      <c r="A19" s="49"/>
      <c r="B19" s="244"/>
      <c r="C19" s="56" t="s">
        <v>18</v>
      </c>
      <c r="D19" s="241"/>
      <c r="E19" s="43">
        <v>15</v>
      </c>
      <c r="F19" s="148">
        <v>100</v>
      </c>
      <c r="G19" s="148">
        <v>15</v>
      </c>
      <c r="H19" s="148">
        <v>100</v>
      </c>
      <c r="I19" s="54"/>
      <c r="J19" s="186"/>
    </row>
    <row r="20" spans="1:15" ht="32.25" customHeight="1" x14ac:dyDescent="0.2">
      <c r="A20" s="49"/>
      <c r="B20" s="243" t="s">
        <v>32</v>
      </c>
      <c r="C20" s="55" t="s">
        <v>33</v>
      </c>
      <c r="D20" s="297" t="s">
        <v>34</v>
      </c>
      <c r="E20" s="176"/>
      <c r="F20" s="148"/>
      <c r="G20" s="43"/>
      <c r="H20" s="43"/>
      <c r="I20" s="54"/>
    </row>
    <row r="21" spans="1:15" ht="63" customHeight="1" x14ac:dyDescent="0.2">
      <c r="A21" s="49"/>
      <c r="B21" s="244"/>
      <c r="C21" s="56" t="s">
        <v>18</v>
      </c>
      <c r="D21" s="298"/>
      <c r="E21" s="176">
        <v>129.5</v>
      </c>
      <c r="F21" s="148">
        <v>5</v>
      </c>
      <c r="G21" s="148">
        <v>134.5</v>
      </c>
      <c r="H21" s="43">
        <v>5</v>
      </c>
      <c r="I21" s="54"/>
      <c r="J21" s="187"/>
    </row>
    <row r="22" spans="1:15" ht="33.75" customHeight="1" x14ac:dyDescent="0.2">
      <c r="A22" s="49"/>
      <c r="B22" s="245" t="s">
        <v>35</v>
      </c>
      <c r="C22" s="106" t="s">
        <v>36</v>
      </c>
      <c r="D22" s="297" t="s">
        <v>37</v>
      </c>
      <c r="E22" s="177"/>
      <c r="F22" s="154"/>
      <c r="G22" s="57"/>
      <c r="H22" s="57"/>
      <c r="I22" s="54"/>
    </row>
    <row r="23" spans="1:15" ht="73.5" customHeight="1" x14ac:dyDescent="0.2">
      <c r="A23" s="49"/>
      <c r="B23" s="246"/>
      <c r="C23" s="107" t="s">
        <v>18</v>
      </c>
      <c r="D23" s="299"/>
      <c r="E23" s="177">
        <v>9</v>
      </c>
      <c r="F23" s="148">
        <v>250</v>
      </c>
      <c r="G23" s="148">
        <v>9</v>
      </c>
      <c r="H23" s="148">
        <v>250</v>
      </c>
      <c r="I23" s="54"/>
      <c r="J23" s="188"/>
    </row>
    <row r="24" spans="1:15" ht="19.899999999999999" customHeight="1" x14ac:dyDescent="0.2">
      <c r="A24" s="49"/>
      <c r="B24" s="248"/>
      <c r="C24" s="108" t="s">
        <v>38</v>
      </c>
      <c r="D24" s="67"/>
      <c r="E24" s="57"/>
      <c r="F24" s="57"/>
      <c r="G24" s="57"/>
      <c r="H24" s="57"/>
      <c r="I24" s="54" t="s">
        <v>25</v>
      </c>
      <c r="L24" s="2"/>
      <c r="M24" s="16"/>
      <c r="N24" s="16"/>
      <c r="O24" s="16"/>
    </row>
    <row r="25" spans="1:15" ht="31.5" customHeight="1" x14ac:dyDescent="0.2">
      <c r="A25" s="49"/>
      <c r="B25" s="249"/>
      <c r="C25" s="56" t="s">
        <v>18</v>
      </c>
      <c r="D25" s="68"/>
      <c r="E25" s="43">
        <f>67+17.2+3</f>
        <v>87.2</v>
      </c>
      <c r="F25" s="43"/>
      <c r="G25" s="43"/>
      <c r="H25" s="43"/>
      <c r="I25" s="39"/>
      <c r="J25" s="32"/>
    </row>
    <row r="26" spans="1:15" ht="20.25" customHeight="1" x14ac:dyDescent="0.2">
      <c r="A26" s="49"/>
      <c r="B26" s="250" t="s">
        <v>39</v>
      </c>
      <c r="C26" s="161" t="s">
        <v>40</v>
      </c>
      <c r="D26" s="300" t="s">
        <v>41</v>
      </c>
      <c r="E26" s="43"/>
      <c r="F26" s="43"/>
      <c r="G26" s="43"/>
      <c r="H26" s="43"/>
      <c r="I26" s="39"/>
      <c r="J26" s="32"/>
    </row>
    <row r="27" spans="1:15" ht="36.75" customHeight="1" x14ac:dyDescent="0.2">
      <c r="A27" s="49"/>
      <c r="B27" s="251"/>
      <c r="C27" s="162" t="s">
        <v>18</v>
      </c>
      <c r="D27" s="269"/>
      <c r="E27" s="43"/>
      <c r="F27" s="148">
        <v>200</v>
      </c>
      <c r="G27" s="148">
        <v>200</v>
      </c>
      <c r="H27" s="148">
        <v>200</v>
      </c>
      <c r="I27" s="39"/>
      <c r="J27" s="305"/>
      <c r="K27" s="306"/>
    </row>
    <row r="28" spans="1:15" ht="15.75" customHeight="1" x14ac:dyDescent="0.2">
      <c r="A28" s="49"/>
      <c r="B28" s="58"/>
      <c r="C28" s="10" t="s">
        <v>16</v>
      </c>
      <c r="D28" s="17"/>
      <c r="E28" s="11">
        <f>SUM(E13:E27)</f>
        <v>1613.6</v>
      </c>
      <c r="F28" s="11">
        <f>SUM(F13:F27)</f>
        <v>1007</v>
      </c>
      <c r="G28" s="11">
        <f>SUM(G13:G27)</f>
        <v>810.5</v>
      </c>
      <c r="H28" s="11">
        <f>SUM(H13:H27)</f>
        <v>1007</v>
      </c>
      <c r="I28" s="11"/>
    </row>
    <row r="29" spans="1:15" ht="15.6" customHeight="1" x14ac:dyDescent="0.2">
      <c r="A29" s="49"/>
      <c r="B29" s="247"/>
      <c r="C29" s="12" t="s">
        <v>17</v>
      </c>
      <c r="D29" s="18"/>
      <c r="E29" s="51"/>
      <c r="F29" s="51"/>
      <c r="G29" s="51"/>
      <c r="H29" s="51"/>
      <c r="I29" s="51"/>
    </row>
    <row r="30" spans="1:15" ht="29.45" customHeight="1" x14ac:dyDescent="0.2">
      <c r="A30" s="49"/>
      <c r="B30" s="247"/>
      <c r="C30" s="12" t="s">
        <v>42</v>
      </c>
      <c r="D30" s="18"/>
      <c r="E30" s="15">
        <f>SUMIF($C13:$C27,$C14,E13:E27)</f>
        <v>1511</v>
      </c>
      <c r="F30" s="15">
        <f>SUMIF($C13:$C27,$C14,F13:F27)</f>
        <v>1007</v>
      </c>
      <c r="G30" s="15">
        <f>SUMIF($C13:$C27,$C14,G13:G27)</f>
        <v>810.5</v>
      </c>
      <c r="H30" s="15">
        <f>SUMIF($C13:$C27,$C14,H13:H27)</f>
        <v>1007</v>
      </c>
      <c r="I30" s="51"/>
    </row>
    <row r="31" spans="1:15" ht="16.149999999999999" customHeight="1" x14ac:dyDescent="0.2">
      <c r="A31" s="49"/>
      <c r="B31" s="247"/>
      <c r="C31" s="12" t="s">
        <v>43</v>
      </c>
      <c r="D31" s="18"/>
      <c r="E31" s="6">
        <f>SUMIF($C13:$C27,$C17,E13:E27)</f>
        <v>102.6</v>
      </c>
      <c r="F31" s="6"/>
      <c r="G31" s="6"/>
      <c r="H31" s="6"/>
      <c r="I31" s="6"/>
    </row>
    <row r="32" spans="1:15" s="5" customFormat="1" ht="35.25" customHeight="1" x14ac:dyDescent="0.2">
      <c r="A32" s="60"/>
      <c r="B32" s="52" t="s">
        <v>44</v>
      </c>
      <c r="C32" s="26" t="s">
        <v>45</v>
      </c>
      <c r="D32" s="50" t="s">
        <v>15</v>
      </c>
      <c r="E32" s="27"/>
      <c r="F32" s="27"/>
      <c r="G32" s="27"/>
      <c r="H32" s="27"/>
      <c r="I32" s="27"/>
      <c r="J32" s="32"/>
      <c r="K32" s="8"/>
      <c r="L32" s="32"/>
    </row>
    <row r="33" spans="1:11" ht="16.899999999999999" customHeight="1" x14ac:dyDescent="0.2">
      <c r="A33" s="49"/>
      <c r="B33" s="58"/>
      <c r="C33" s="10" t="s">
        <v>16</v>
      </c>
      <c r="D33" s="61"/>
      <c r="E33" s="11">
        <f t="shared" ref="E33:H33" si="0">SUM(E35:E35)</f>
        <v>110.2</v>
      </c>
      <c r="F33" s="11">
        <f t="shared" si="0"/>
        <v>191.4</v>
      </c>
      <c r="G33" s="11">
        <f t="shared" si="0"/>
        <v>191.4</v>
      </c>
      <c r="H33" s="11">
        <f t="shared" si="0"/>
        <v>191.4</v>
      </c>
      <c r="I33" s="11"/>
    </row>
    <row r="34" spans="1:11" ht="14.45" customHeight="1" x14ac:dyDescent="0.2">
      <c r="A34" s="49"/>
      <c r="B34" s="247"/>
      <c r="C34" s="12" t="s">
        <v>17</v>
      </c>
      <c r="D34" s="18"/>
      <c r="E34" s="62"/>
      <c r="F34" s="62"/>
      <c r="G34" s="62"/>
      <c r="H34" s="62"/>
      <c r="I34" s="51"/>
    </row>
    <row r="35" spans="1:11" ht="28.15" customHeight="1" x14ac:dyDescent="0.2">
      <c r="A35" s="49"/>
      <c r="B35" s="247"/>
      <c r="C35" s="12" t="s">
        <v>18</v>
      </c>
      <c r="D35" s="18"/>
      <c r="E35" s="29">
        <v>110.2</v>
      </c>
      <c r="F35" s="153">
        <v>191.4</v>
      </c>
      <c r="G35" s="153">
        <v>191.4</v>
      </c>
      <c r="H35" s="153">
        <v>191.4</v>
      </c>
      <c r="I35" s="6"/>
      <c r="J35" s="305"/>
      <c r="K35" s="306"/>
    </row>
    <row r="36" spans="1:11" ht="22.5" customHeight="1" x14ac:dyDescent="0.2">
      <c r="A36" s="49"/>
      <c r="B36" s="52" t="s">
        <v>46</v>
      </c>
      <c r="C36" s="210" t="s">
        <v>254</v>
      </c>
      <c r="D36" s="50"/>
      <c r="E36" s="27"/>
      <c r="F36" s="27"/>
      <c r="G36" s="27"/>
      <c r="H36" s="27"/>
      <c r="I36" s="27"/>
    </row>
    <row r="37" spans="1:11" ht="37.5" customHeight="1" x14ac:dyDescent="0.2">
      <c r="A37" s="49"/>
      <c r="B37" s="288" t="s">
        <v>47</v>
      </c>
      <c r="C37" s="168" t="s">
        <v>48</v>
      </c>
      <c r="D37" s="126"/>
      <c r="E37" s="6"/>
      <c r="F37" s="6"/>
      <c r="G37" s="6"/>
      <c r="H37" s="6"/>
      <c r="I37" s="6"/>
    </row>
    <row r="38" spans="1:11" ht="34.5" customHeight="1" x14ac:dyDescent="0.2">
      <c r="A38" s="49"/>
      <c r="B38" s="289"/>
      <c r="C38" s="85" t="s">
        <v>18</v>
      </c>
      <c r="D38" s="240" t="s">
        <v>49</v>
      </c>
      <c r="E38" s="172">
        <f>304.4+38-3</f>
        <v>339.4</v>
      </c>
      <c r="F38" s="203">
        <f>280.4-199.8-6.7</f>
        <v>73.899999999999963</v>
      </c>
      <c r="G38" s="204">
        <f>73.9-20</f>
        <v>53.900000000000006</v>
      </c>
      <c r="H38" s="204">
        <f>73.9-20</f>
        <v>53.900000000000006</v>
      </c>
      <c r="I38" s="130"/>
      <c r="J38" s="189"/>
    </row>
    <row r="39" spans="1:11" ht="61.5" customHeight="1" x14ac:dyDescent="0.2">
      <c r="A39" s="49"/>
      <c r="B39" s="289"/>
      <c r="C39" s="71" t="s">
        <v>28</v>
      </c>
      <c r="D39" s="293"/>
      <c r="E39" s="229"/>
      <c r="F39" s="157">
        <v>16.399999999999999</v>
      </c>
      <c r="G39" s="230"/>
      <c r="H39" s="230"/>
      <c r="I39" s="231"/>
      <c r="J39" s="189"/>
    </row>
    <row r="40" spans="1:11" ht="121.5" customHeight="1" x14ac:dyDescent="0.2">
      <c r="A40" s="49"/>
      <c r="B40" s="289"/>
      <c r="C40" s="86" t="s">
        <v>18</v>
      </c>
      <c r="D40" s="228" t="s">
        <v>50</v>
      </c>
      <c r="E40" s="173">
        <f>42+2.4</f>
        <v>44.4</v>
      </c>
      <c r="F40" s="155"/>
      <c r="G40" s="141"/>
      <c r="H40" s="141"/>
      <c r="I40" s="127"/>
    </row>
    <row r="41" spans="1:11" ht="30" customHeight="1" x14ac:dyDescent="0.2">
      <c r="A41" s="49"/>
      <c r="B41" s="256" t="s">
        <v>51</v>
      </c>
      <c r="C41" s="164" t="s">
        <v>52</v>
      </c>
      <c r="D41" s="301" t="s">
        <v>53</v>
      </c>
      <c r="E41" s="157"/>
      <c r="F41" s="165"/>
      <c r="G41" s="165"/>
      <c r="H41" s="165"/>
      <c r="I41" s="163"/>
    </row>
    <row r="42" spans="1:11" ht="27.75" customHeight="1" x14ac:dyDescent="0.2">
      <c r="A42" s="49"/>
      <c r="B42" s="257"/>
      <c r="C42" s="166" t="s">
        <v>18</v>
      </c>
      <c r="D42" s="302"/>
      <c r="E42" s="157"/>
      <c r="F42" s="157">
        <v>199.8</v>
      </c>
      <c r="G42" s="157">
        <v>199.8</v>
      </c>
      <c r="H42" s="157">
        <v>199.8</v>
      </c>
      <c r="I42" s="163"/>
    </row>
    <row r="43" spans="1:11" ht="43.5" customHeight="1" x14ac:dyDescent="0.2">
      <c r="A43" s="49"/>
      <c r="B43" s="287" t="s">
        <v>54</v>
      </c>
      <c r="C43" s="131" t="s">
        <v>55</v>
      </c>
      <c r="D43" s="277" t="s">
        <v>15</v>
      </c>
      <c r="E43" s="44"/>
      <c r="F43" s="156"/>
      <c r="G43" s="44"/>
      <c r="H43" s="44"/>
      <c r="I43" s="44"/>
    </row>
    <row r="44" spans="1:11" ht="28.5" customHeight="1" x14ac:dyDescent="0.2">
      <c r="A44" s="49"/>
      <c r="B44" s="259"/>
      <c r="C44" s="132" t="s">
        <v>18</v>
      </c>
      <c r="D44" s="278"/>
      <c r="E44" s="44"/>
      <c r="F44" s="157">
        <v>100</v>
      </c>
      <c r="G44" s="229">
        <v>100</v>
      </c>
      <c r="H44" s="229">
        <v>100</v>
      </c>
      <c r="I44" s="44"/>
      <c r="J44" s="305"/>
      <c r="K44" s="306"/>
    </row>
    <row r="45" spans="1:11" ht="14.45" customHeight="1" x14ac:dyDescent="0.2">
      <c r="A45" s="49"/>
      <c r="B45" s="63"/>
      <c r="C45" s="10" t="s">
        <v>16</v>
      </c>
      <c r="D45" s="61"/>
      <c r="E45" s="11">
        <f>SUM(E37:E44)</f>
        <v>383.79999999999995</v>
      </c>
      <c r="F45" s="11">
        <f t="shared" ref="F45:H45" si="1">SUM(F37:F44)</f>
        <v>390.09999999999997</v>
      </c>
      <c r="G45" s="11">
        <f t="shared" si="1"/>
        <v>353.70000000000005</v>
      </c>
      <c r="H45" s="11">
        <f t="shared" si="1"/>
        <v>353.70000000000005</v>
      </c>
      <c r="I45" s="11"/>
    </row>
    <row r="46" spans="1:11" ht="14.45" customHeight="1" x14ac:dyDescent="0.2">
      <c r="A46" s="49"/>
      <c r="B46" s="270"/>
      <c r="C46" s="12" t="s">
        <v>17</v>
      </c>
      <c r="D46" s="125"/>
      <c r="E46" s="6"/>
      <c r="F46" s="6"/>
      <c r="G46" s="6"/>
      <c r="H46" s="6"/>
      <c r="I46" s="6"/>
    </row>
    <row r="47" spans="1:11" ht="27" customHeight="1" x14ac:dyDescent="0.2">
      <c r="A47" s="49"/>
      <c r="B47" s="271"/>
      <c r="C47" s="12" t="s">
        <v>42</v>
      </c>
      <c r="D47" s="125"/>
      <c r="E47" s="6">
        <f>SUMIF($C37:$C44,$C44,E37:E44)</f>
        <v>383.79999999999995</v>
      </c>
      <c r="F47" s="6">
        <f>SUMIF($C37:$C44,$C44,F37:F44)</f>
        <v>373.7</v>
      </c>
      <c r="G47" s="6">
        <f>SUMIF($C37:$C44,$C44,G37:G44)</f>
        <v>353.70000000000005</v>
      </c>
      <c r="H47" s="6">
        <f>SUMIF($C37:$C44,$C44,H37:H44)</f>
        <v>353.70000000000005</v>
      </c>
      <c r="I47" s="6"/>
    </row>
    <row r="48" spans="1:11" ht="20.25" customHeight="1" x14ac:dyDescent="0.2">
      <c r="A48" s="49"/>
      <c r="B48" s="249"/>
      <c r="C48" s="124" t="s">
        <v>43</v>
      </c>
      <c r="D48" s="125"/>
      <c r="E48" s="6"/>
      <c r="F48" s="6">
        <f t="shared" ref="F48" si="2">SUMIF($C37:$C44,$C39,F37:F44)</f>
        <v>16.399999999999999</v>
      </c>
      <c r="G48" s="6"/>
      <c r="H48" s="6"/>
      <c r="I48" s="6"/>
    </row>
    <row r="49" spans="1:12" s="5" customFormat="1" ht="30" customHeight="1" x14ac:dyDescent="0.2">
      <c r="A49" s="60"/>
      <c r="B49" s="52"/>
      <c r="C49" s="26" t="s">
        <v>56</v>
      </c>
      <c r="D49" s="50" t="s">
        <v>15</v>
      </c>
      <c r="E49" s="27"/>
      <c r="F49" s="27"/>
      <c r="G49" s="27"/>
      <c r="H49" s="27"/>
      <c r="I49" s="27"/>
      <c r="J49" s="32"/>
      <c r="K49" s="8"/>
      <c r="L49" s="32"/>
    </row>
    <row r="50" spans="1:12" ht="18" customHeight="1" x14ac:dyDescent="0.2">
      <c r="A50" s="49"/>
      <c r="B50" s="63"/>
      <c r="C50" s="10" t="s">
        <v>16</v>
      </c>
      <c r="D50" s="61"/>
      <c r="E50" s="11">
        <f>+E52</f>
        <v>12</v>
      </c>
      <c r="F50" s="11"/>
      <c r="G50" s="11"/>
      <c r="H50" s="11"/>
      <c r="I50" s="11"/>
    </row>
    <row r="51" spans="1:12" ht="14.45" customHeight="1" x14ac:dyDescent="0.2">
      <c r="A51" s="49"/>
      <c r="B51" s="260"/>
      <c r="C51" s="12" t="s">
        <v>17</v>
      </c>
      <c r="D51" s="18"/>
      <c r="E51" s="64"/>
      <c r="F51" s="64"/>
      <c r="G51" s="64"/>
      <c r="H51" s="64"/>
      <c r="I51" s="51"/>
    </row>
    <row r="52" spans="1:12" ht="29.45" customHeight="1" x14ac:dyDescent="0.2">
      <c r="A52" s="49"/>
      <c r="B52" s="260"/>
      <c r="C52" s="12" t="s">
        <v>18</v>
      </c>
      <c r="D52" s="18"/>
      <c r="E52" s="29">
        <v>12</v>
      </c>
      <c r="F52" s="29"/>
      <c r="G52" s="29"/>
      <c r="H52" s="29"/>
      <c r="I52" s="51"/>
    </row>
    <row r="53" spans="1:12" ht="30.6" customHeight="1" x14ac:dyDescent="0.2">
      <c r="A53" s="49"/>
      <c r="B53" s="24" t="s">
        <v>57</v>
      </c>
      <c r="C53" s="25" t="s">
        <v>58</v>
      </c>
      <c r="D53" s="65"/>
      <c r="E53" s="65"/>
      <c r="F53" s="65"/>
      <c r="G53" s="65"/>
      <c r="H53" s="65"/>
      <c r="I53" s="65"/>
      <c r="L53" s="2"/>
    </row>
    <row r="54" spans="1:12" ht="20.45" customHeight="1" x14ac:dyDescent="0.2">
      <c r="A54" s="49"/>
      <c r="B54" s="52" t="s">
        <v>59</v>
      </c>
      <c r="C54" s="26" t="s">
        <v>60</v>
      </c>
      <c r="D54" s="50"/>
      <c r="E54" s="27"/>
      <c r="F54" s="27"/>
      <c r="G54" s="27"/>
      <c r="H54" s="27"/>
      <c r="I54" s="28" t="s">
        <v>61</v>
      </c>
    </row>
    <row r="55" spans="1:12" ht="33" customHeight="1" x14ac:dyDescent="0.2">
      <c r="A55" s="49"/>
      <c r="B55" s="66" t="s">
        <v>62</v>
      </c>
      <c r="C55" s="30" t="s">
        <v>63</v>
      </c>
      <c r="D55" s="277" t="s">
        <v>49</v>
      </c>
      <c r="E55" s="29"/>
      <c r="F55" s="29"/>
      <c r="G55" s="29"/>
      <c r="H55" s="29"/>
      <c r="I55" s="54"/>
    </row>
    <row r="56" spans="1:12" ht="30.6" customHeight="1" x14ac:dyDescent="0.2">
      <c r="A56" s="49"/>
      <c r="B56" s="67"/>
      <c r="C56" s="9" t="s">
        <v>18</v>
      </c>
      <c r="D56" s="241"/>
      <c r="E56" s="54">
        <v>992.8</v>
      </c>
      <c r="F56" s="54">
        <v>1065</v>
      </c>
      <c r="G56" s="54">
        <f>1065-4.2</f>
        <v>1060.8</v>
      </c>
      <c r="H56" s="54">
        <v>1060.8</v>
      </c>
      <c r="I56" s="54"/>
    </row>
    <row r="57" spans="1:12" ht="19.149999999999999" customHeight="1" x14ac:dyDescent="0.2">
      <c r="A57" s="49"/>
      <c r="B57" s="67"/>
      <c r="C57" s="9" t="s">
        <v>64</v>
      </c>
      <c r="D57" s="241"/>
      <c r="E57" s="54">
        <v>230</v>
      </c>
      <c r="F57" s="39">
        <f>165.5+110</f>
        <v>275.5</v>
      </c>
      <c r="G57" s="39">
        <f>165.5+110</f>
        <v>275.5</v>
      </c>
      <c r="H57" s="39">
        <f>165.5+130</f>
        <v>295.5</v>
      </c>
      <c r="I57" s="54"/>
      <c r="J57" s="2"/>
      <c r="L57" s="2"/>
    </row>
    <row r="58" spans="1:12" ht="18" customHeight="1" x14ac:dyDescent="0.2">
      <c r="A58" s="49"/>
      <c r="B58" s="68"/>
      <c r="C58" s="9" t="s">
        <v>28</v>
      </c>
      <c r="D58" s="241"/>
      <c r="E58" s="54">
        <f>10-1.8</f>
        <v>8.1999999999999993</v>
      </c>
      <c r="F58" s="54"/>
      <c r="G58" s="39"/>
      <c r="H58" s="39"/>
      <c r="I58" s="54"/>
    </row>
    <row r="59" spans="1:12" ht="19.899999999999999" customHeight="1" x14ac:dyDescent="0.2">
      <c r="A59" s="49"/>
      <c r="B59" s="67" t="s">
        <v>65</v>
      </c>
      <c r="C59" s="30" t="s">
        <v>66</v>
      </c>
      <c r="D59" s="241"/>
      <c r="E59" s="39"/>
      <c r="F59" s="39"/>
      <c r="G59" s="39"/>
      <c r="H59" s="39"/>
      <c r="I59" s="54"/>
    </row>
    <row r="60" spans="1:12" ht="30.75" customHeight="1" x14ac:dyDescent="0.2">
      <c r="A60" s="49"/>
      <c r="B60" s="68"/>
      <c r="C60" s="69" t="s">
        <v>18</v>
      </c>
      <c r="D60" s="241"/>
      <c r="E60" s="54">
        <v>153</v>
      </c>
      <c r="F60" s="137">
        <f>245.6-20</f>
        <v>225.6</v>
      </c>
      <c r="G60" s="54">
        <v>225.6</v>
      </c>
      <c r="H60" s="54">
        <v>225.6</v>
      </c>
      <c r="I60" s="54"/>
    </row>
    <row r="61" spans="1:12" ht="21" customHeight="1" x14ac:dyDescent="0.2">
      <c r="A61" s="49"/>
      <c r="B61" s="67" t="s">
        <v>67</v>
      </c>
      <c r="C61" s="30" t="s">
        <v>68</v>
      </c>
      <c r="D61" s="241"/>
      <c r="E61" s="54"/>
      <c r="F61" s="140"/>
      <c r="G61" s="39"/>
      <c r="H61" s="39"/>
      <c r="I61" s="54"/>
    </row>
    <row r="62" spans="1:12" ht="32.25" customHeight="1" x14ac:dyDescent="0.2">
      <c r="A62" s="49"/>
      <c r="B62" s="68"/>
      <c r="C62" s="69" t="s">
        <v>18</v>
      </c>
      <c r="D62" s="241"/>
      <c r="E62" s="54">
        <v>36</v>
      </c>
      <c r="F62" s="137">
        <v>41</v>
      </c>
      <c r="G62" s="39">
        <v>41</v>
      </c>
      <c r="H62" s="39">
        <v>41</v>
      </c>
      <c r="I62" s="54"/>
    </row>
    <row r="63" spans="1:12" ht="19.899999999999999" customHeight="1" x14ac:dyDescent="0.2">
      <c r="A63" s="49"/>
      <c r="B63" s="67"/>
      <c r="C63" s="30" t="s">
        <v>69</v>
      </c>
      <c r="D63" s="241"/>
      <c r="E63" s="54"/>
      <c r="F63" s="140"/>
      <c r="G63" s="39"/>
      <c r="H63" s="39"/>
      <c r="I63" s="54"/>
    </row>
    <row r="64" spans="1:12" ht="31.5" customHeight="1" x14ac:dyDescent="0.2">
      <c r="A64" s="49"/>
      <c r="B64" s="68"/>
      <c r="C64" s="69" t="s">
        <v>18</v>
      </c>
      <c r="D64" s="241"/>
      <c r="E64" s="54">
        <f>15+7</f>
        <v>22</v>
      </c>
      <c r="F64" s="140"/>
      <c r="G64" s="39"/>
      <c r="H64" s="39"/>
      <c r="I64" s="54"/>
    </row>
    <row r="65" spans="1:10" ht="16.899999999999999" customHeight="1" x14ac:dyDescent="0.2">
      <c r="A65" s="49"/>
      <c r="B65" s="67" t="s">
        <v>70</v>
      </c>
      <c r="C65" s="30" t="s">
        <v>71</v>
      </c>
      <c r="D65" s="241"/>
      <c r="E65" s="54"/>
      <c r="F65" s="140"/>
      <c r="G65" s="39"/>
      <c r="H65" s="39"/>
      <c r="I65" s="54"/>
    </row>
    <row r="66" spans="1:10" ht="31.15" customHeight="1" x14ac:dyDescent="0.2">
      <c r="A66" s="49"/>
      <c r="B66" s="68"/>
      <c r="C66" s="69" t="s">
        <v>18</v>
      </c>
      <c r="D66" s="241"/>
      <c r="E66" s="54">
        <v>26</v>
      </c>
      <c r="F66" s="137">
        <v>46.5</v>
      </c>
      <c r="G66" s="39">
        <v>46.5</v>
      </c>
      <c r="H66" s="39">
        <v>46.5</v>
      </c>
      <c r="I66" s="54"/>
    </row>
    <row r="67" spans="1:10" ht="42" customHeight="1" x14ac:dyDescent="0.2">
      <c r="A67" s="49"/>
      <c r="B67" s="67" t="s">
        <v>72</v>
      </c>
      <c r="C67" s="70" t="s">
        <v>73</v>
      </c>
      <c r="D67" s="241"/>
      <c r="E67" s="54"/>
      <c r="F67" s="140"/>
      <c r="G67" s="39"/>
      <c r="H67" s="39"/>
      <c r="I67" s="54"/>
    </row>
    <row r="68" spans="1:10" ht="30.6" customHeight="1" x14ac:dyDescent="0.2">
      <c r="A68" s="49"/>
      <c r="B68" s="68"/>
      <c r="C68" s="69" t="s">
        <v>18</v>
      </c>
      <c r="D68" s="241"/>
      <c r="E68" s="54">
        <v>17</v>
      </c>
      <c r="F68" s="137">
        <v>32.4</v>
      </c>
      <c r="G68" s="39">
        <v>32.4</v>
      </c>
      <c r="H68" s="39">
        <v>32.4</v>
      </c>
      <c r="I68" s="54"/>
    </row>
    <row r="69" spans="1:10" ht="32.450000000000003" customHeight="1" x14ac:dyDescent="0.2">
      <c r="A69" s="49"/>
      <c r="B69" s="67" t="s">
        <v>74</v>
      </c>
      <c r="C69" s="30" t="s">
        <v>75</v>
      </c>
      <c r="D69" s="241"/>
      <c r="E69" s="54"/>
      <c r="F69" s="140"/>
      <c r="G69" s="39"/>
      <c r="H69" s="39"/>
      <c r="I69" s="54"/>
    </row>
    <row r="70" spans="1:10" ht="32.450000000000003" customHeight="1" x14ac:dyDescent="0.2">
      <c r="A70" s="49"/>
      <c r="B70" s="71"/>
      <c r="C70" s="9" t="s">
        <v>18</v>
      </c>
      <c r="D70" s="293"/>
      <c r="E70" s="54">
        <v>126.2</v>
      </c>
      <c r="F70" s="137">
        <v>231.5</v>
      </c>
      <c r="G70" s="39">
        <v>231.5</v>
      </c>
      <c r="H70" s="39">
        <v>231.1</v>
      </c>
      <c r="I70" s="54"/>
      <c r="J70" s="32"/>
    </row>
    <row r="71" spans="1:10" ht="33.75" customHeight="1" x14ac:dyDescent="0.2">
      <c r="A71" s="49"/>
      <c r="B71" s="66" t="s">
        <v>76</v>
      </c>
      <c r="C71" s="12" t="s">
        <v>77</v>
      </c>
      <c r="D71" s="240" t="s">
        <v>78</v>
      </c>
      <c r="E71" s="54"/>
      <c r="F71" s="39"/>
      <c r="G71" s="39"/>
      <c r="H71" s="39"/>
      <c r="I71" s="54"/>
      <c r="J71" s="190"/>
    </row>
    <row r="72" spans="1:10" ht="30.6" customHeight="1" x14ac:dyDescent="0.2">
      <c r="A72" s="49"/>
      <c r="B72" s="67"/>
      <c r="C72" s="9" t="s">
        <v>18</v>
      </c>
      <c r="D72" s="241"/>
      <c r="E72" s="54">
        <v>2173.8000000000002</v>
      </c>
      <c r="F72" s="137">
        <v>2296.1</v>
      </c>
      <c r="G72" s="137">
        <f>2296.1-32</f>
        <v>2264.1</v>
      </c>
      <c r="H72" s="137">
        <v>2264.1</v>
      </c>
      <c r="I72" s="54"/>
      <c r="J72" s="34"/>
    </row>
    <row r="73" spans="1:10" ht="21" customHeight="1" x14ac:dyDescent="0.2">
      <c r="A73" s="49"/>
      <c r="B73" s="67"/>
      <c r="C73" s="9" t="s">
        <v>64</v>
      </c>
      <c r="D73" s="241"/>
      <c r="E73" s="54">
        <v>268.10000000000002</v>
      </c>
      <c r="F73" s="39">
        <f>286+10.7+2.6</f>
        <v>299.3</v>
      </c>
      <c r="G73" s="39">
        <f>286+10.7+2.6</f>
        <v>299.3</v>
      </c>
      <c r="H73" s="39">
        <f>298+10.7+2.6</f>
        <v>311.3</v>
      </c>
      <c r="I73" s="54"/>
    </row>
    <row r="74" spans="1:10" ht="18.600000000000001" customHeight="1" x14ac:dyDescent="0.2">
      <c r="A74" s="49"/>
      <c r="B74" s="68"/>
      <c r="C74" s="9" t="s">
        <v>28</v>
      </c>
      <c r="D74" s="241"/>
      <c r="E74" s="54">
        <f>70.2+23.6</f>
        <v>93.800000000000011</v>
      </c>
      <c r="F74" s="54"/>
      <c r="G74" s="39"/>
      <c r="H74" s="39"/>
      <c r="I74" s="54"/>
    </row>
    <row r="75" spans="1:10" ht="21" customHeight="1" x14ac:dyDescent="0.2">
      <c r="A75" s="49"/>
      <c r="B75" s="67" t="s">
        <v>79</v>
      </c>
      <c r="C75" s="30" t="s">
        <v>80</v>
      </c>
      <c r="D75" s="241"/>
      <c r="E75" s="39"/>
      <c r="F75" s="39"/>
      <c r="G75" s="39"/>
      <c r="H75" s="39"/>
      <c r="I75" s="54"/>
    </row>
    <row r="76" spans="1:10" ht="30.6" customHeight="1" x14ac:dyDescent="0.2">
      <c r="A76" s="49"/>
      <c r="B76" s="68"/>
      <c r="C76" s="69" t="s">
        <v>18</v>
      </c>
      <c r="D76" s="241"/>
      <c r="E76" s="54">
        <v>42</v>
      </c>
      <c r="F76" s="137">
        <v>42</v>
      </c>
      <c r="G76" s="39">
        <v>42</v>
      </c>
      <c r="H76" s="39">
        <v>42</v>
      </c>
      <c r="I76" s="54"/>
    </row>
    <row r="77" spans="1:10" ht="17.45" customHeight="1" x14ac:dyDescent="0.2">
      <c r="A77" s="49"/>
      <c r="B77" s="67"/>
      <c r="C77" s="30" t="s">
        <v>81</v>
      </c>
      <c r="D77" s="241"/>
      <c r="E77" s="54"/>
      <c r="F77" s="140"/>
      <c r="G77" s="39"/>
      <c r="H77" s="39"/>
      <c r="I77" s="54"/>
    </row>
    <row r="78" spans="1:10" ht="30.6" customHeight="1" x14ac:dyDescent="0.2">
      <c r="A78" s="49"/>
      <c r="B78" s="68"/>
      <c r="C78" s="69" t="s">
        <v>18</v>
      </c>
      <c r="D78" s="241"/>
      <c r="E78" s="54">
        <v>15</v>
      </c>
      <c r="F78" s="140"/>
      <c r="G78" s="39"/>
      <c r="H78" s="39"/>
      <c r="I78" s="54"/>
    </row>
    <row r="79" spans="1:10" ht="20.45" customHeight="1" x14ac:dyDescent="0.2">
      <c r="A79" s="49"/>
      <c r="B79" s="67" t="s">
        <v>82</v>
      </c>
      <c r="C79" s="30" t="s">
        <v>83</v>
      </c>
      <c r="D79" s="241"/>
      <c r="E79" s="54"/>
      <c r="F79" s="140"/>
      <c r="G79" s="39"/>
      <c r="H79" s="39"/>
      <c r="I79" s="54"/>
    </row>
    <row r="80" spans="1:10" ht="30.6" customHeight="1" x14ac:dyDescent="0.2">
      <c r="A80" s="49"/>
      <c r="B80" s="68"/>
      <c r="C80" s="69" t="s">
        <v>18</v>
      </c>
      <c r="D80" s="241"/>
      <c r="E80" s="54">
        <v>25</v>
      </c>
      <c r="F80" s="137">
        <v>25</v>
      </c>
      <c r="G80" s="39">
        <v>25</v>
      </c>
      <c r="H80" s="39">
        <v>25</v>
      </c>
      <c r="I80" s="54"/>
    </row>
    <row r="81" spans="1:11" ht="19.149999999999999" customHeight="1" x14ac:dyDescent="0.2">
      <c r="A81" s="49"/>
      <c r="B81" s="67" t="s">
        <v>84</v>
      </c>
      <c r="C81" s="30" t="s">
        <v>85</v>
      </c>
      <c r="D81" s="241"/>
      <c r="E81" s="54"/>
      <c r="F81" s="140"/>
      <c r="G81" s="39"/>
      <c r="H81" s="39"/>
      <c r="I81" s="54"/>
    </row>
    <row r="82" spans="1:11" ht="30.6" customHeight="1" x14ac:dyDescent="0.2">
      <c r="A82" s="49"/>
      <c r="B82" s="68"/>
      <c r="C82" s="69" t="s">
        <v>18</v>
      </c>
      <c r="D82" s="241"/>
      <c r="E82" s="54">
        <v>7</v>
      </c>
      <c r="F82" s="137">
        <v>7</v>
      </c>
      <c r="G82" s="39">
        <v>7</v>
      </c>
      <c r="H82" s="39">
        <v>7</v>
      </c>
      <c r="I82" s="72"/>
    </row>
    <row r="83" spans="1:11" ht="30.6" customHeight="1" x14ac:dyDescent="0.2">
      <c r="A83" s="49"/>
      <c r="B83" s="67" t="s">
        <v>86</v>
      </c>
      <c r="C83" s="30" t="s">
        <v>87</v>
      </c>
      <c r="D83" s="241"/>
      <c r="E83" s="39"/>
      <c r="F83" s="140"/>
      <c r="G83" s="39"/>
      <c r="H83" s="39"/>
      <c r="I83" s="54"/>
      <c r="J83" s="303"/>
      <c r="K83" s="304"/>
    </row>
    <row r="84" spans="1:11" ht="30.6" customHeight="1" x14ac:dyDescent="0.2">
      <c r="A84" s="49"/>
      <c r="B84" s="68"/>
      <c r="C84" s="9" t="s">
        <v>18</v>
      </c>
      <c r="D84" s="293"/>
      <c r="E84" s="54">
        <v>81.8</v>
      </c>
      <c r="F84" s="137">
        <f>105.5+40</f>
        <v>145.5</v>
      </c>
      <c r="G84" s="54">
        <v>105.5</v>
      </c>
      <c r="H84" s="54">
        <v>105.5</v>
      </c>
      <c r="I84" s="54"/>
      <c r="J84" s="303"/>
      <c r="K84" s="304"/>
    </row>
    <row r="85" spans="1:11" ht="30.6" customHeight="1" x14ac:dyDescent="0.2">
      <c r="A85" s="49"/>
      <c r="B85" s="252" t="s">
        <v>88</v>
      </c>
      <c r="C85" s="55" t="s">
        <v>89</v>
      </c>
      <c r="D85" s="290" t="s">
        <v>90</v>
      </c>
      <c r="E85" s="29"/>
      <c r="F85" s="6"/>
      <c r="G85" s="6"/>
      <c r="H85" s="6"/>
      <c r="I85" s="54"/>
    </row>
    <row r="86" spans="1:11" ht="34.5" customHeight="1" x14ac:dyDescent="0.2">
      <c r="A86" s="49"/>
      <c r="B86" s="252"/>
      <c r="C86" s="56" t="s">
        <v>18</v>
      </c>
      <c r="D86" s="291"/>
      <c r="E86" s="54">
        <v>185.7</v>
      </c>
      <c r="F86" s="54">
        <v>204.5</v>
      </c>
      <c r="G86" s="54">
        <v>204.5</v>
      </c>
      <c r="H86" s="54">
        <v>204.5</v>
      </c>
      <c r="I86" s="29"/>
    </row>
    <row r="87" spans="1:11" ht="18" customHeight="1" x14ac:dyDescent="0.2">
      <c r="A87" s="49"/>
      <c r="B87" s="253"/>
      <c r="C87" s="178" t="s">
        <v>64</v>
      </c>
      <c r="D87" s="291"/>
      <c r="E87" s="54">
        <v>1</v>
      </c>
      <c r="F87" s="39">
        <v>0.3</v>
      </c>
      <c r="G87" s="39"/>
      <c r="H87" s="39"/>
      <c r="I87" s="54"/>
    </row>
    <row r="88" spans="1:11" ht="33" customHeight="1" x14ac:dyDescent="0.2">
      <c r="A88" s="49"/>
      <c r="B88" s="73" t="s">
        <v>91</v>
      </c>
      <c r="C88" s="179" t="s">
        <v>92</v>
      </c>
      <c r="D88" s="291"/>
      <c r="E88" s="54"/>
      <c r="F88" s="39"/>
      <c r="G88" s="39"/>
      <c r="H88" s="39"/>
      <c r="I88" s="54"/>
    </row>
    <row r="89" spans="1:11" ht="29.45" customHeight="1" x14ac:dyDescent="0.2">
      <c r="A89" s="49"/>
      <c r="B89" s="74"/>
      <c r="C89" s="75" t="s">
        <v>18</v>
      </c>
      <c r="D89" s="291"/>
      <c r="E89" s="54">
        <v>5</v>
      </c>
      <c r="F89" s="137">
        <v>10</v>
      </c>
      <c r="G89" s="39">
        <v>10</v>
      </c>
      <c r="H89" s="39">
        <v>10</v>
      </c>
      <c r="I89" s="54"/>
    </row>
    <row r="90" spans="1:11" ht="19.899999999999999" customHeight="1" x14ac:dyDescent="0.2">
      <c r="A90" s="49"/>
      <c r="B90" s="73" t="s">
        <v>93</v>
      </c>
      <c r="C90" s="180" t="s">
        <v>94</v>
      </c>
      <c r="D90" s="291"/>
      <c r="E90" s="54"/>
      <c r="F90" s="140"/>
      <c r="G90" s="39"/>
      <c r="H90" s="39"/>
      <c r="I90" s="54"/>
    </row>
    <row r="91" spans="1:11" ht="29.45" customHeight="1" x14ac:dyDescent="0.2">
      <c r="A91" s="49"/>
      <c r="B91" s="74"/>
      <c r="C91" s="76" t="s">
        <v>18</v>
      </c>
      <c r="D91" s="291"/>
      <c r="E91" s="54">
        <v>36.200000000000003</v>
      </c>
      <c r="F91" s="137">
        <v>56.5</v>
      </c>
      <c r="G91" s="39">
        <v>56.5</v>
      </c>
      <c r="H91" s="39">
        <v>56.5</v>
      </c>
      <c r="I91" s="54"/>
    </row>
    <row r="92" spans="1:11" ht="30.6" customHeight="1" x14ac:dyDescent="0.2">
      <c r="A92" s="49"/>
      <c r="B92" s="77" t="s">
        <v>95</v>
      </c>
      <c r="C92" s="181" t="s">
        <v>96</v>
      </c>
      <c r="D92" s="291"/>
      <c r="E92" s="54"/>
      <c r="F92" s="140"/>
      <c r="G92" s="39"/>
      <c r="H92" s="39"/>
      <c r="I92" s="54"/>
    </row>
    <row r="93" spans="1:11" ht="31.5" customHeight="1" x14ac:dyDescent="0.2">
      <c r="A93" s="49"/>
      <c r="B93" s="74"/>
      <c r="C93" s="45" t="s">
        <v>18</v>
      </c>
      <c r="D93" s="291"/>
      <c r="E93" s="54">
        <v>8.8000000000000007</v>
      </c>
      <c r="F93" s="137">
        <v>9</v>
      </c>
      <c r="G93" s="39">
        <v>9</v>
      </c>
      <c r="H93" s="39">
        <v>9</v>
      </c>
      <c r="I93" s="54"/>
    </row>
    <row r="94" spans="1:11" ht="22.5" customHeight="1" x14ac:dyDescent="0.2">
      <c r="A94" s="49"/>
      <c r="B94" s="77" t="s">
        <v>97</v>
      </c>
      <c r="C94" s="182" t="s">
        <v>98</v>
      </c>
      <c r="D94" s="291"/>
      <c r="E94" s="54"/>
      <c r="F94" s="140"/>
      <c r="G94" s="39"/>
      <c r="H94" s="39"/>
      <c r="I94" s="54"/>
    </row>
    <row r="95" spans="1:11" ht="30" customHeight="1" x14ac:dyDescent="0.2">
      <c r="A95" s="49"/>
      <c r="B95" s="128"/>
      <c r="C95" s="183" t="s">
        <v>18</v>
      </c>
      <c r="D95" s="292"/>
      <c r="E95" s="54"/>
      <c r="F95" s="137">
        <v>5.0999999999999996</v>
      </c>
      <c r="G95" s="39">
        <v>5.0999999999999996</v>
      </c>
      <c r="H95" s="39">
        <v>5.0999999999999996</v>
      </c>
      <c r="I95" s="54"/>
      <c r="J95" s="191"/>
    </row>
    <row r="96" spans="1:11" ht="30.6" customHeight="1" x14ac:dyDescent="0.2">
      <c r="A96" s="49"/>
      <c r="B96" s="67" t="s">
        <v>99</v>
      </c>
      <c r="C96" s="124" t="s">
        <v>100</v>
      </c>
      <c r="D96" s="240" t="s">
        <v>101</v>
      </c>
      <c r="E96" s="54"/>
      <c r="F96" s="39"/>
      <c r="G96" s="39"/>
      <c r="H96" s="39"/>
      <c r="I96" s="54"/>
    </row>
    <row r="97" spans="1:10" ht="30.6" customHeight="1" x14ac:dyDescent="0.2">
      <c r="A97" s="49"/>
      <c r="B97" s="67"/>
      <c r="C97" s="9" t="s">
        <v>18</v>
      </c>
      <c r="D97" s="241"/>
      <c r="E97" s="54">
        <f>2154.3+5.7+2</f>
        <v>2162</v>
      </c>
      <c r="F97" s="54">
        <v>2191.4</v>
      </c>
      <c r="G97" s="54">
        <f>2194.5+17.1</f>
        <v>2211.6</v>
      </c>
      <c r="H97" s="54">
        <f>2194.5+17</f>
        <v>2211.5</v>
      </c>
      <c r="I97" s="54"/>
      <c r="J97" s="2"/>
    </row>
    <row r="98" spans="1:10" ht="18" customHeight="1" x14ac:dyDescent="0.2">
      <c r="A98" s="49"/>
      <c r="B98" s="67"/>
      <c r="C98" s="9" t="s">
        <v>102</v>
      </c>
      <c r="D98" s="241"/>
      <c r="E98" s="54">
        <v>64.2</v>
      </c>
      <c r="F98" s="39"/>
      <c r="G98" s="39"/>
      <c r="H98" s="39"/>
      <c r="I98" s="54"/>
    </row>
    <row r="99" spans="1:10" ht="18" customHeight="1" x14ac:dyDescent="0.2">
      <c r="A99" s="49"/>
      <c r="B99" s="67"/>
      <c r="C99" s="9" t="s">
        <v>64</v>
      </c>
      <c r="D99" s="241"/>
      <c r="E99" s="54">
        <f>17.6+0.6</f>
        <v>18.200000000000003</v>
      </c>
      <c r="F99" s="39">
        <v>22</v>
      </c>
      <c r="G99" s="39">
        <v>22</v>
      </c>
      <c r="H99" s="39">
        <v>22</v>
      </c>
      <c r="I99" s="54"/>
    </row>
    <row r="100" spans="1:10" ht="16.899999999999999" customHeight="1" x14ac:dyDescent="0.2">
      <c r="A100" s="49"/>
      <c r="B100" s="78"/>
      <c r="C100" s="9" t="s">
        <v>28</v>
      </c>
      <c r="D100" s="241"/>
      <c r="E100" s="54">
        <f>2-0.3</f>
        <v>1.7</v>
      </c>
      <c r="F100" s="54"/>
      <c r="G100" s="39"/>
      <c r="H100" s="39"/>
      <c r="I100" s="54"/>
    </row>
    <row r="101" spans="1:10" ht="27" customHeight="1" x14ac:dyDescent="0.2">
      <c r="A101" s="49"/>
      <c r="B101" s="67" t="s">
        <v>104</v>
      </c>
      <c r="C101" s="236" t="s">
        <v>256</v>
      </c>
      <c r="D101" s="241"/>
      <c r="E101" s="54"/>
      <c r="F101" s="54"/>
      <c r="G101" s="232"/>
      <c r="H101" s="232"/>
      <c r="I101" s="54"/>
    </row>
    <row r="102" spans="1:10" ht="26.25" customHeight="1" x14ac:dyDescent="0.2">
      <c r="A102" s="49"/>
      <c r="B102" s="235"/>
      <c r="C102" s="237" t="s">
        <v>18</v>
      </c>
      <c r="D102" s="241"/>
      <c r="E102" s="54"/>
      <c r="F102" s="54">
        <v>31.5</v>
      </c>
      <c r="G102" s="232"/>
      <c r="H102" s="232"/>
      <c r="I102" s="54"/>
    </row>
    <row r="103" spans="1:10" ht="32.25" customHeight="1" x14ac:dyDescent="0.2">
      <c r="A103" s="49"/>
      <c r="B103" s="67"/>
      <c r="C103" s="30" t="s">
        <v>103</v>
      </c>
      <c r="D103" s="241"/>
      <c r="E103" s="39"/>
      <c r="F103" s="39"/>
      <c r="G103" s="39"/>
      <c r="H103" s="39"/>
      <c r="I103" s="54"/>
    </row>
    <row r="104" spans="1:10" ht="30.6" customHeight="1" x14ac:dyDescent="0.2">
      <c r="A104" s="49"/>
      <c r="B104" s="80"/>
      <c r="C104" s="69" t="s">
        <v>18</v>
      </c>
      <c r="D104" s="241"/>
      <c r="E104" s="54">
        <v>5</v>
      </c>
      <c r="F104" s="39"/>
      <c r="G104" s="39"/>
      <c r="H104" s="39"/>
      <c r="I104" s="54"/>
    </row>
    <row r="105" spans="1:10" ht="30" customHeight="1" x14ac:dyDescent="0.2">
      <c r="A105" s="49"/>
      <c r="B105" s="79" t="s">
        <v>106</v>
      </c>
      <c r="C105" s="30" t="s">
        <v>105</v>
      </c>
      <c r="D105" s="241"/>
      <c r="E105" s="54"/>
      <c r="F105" s="39"/>
      <c r="G105" s="39"/>
      <c r="H105" s="39"/>
      <c r="I105" s="54"/>
    </row>
    <row r="106" spans="1:10" ht="30.6" customHeight="1" x14ac:dyDescent="0.2">
      <c r="A106" s="49"/>
      <c r="B106" s="79"/>
      <c r="C106" s="9" t="s">
        <v>18</v>
      </c>
      <c r="D106" s="293"/>
      <c r="E106" s="54">
        <v>23.5</v>
      </c>
      <c r="F106" s="137">
        <v>35</v>
      </c>
      <c r="G106" s="39">
        <v>35</v>
      </c>
      <c r="H106" s="39">
        <v>35</v>
      </c>
      <c r="I106" s="54"/>
    </row>
    <row r="107" spans="1:10" ht="30.6" customHeight="1" x14ac:dyDescent="0.2">
      <c r="A107" s="49"/>
      <c r="B107" s="81" t="s">
        <v>109</v>
      </c>
      <c r="C107" s="12" t="s">
        <v>107</v>
      </c>
      <c r="D107" s="240" t="s">
        <v>108</v>
      </c>
      <c r="E107" s="29"/>
      <c r="F107" s="6"/>
      <c r="G107" s="6"/>
      <c r="H107" s="6"/>
      <c r="I107" s="54"/>
    </row>
    <row r="108" spans="1:10" ht="30.6" customHeight="1" x14ac:dyDescent="0.2">
      <c r="A108" s="49"/>
      <c r="B108" s="79"/>
      <c r="C108" s="9" t="s">
        <v>18</v>
      </c>
      <c r="D108" s="241"/>
      <c r="E108" s="54">
        <f>607.9+7.1</f>
        <v>615</v>
      </c>
      <c r="F108" s="54">
        <v>615.20000000000005</v>
      </c>
      <c r="G108" s="54">
        <f>615.2-8.4</f>
        <v>606.80000000000007</v>
      </c>
      <c r="H108" s="54">
        <v>606.79999999999995</v>
      </c>
      <c r="I108" s="54"/>
      <c r="J108" s="2"/>
    </row>
    <row r="109" spans="1:10" ht="17.45" customHeight="1" x14ac:dyDescent="0.2">
      <c r="A109" s="49"/>
      <c r="B109" s="79"/>
      <c r="C109" s="9" t="s">
        <v>64</v>
      </c>
      <c r="D109" s="241"/>
      <c r="E109" s="54">
        <v>8.4</v>
      </c>
      <c r="F109" s="39">
        <f>14+0.5</f>
        <v>14.5</v>
      </c>
      <c r="G109" s="39">
        <f>14+0.5</f>
        <v>14.5</v>
      </c>
      <c r="H109" s="39">
        <f>14+0.5</f>
        <v>14.5</v>
      </c>
      <c r="I109" s="54"/>
    </row>
    <row r="110" spans="1:10" ht="18" customHeight="1" x14ac:dyDescent="0.2">
      <c r="A110" s="49"/>
      <c r="B110" s="80"/>
      <c r="C110" s="9" t="s">
        <v>28</v>
      </c>
      <c r="D110" s="241"/>
      <c r="E110" s="54">
        <f>2.2+1.4</f>
        <v>3.6</v>
      </c>
      <c r="F110" s="54"/>
      <c r="G110" s="39"/>
      <c r="H110" s="39"/>
      <c r="I110" s="54"/>
      <c r="J110" s="32"/>
    </row>
    <row r="111" spans="1:10" ht="16.899999999999999" customHeight="1" x14ac:dyDescent="0.2">
      <c r="A111" s="49"/>
      <c r="B111" s="79" t="s">
        <v>111</v>
      </c>
      <c r="C111" s="37" t="s">
        <v>110</v>
      </c>
      <c r="D111" s="241"/>
      <c r="E111" s="39"/>
      <c r="F111" s="39"/>
      <c r="G111" s="39"/>
      <c r="H111" s="39"/>
      <c r="I111" s="54"/>
    </row>
    <row r="112" spans="1:10" ht="27.75" customHeight="1" x14ac:dyDescent="0.2">
      <c r="A112" s="49"/>
      <c r="B112" s="80"/>
      <c r="C112" s="82" t="s">
        <v>18</v>
      </c>
      <c r="D112" s="241"/>
      <c r="E112" s="54">
        <v>16</v>
      </c>
      <c r="F112" s="137">
        <v>39.700000000000003</v>
      </c>
      <c r="G112" s="54">
        <v>11.8</v>
      </c>
      <c r="H112" s="54">
        <v>39.700000000000003</v>
      </c>
      <c r="I112" s="54"/>
      <c r="J112" s="192"/>
    </row>
    <row r="113" spans="1:10" ht="16.899999999999999" customHeight="1" x14ac:dyDescent="0.2">
      <c r="A113" s="49"/>
      <c r="B113" s="79" t="s">
        <v>113</v>
      </c>
      <c r="C113" s="37" t="s">
        <v>112</v>
      </c>
      <c r="D113" s="241"/>
      <c r="E113" s="54"/>
      <c r="F113" s="140"/>
      <c r="G113" s="39"/>
      <c r="H113" s="39"/>
      <c r="I113" s="54"/>
    </row>
    <row r="114" spans="1:10" ht="31.5" customHeight="1" x14ac:dyDescent="0.2">
      <c r="A114" s="49"/>
      <c r="B114" s="80"/>
      <c r="C114" s="82" t="s">
        <v>18</v>
      </c>
      <c r="D114" s="241"/>
      <c r="E114" s="54">
        <v>13.3</v>
      </c>
      <c r="F114" s="137">
        <v>17</v>
      </c>
      <c r="G114" s="39">
        <v>17</v>
      </c>
      <c r="H114" s="39">
        <v>17</v>
      </c>
      <c r="I114" s="54"/>
    </row>
    <row r="115" spans="1:10" ht="18" customHeight="1" x14ac:dyDescent="0.2">
      <c r="A115" s="49"/>
      <c r="B115" s="79" t="s">
        <v>115</v>
      </c>
      <c r="C115" s="37" t="s">
        <v>114</v>
      </c>
      <c r="D115" s="241"/>
      <c r="E115" s="54"/>
      <c r="F115" s="140"/>
      <c r="G115" s="39"/>
      <c r="H115" s="39"/>
      <c r="I115" s="54"/>
    </row>
    <row r="116" spans="1:10" ht="31.5" customHeight="1" x14ac:dyDescent="0.2">
      <c r="A116" s="49"/>
      <c r="B116" s="80"/>
      <c r="C116" s="82" t="s">
        <v>18</v>
      </c>
      <c r="D116" s="241"/>
      <c r="E116" s="54">
        <v>11</v>
      </c>
      <c r="F116" s="137">
        <v>11.5</v>
      </c>
      <c r="G116" s="39">
        <v>11.5</v>
      </c>
      <c r="H116" s="39">
        <v>11.5</v>
      </c>
      <c r="I116" s="54"/>
    </row>
    <row r="117" spans="1:10" ht="31.15" customHeight="1" x14ac:dyDescent="0.2">
      <c r="A117" s="49"/>
      <c r="B117" s="79" t="s">
        <v>118</v>
      </c>
      <c r="C117" s="37" t="s">
        <v>116</v>
      </c>
      <c r="D117" s="241"/>
      <c r="E117" s="54"/>
      <c r="F117" s="140"/>
      <c r="G117" s="39"/>
      <c r="H117" s="39"/>
      <c r="I117" s="149"/>
      <c r="J117" s="150"/>
    </row>
    <row r="118" spans="1:10" ht="32.25" customHeight="1" x14ac:dyDescent="0.2">
      <c r="A118" s="49"/>
      <c r="B118" s="80"/>
      <c r="C118" s="82" t="s">
        <v>18</v>
      </c>
      <c r="D118" s="241"/>
      <c r="E118" s="54">
        <v>69</v>
      </c>
      <c r="F118" s="137">
        <v>91.1</v>
      </c>
      <c r="G118" s="39">
        <v>91.1</v>
      </c>
      <c r="H118" s="39">
        <v>91.1</v>
      </c>
      <c r="I118" s="149"/>
      <c r="J118" s="150"/>
    </row>
    <row r="119" spans="1:10" ht="30.6" customHeight="1" x14ac:dyDescent="0.2">
      <c r="A119" s="49"/>
      <c r="B119" s="79"/>
      <c r="C119" s="30" t="s">
        <v>117</v>
      </c>
      <c r="D119" s="241"/>
      <c r="E119" s="54"/>
      <c r="F119" s="140"/>
      <c r="G119" s="39"/>
      <c r="H119" s="39"/>
      <c r="I119" s="149"/>
      <c r="J119" s="150"/>
    </row>
    <row r="120" spans="1:10" ht="30.6" customHeight="1" x14ac:dyDescent="0.2">
      <c r="A120" s="49"/>
      <c r="B120" s="80"/>
      <c r="C120" s="83" t="s">
        <v>18</v>
      </c>
      <c r="D120" s="241"/>
      <c r="E120" s="54">
        <f>28.6-25.8</f>
        <v>2.8000000000000007</v>
      </c>
      <c r="F120" s="140"/>
      <c r="G120" s="39"/>
      <c r="H120" s="39"/>
      <c r="I120" s="149"/>
      <c r="J120" s="150"/>
    </row>
    <row r="121" spans="1:10" ht="21" customHeight="1" x14ac:dyDescent="0.2">
      <c r="A121" s="49"/>
      <c r="B121" s="79" t="s">
        <v>120</v>
      </c>
      <c r="C121" s="135" t="s">
        <v>119</v>
      </c>
      <c r="D121" s="241"/>
      <c r="E121" s="54"/>
      <c r="F121" s="140"/>
      <c r="G121" s="39"/>
      <c r="H121" s="39"/>
      <c r="I121" s="54"/>
    </row>
    <row r="122" spans="1:10" ht="30.6" customHeight="1" x14ac:dyDescent="0.2">
      <c r="A122" s="49"/>
      <c r="B122" s="80"/>
      <c r="C122" s="136" t="s">
        <v>18</v>
      </c>
      <c r="D122" s="293"/>
      <c r="E122" s="129"/>
      <c r="F122" s="137">
        <v>8.6</v>
      </c>
      <c r="G122" s="140">
        <v>8.6</v>
      </c>
      <c r="H122" s="140">
        <v>8.6</v>
      </c>
      <c r="I122" s="54"/>
      <c r="J122" s="190"/>
    </row>
    <row r="123" spans="1:10" ht="30.6" customHeight="1" x14ac:dyDescent="0.2">
      <c r="A123" s="49"/>
      <c r="B123" s="67" t="s">
        <v>257</v>
      </c>
      <c r="C123" s="124" t="s">
        <v>121</v>
      </c>
      <c r="D123" s="240" t="s">
        <v>122</v>
      </c>
      <c r="E123" s="54"/>
      <c r="F123" s="39"/>
      <c r="G123" s="39"/>
      <c r="H123" s="39"/>
      <c r="I123" s="54" t="s">
        <v>123</v>
      </c>
    </row>
    <row r="124" spans="1:10" ht="30.6" customHeight="1" x14ac:dyDescent="0.2">
      <c r="A124" s="49"/>
      <c r="B124" s="67"/>
      <c r="C124" s="9" t="s">
        <v>18</v>
      </c>
      <c r="D124" s="241"/>
      <c r="E124" s="54">
        <v>1435.7</v>
      </c>
      <c r="F124" s="54">
        <v>1453.4</v>
      </c>
      <c r="G124" s="54">
        <v>1453.4</v>
      </c>
      <c r="H124" s="54">
        <v>1453.4</v>
      </c>
      <c r="I124" s="54"/>
      <c r="J124" s="2"/>
    </row>
    <row r="125" spans="1:10" ht="18" customHeight="1" x14ac:dyDescent="0.2">
      <c r="A125" s="49"/>
      <c r="B125" s="67"/>
      <c r="C125" s="9" t="s">
        <v>64</v>
      </c>
      <c r="D125" s="241"/>
      <c r="E125" s="54">
        <v>100</v>
      </c>
      <c r="F125" s="39">
        <f>90+15</f>
        <v>105</v>
      </c>
      <c r="G125" s="39">
        <f>90+15</f>
        <v>105</v>
      </c>
      <c r="H125" s="39">
        <f>90+15</f>
        <v>105</v>
      </c>
      <c r="I125" s="54"/>
    </row>
    <row r="126" spans="1:10" ht="19.149999999999999" customHeight="1" x14ac:dyDescent="0.2">
      <c r="A126" s="49"/>
      <c r="B126" s="68"/>
      <c r="C126" s="83" t="s">
        <v>28</v>
      </c>
      <c r="D126" s="241"/>
      <c r="E126" s="54">
        <f>13+11.9</f>
        <v>24.9</v>
      </c>
      <c r="F126" s="54"/>
      <c r="G126" s="39"/>
      <c r="H126" s="39"/>
      <c r="I126" s="54"/>
    </row>
    <row r="127" spans="1:10" ht="24" customHeight="1" x14ac:dyDescent="0.2">
      <c r="A127" s="49"/>
      <c r="B127" s="79" t="s">
        <v>258</v>
      </c>
      <c r="C127" s="38" t="s">
        <v>124</v>
      </c>
      <c r="D127" s="241"/>
      <c r="E127" s="39"/>
      <c r="F127" s="39"/>
      <c r="G127" s="39"/>
      <c r="H127" s="39"/>
      <c r="I127" s="54"/>
    </row>
    <row r="128" spans="1:10" ht="32.25" customHeight="1" x14ac:dyDescent="0.2">
      <c r="A128" s="49"/>
      <c r="B128" s="80"/>
      <c r="C128" s="68" t="s">
        <v>18</v>
      </c>
      <c r="D128" s="241"/>
      <c r="E128" s="54">
        <v>20</v>
      </c>
      <c r="F128" s="137">
        <v>22</v>
      </c>
      <c r="G128" s="39">
        <v>22</v>
      </c>
      <c r="H128" s="39">
        <v>22</v>
      </c>
      <c r="I128" s="54"/>
    </row>
    <row r="129" spans="1:13" ht="43.15" customHeight="1" x14ac:dyDescent="0.2">
      <c r="A129" s="49"/>
      <c r="B129" s="79"/>
      <c r="C129" s="84" t="s">
        <v>125</v>
      </c>
      <c r="D129" s="241"/>
      <c r="E129" s="54"/>
      <c r="F129" s="140"/>
      <c r="G129" s="39"/>
      <c r="H129" s="39"/>
      <c r="I129" s="54"/>
    </row>
    <row r="130" spans="1:13" ht="30" customHeight="1" x14ac:dyDescent="0.2">
      <c r="A130" s="49"/>
      <c r="B130" s="80"/>
      <c r="C130" s="68" t="s">
        <v>18</v>
      </c>
      <c r="D130" s="241"/>
      <c r="E130" s="54">
        <v>19.100000000000001</v>
      </c>
      <c r="F130" s="140"/>
      <c r="G130" s="39"/>
      <c r="H130" s="39"/>
      <c r="I130" s="54"/>
      <c r="J130" s="32"/>
      <c r="L130" s="32"/>
      <c r="M130" s="5"/>
    </row>
    <row r="131" spans="1:13" ht="31.9" customHeight="1" x14ac:dyDescent="0.2">
      <c r="A131" s="49"/>
      <c r="B131" s="79" t="s">
        <v>128</v>
      </c>
      <c r="C131" s="38" t="s">
        <v>126</v>
      </c>
      <c r="D131" s="241"/>
      <c r="E131" s="54"/>
      <c r="F131" s="140"/>
      <c r="G131" s="39"/>
      <c r="H131" s="39"/>
      <c r="I131" s="54"/>
    </row>
    <row r="132" spans="1:13" ht="32.450000000000003" customHeight="1" x14ac:dyDescent="0.2">
      <c r="A132" s="49"/>
      <c r="B132" s="79"/>
      <c r="C132" s="85" t="s">
        <v>18</v>
      </c>
      <c r="D132" s="241"/>
      <c r="E132" s="54">
        <v>61</v>
      </c>
      <c r="F132" s="137">
        <v>56.6</v>
      </c>
      <c r="G132" s="39">
        <v>56.6</v>
      </c>
      <c r="H132" s="39">
        <v>56.6</v>
      </c>
      <c r="I132" s="54"/>
    </row>
    <row r="133" spans="1:13" ht="45" customHeight="1" x14ac:dyDescent="0.2">
      <c r="A133" s="49"/>
      <c r="B133" s="254"/>
      <c r="C133" s="48" t="s">
        <v>127</v>
      </c>
      <c r="D133" s="241"/>
      <c r="E133" s="54"/>
      <c r="F133" s="39"/>
      <c r="G133" s="39"/>
      <c r="H133" s="39"/>
      <c r="I133" s="54"/>
    </row>
    <row r="134" spans="1:13" ht="27.75" customHeight="1" x14ac:dyDescent="0.2">
      <c r="A134" s="49"/>
      <c r="B134" s="255"/>
      <c r="C134" s="86" t="s">
        <v>18</v>
      </c>
      <c r="D134" s="241"/>
      <c r="E134" s="54">
        <v>60</v>
      </c>
      <c r="F134" s="39"/>
      <c r="G134" s="39"/>
      <c r="H134" s="39"/>
      <c r="I134" s="54"/>
    </row>
    <row r="135" spans="1:13" ht="16.899999999999999" customHeight="1" x14ac:dyDescent="0.2">
      <c r="A135" s="49"/>
      <c r="B135" s="244"/>
      <c r="C135" s="9" t="s">
        <v>28</v>
      </c>
      <c r="D135" s="293"/>
      <c r="E135" s="54">
        <v>10</v>
      </c>
      <c r="F135" s="39"/>
      <c r="G135" s="39"/>
      <c r="H135" s="39"/>
      <c r="I135" s="54"/>
    </row>
    <row r="136" spans="1:13" ht="30.6" customHeight="1" x14ac:dyDescent="0.2">
      <c r="A136" s="49"/>
      <c r="B136" s="66" t="s">
        <v>131</v>
      </c>
      <c r="C136" s="12" t="s">
        <v>129</v>
      </c>
      <c r="D136" s="240" t="s">
        <v>130</v>
      </c>
      <c r="E136" s="54"/>
      <c r="F136" s="39"/>
      <c r="G136" s="39"/>
      <c r="H136" s="39"/>
      <c r="I136" s="54"/>
    </row>
    <row r="137" spans="1:13" ht="30.6" customHeight="1" x14ac:dyDescent="0.2">
      <c r="A137" s="49"/>
      <c r="B137" s="67"/>
      <c r="C137" s="9" t="s">
        <v>18</v>
      </c>
      <c r="D137" s="241"/>
      <c r="E137" s="54">
        <v>574.6</v>
      </c>
      <c r="F137" s="54">
        <v>590.20000000000005</v>
      </c>
      <c r="G137" s="54">
        <f>590.2-6.6</f>
        <v>583.6</v>
      </c>
      <c r="H137" s="54">
        <v>583.6</v>
      </c>
      <c r="I137" s="29"/>
    </row>
    <row r="138" spans="1:13" ht="18.600000000000001" customHeight="1" x14ac:dyDescent="0.2">
      <c r="A138" s="49"/>
      <c r="B138" s="67"/>
      <c r="C138" s="9" t="s">
        <v>64</v>
      </c>
      <c r="D138" s="241"/>
      <c r="E138" s="54">
        <v>8</v>
      </c>
      <c r="F138" s="39">
        <v>16</v>
      </c>
      <c r="G138" s="39">
        <v>16</v>
      </c>
      <c r="H138" s="39">
        <v>16</v>
      </c>
      <c r="I138" s="54"/>
    </row>
    <row r="139" spans="1:13" ht="18.75" customHeight="1" x14ac:dyDescent="0.2">
      <c r="A139" s="49"/>
      <c r="B139" s="68"/>
      <c r="C139" s="9" t="s">
        <v>28</v>
      </c>
      <c r="D139" s="241"/>
      <c r="E139" s="54">
        <f>11-0.5</f>
        <v>10.5</v>
      </c>
      <c r="F139" s="54"/>
      <c r="G139" s="39"/>
      <c r="H139" s="39"/>
      <c r="I139" s="54"/>
    </row>
    <row r="140" spans="1:13" ht="18.75" customHeight="1" x14ac:dyDescent="0.2">
      <c r="A140" s="49"/>
      <c r="B140" s="67" t="s">
        <v>132</v>
      </c>
      <c r="C140" s="160" t="s">
        <v>255</v>
      </c>
      <c r="D140" s="241"/>
      <c r="E140" s="39"/>
      <c r="F140" s="39"/>
      <c r="G140" s="39"/>
      <c r="H140" s="39"/>
      <c r="I140" s="54"/>
    </row>
    <row r="141" spans="1:13" ht="32.25" customHeight="1" x14ac:dyDescent="0.2">
      <c r="A141" s="49"/>
      <c r="B141" s="68"/>
      <c r="C141" s="82" t="s">
        <v>18</v>
      </c>
      <c r="D141" s="241"/>
      <c r="E141" s="54">
        <v>50</v>
      </c>
      <c r="F141" s="137">
        <v>55</v>
      </c>
      <c r="G141" s="39">
        <v>55</v>
      </c>
      <c r="H141" s="39">
        <v>55</v>
      </c>
      <c r="I141" s="54"/>
      <c r="J141" s="193"/>
    </row>
    <row r="142" spans="1:13" ht="19.149999999999999" customHeight="1" x14ac:dyDescent="0.2">
      <c r="A142" s="49"/>
      <c r="B142" s="67" t="s">
        <v>135</v>
      </c>
      <c r="C142" s="37" t="s">
        <v>133</v>
      </c>
      <c r="D142" s="241"/>
      <c r="E142" s="54"/>
      <c r="F142" s="140"/>
      <c r="G142" s="39"/>
      <c r="H142" s="39"/>
      <c r="I142" s="54"/>
    </row>
    <row r="143" spans="1:13" ht="31.5" customHeight="1" x14ac:dyDescent="0.2">
      <c r="A143" s="49"/>
      <c r="B143" s="68"/>
      <c r="C143" s="82" t="s">
        <v>18</v>
      </c>
      <c r="D143" s="241"/>
      <c r="E143" s="54">
        <v>20</v>
      </c>
      <c r="F143" s="137">
        <v>25</v>
      </c>
      <c r="G143" s="39">
        <v>25</v>
      </c>
      <c r="H143" s="39">
        <v>25</v>
      </c>
      <c r="I143" s="54"/>
    </row>
    <row r="144" spans="1:13" ht="32.450000000000003" customHeight="1" x14ac:dyDescent="0.2">
      <c r="A144" s="49"/>
      <c r="B144" s="67"/>
      <c r="C144" s="37" t="s">
        <v>134</v>
      </c>
      <c r="D144" s="241"/>
      <c r="E144" s="54"/>
      <c r="F144" s="140"/>
      <c r="G144" s="39"/>
      <c r="H144" s="39"/>
      <c r="I144" s="54"/>
    </row>
    <row r="145" spans="1:15" ht="27.75" customHeight="1" x14ac:dyDescent="0.2">
      <c r="A145" s="49"/>
      <c r="B145" s="68"/>
      <c r="C145" s="82" t="s">
        <v>18</v>
      </c>
      <c r="D145" s="241"/>
      <c r="E145" s="54">
        <v>10</v>
      </c>
      <c r="F145" s="140"/>
      <c r="G145" s="39"/>
      <c r="H145" s="39"/>
      <c r="I145" s="54"/>
    </row>
    <row r="146" spans="1:15" ht="31.9" customHeight="1" x14ac:dyDescent="0.2">
      <c r="A146" s="49"/>
      <c r="B146" s="67" t="s">
        <v>137</v>
      </c>
      <c r="C146" s="37" t="s">
        <v>136</v>
      </c>
      <c r="D146" s="241"/>
      <c r="E146" s="54"/>
      <c r="F146" s="140"/>
      <c r="G146" s="39"/>
      <c r="H146" s="39"/>
      <c r="I146" s="54"/>
    </row>
    <row r="147" spans="1:15" ht="31.9" customHeight="1" x14ac:dyDescent="0.2">
      <c r="A147" s="49"/>
      <c r="B147" s="68"/>
      <c r="C147" s="82" t="s">
        <v>18</v>
      </c>
      <c r="D147" s="241"/>
      <c r="E147" s="54">
        <f>10+15.2</f>
        <v>25.2</v>
      </c>
      <c r="F147" s="137">
        <v>20</v>
      </c>
      <c r="G147" s="39">
        <v>10</v>
      </c>
      <c r="H147" s="39">
        <v>10</v>
      </c>
      <c r="I147" s="54"/>
      <c r="J147" s="34"/>
    </row>
    <row r="148" spans="1:15" ht="42.6" customHeight="1" x14ac:dyDescent="0.2">
      <c r="A148" s="49"/>
      <c r="B148" s="67" t="s">
        <v>139</v>
      </c>
      <c r="C148" s="37" t="s">
        <v>138</v>
      </c>
      <c r="D148" s="241"/>
      <c r="E148" s="54"/>
      <c r="F148" s="140"/>
      <c r="G148" s="39"/>
      <c r="H148" s="39"/>
      <c r="I148" s="39"/>
    </row>
    <row r="149" spans="1:15" ht="30" customHeight="1" x14ac:dyDescent="0.2">
      <c r="A149" s="49"/>
      <c r="B149" s="67"/>
      <c r="C149" s="87" t="s">
        <v>18</v>
      </c>
      <c r="D149" s="293"/>
      <c r="E149" s="54">
        <v>135.6</v>
      </c>
      <c r="F149" s="137">
        <v>186.2</v>
      </c>
      <c r="G149" s="39">
        <v>139</v>
      </c>
      <c r="H149" s="54">
        <v>190</v>
      </c>
      <c r="I149" s="54"/>
      <c r="J149" s="193"/>
    </row>
    <row r="150" spans="1:15" ht="26.25" customHeight="1" x14ac:dyDescent="0.2">
      <c r="A150" s="49"/>
      <c r="B150" s="243" t="s">
        <v>142</v>
      </c>
      <c r="C150" s="12" t="s">
        <v>140</v>
      </c>
      <c r="D150" s="240" t="s">
        <v>141</v>
      </c>
      <c r="E150" s="54"/>
      <c r="F150" s="140"/>
      <c r="G150" s="39"/>
      <c r="H150" s="39"/>
      <c r="I150" s="54"/>
      <c r="J150" s="32"/>
    </row>
    <row r="151" spans="1:15" ht="71.25" customHeight="1" x14ac:dyDescent="0.2">
      <c r="A151" s="49"/>
      <c r="B151" s="244"/>
      <c r="C151" s="9" t="s">
        <v>18</v>
      </c>
      <c r="D151" s="241"/>
      <c r="E151" s="54">
        <v>85.1</v>
      </c>
      <c r="F151" s="137">
        <v>127</v>
      </c>
      <c r="G151" s="39">
        <v>137.1</v>
      </c>
      <c r="H151" s="39">
        <v>147.6</v>
      </c>
      <c r="I151" s="54"/>
      <c r="J151" s="206"/>
      <c r="N151" s="16"/>
      <c r="O151" s="5"/>
    </row>
    <row r="152" spans="1:15" ht="25.5" customHeight="1" x14ac:dyDescent="0.2">
      <c r="A152" s="49"/>
      <c r="B152" s="243" t="s">
        <v>144</v>
      </c>
      <c r="C152" s="12" t="s">
        <v>143</v>
      </c>
      <c r="D152" s="241"/>
      <c r="E152" s="54"/>
      <c r="F152" s="140"/>
      <c r="G152" s="39"/>
      <c r="H152" s="39"/>
      <c r="I152" s="54"/>
    </row>
    <row r="153" spans="1:15" ht="140.25" customHeight="1" x14ac:dyDescent="0.2">
      <c r="A153" s="49"/>
      <c r="B153" s="244"/>
      <c r="C153" s="9" t="s">
        <v>18</v>
      </c>
      <c r="D153" s="278"/>
      <c r="E153" s="54">
        <v>5</v>
      </c>
      <c r="F153" s="137">
        <v>4</v>
      </c>
      <c r="G153" s="39">
        <v>4</v>
      </c>
      <c r="H153" s="39">
        <v>4</v>
      </c>
      <c r="I153" s="54"/>
      <c r="K153" s="151"/>
      <c r="L153" s="35"/>
      <c r="M153" s="36"/>
      <c r="N153" s="36"/>
    </row>
    <row r="154" spans="1:15" ht="42.75" customHeight="1" x14ac:dyDescent="0.2">
      <c r="A154" s="49"/>
      <c r="B154" s="256" t="s">
        <v>259</v>
      </c>
      <c r="C154" s="133" t="s">
        <v>145</v>
      </c>
      <c r="D154" s="282" t="s">
        <v>146</v>
      </c>
      <c r="E154" s="137"/>
      <c r="F154" s="140"/>
      <c r="G154" s="140"/>
      <c r="H154" s="140"/>
      <c r="I154" s="54"/>
      <c r="K154" s="151"/>
      <c r="L154" s="35"/>
      <c r="M154" s="36"/>
      <c r="N154" s="36"/>
    </row>
    <row r="155" spans="1:15" ht="30.6" customHeight="1" x14ac:dyDescent="0.2">
      <c r="A155" s="49"/>
      <c r="B155" s="257"/>
      <c r="C155" s="134" t="s">
        <v>18</v>
      </c>
      <c r="D155" s="269"/>
      <c r="E155" s="137"/>
      <c r="F155" s="137">
        <v>19.600000000000001</v>
      </c>
      <c r="G155" s="137"/>
      <c r="H155" s="137"/>
      <c r="I155" s="54"/>
      <c r="J155" s="192"/>
      <c r="K155" s="151"/>
      <c r="L155" s="35"/>
      <c r="M155" s="36"/>
      <c r="N155" s="36"/>
    </row>
    <row r="156" spans="1:15" ht="15" customHeight="1" x14ac:dyDescent="0.2">
      <c r="A156" s="49"/>
      <c r="B156" s="58"/>
      <c r="C156" s="10" t="s">
        <v>16</v>
      </c>
      <c r="D156" s="61"/>
      <c r="E156" s="11">
        <f>SUM(E157:E161)</f>
        <v>10222.800000000005</v>
      </c>
      <c r="F156" s="11">
        <f>SUM(F157:F161)</f>
        <v>10775.300000000003</v>
      </c>
      <c r="G156" s="11">
        <f>SUM(G157:G161)</f>
        <v>10577.900000000001</v>
      </c>
      <c r="H156" s="11">
        <f>SUM(H157:H161)</f>
        <v>10698.800000000001</v>
      </c>
      <c r="I156" s="88"/>
      <c r="K156" s="151"/>
      <c r="L156" s="35"/>
      <c r="M156" s="36"/>
      <c r="N156" s="36"/>
    </row>
    <row r="157" spans="1:15" ht="15.6" customHeight="1" x14ac:dyDescent="0.2">
      <c r="A157" s="49"/>
      <c r="B157" s="270"/>
      <c r="C157" s="12" t="s">
        <v>17</v>
      </c>
      <c r="D157" s="18"/>
      <c r="E157" s="6"/>
      <c r="F157" s="6"/>
      <c r="G157" s="6"/>
      <c r="H157" s="6"/>
      <c r="I157" s="6"/>
      <c r="K157" s="151"/>
      <c r="L157" s="35"/>
      <c r="M157" s="36"/>
      <c r="N157" s="36"/>
    </row>
    <row r="158" spans="1:15" ht="29.45" customHeight="1" x14ac:dyDescent="0.2">
      <c r="A158" s="49"/>
      <c r="B158" s="271"/>
      <c r="C158" s="12" t="s">
        <v>42</v>
      </c>
      <c r="D158" s="18"/>
      <c r="E158" s="6">
        <f>SUMIF($C55:$C155,$C56,E55:E155)</f>
        <v>9372.2000000000025</v>
      </c>
      <c r="F158" s="6">
        <f>SUMIF($C55:$C155,$C56,F55:F155)</f>
        <v>10042.700000000003</v>
      </c>
      <c r="G158" s="6">
        <f>SUMIF($C55:$C155,$C56,G55:G155)</f>
        <v>9845.6000000000022</v>
      </c>
      <c r="H158" s="6">
        <f>SUMIF($C55:$C155,$C56,H55:H155)</f>
        <v>9934.5000000000018</v>
      </c>
      <c r="I158" s="51"/>
    </row>
    <row r="159" spans="1:15" ht="17.45" customHeight="1" x14ac:dyDescent="0.2">
      <c r="A159" s="49"/>
      <c r="B159" s="271"/>
      <c r="C159" s="12" t="s">
        <v>147</v>
      </c>
      <c r="D159" s="18"/>
      <c r="E159" s="6">
        <f>SUMIF($C55:$C155,$C98,E55:E155)</f>
        <v>64.2</v>
      </c>
      <c r="F159" s="6">
        <f>SUMIF($C55:$C155,$C98,F55:F155)</f>
        <v>0</v>
      </c>
      <c r="G159" s="6">
        <f>SUMIF($C55:$C155,$C98,G55:G155)</f>
        <v>0</v>
      </c>
      <c r="H159" s="6">
        <f>SUMIF($C55:$C155,$C98,H55:H155)</f>
        <v>0</v>
      </c>
      <c r="I159" s="51"/>
    </row>
    <row r="160" spans="1:15" ht="16.899999999999999" customHeight="1" x14ac:dyDescent="0.2">
      <c r="A160" s="49"/>
      <c r="B160" s="271"/>
      <c r="C160" s="12" t="s">
        <v>148</v>
      </c>
      <c r="D160" s="18"/>
      <c r="E160" s="15">
        <f>SUMIF($C55:$C155,$C57,E55:E155)</f>
        <v>633.70000000000005</v>
      </c>
      <c r="F160" s="15">
        <f>SUMIF($C55:$C155,$C57,F55:F155)</f>
        <v>732.59999999999991</v>
      </c>
      <c r="G160" s="15">
        <f>SUMIF($C55:$C155,$C57,G55:G155)</f>
        <v>732.3</v>
      </c>
      <c r="H160" s="15">
        <f>SUMIF($C55:$C155,$C57,H55:H155)</f>
        <v>764.3</v>
      </c>
      <c r="I160" s="6"/>
    </row>
    <row r="161" spans="1:10" ht="16.899999999999999" customHeight="1" x14ac:dyDescent="0.2">
      <c r="A161" s="49"/>
      <c r="B161" s="249"/>
      <c r="C161" s="12" t="s">
        <v>43</v>
      </c>
      <c r="D161" s="18"/>
      <c r="E161" s="15">
        <f>SUMIF($C55:$C155,$C58,E55:E155)</f>
        <v>152.70000000000002</v>
      </c>
      <c r="F161" s="15">
        <f>SUMIF($C55:$C155,$C58,F55:F155)</f>
        <v>0</v>
      </c>
      <c r="G161" s="15"/>
      <c r="H161" s="15"/>
      <c r="I161" s="6"/>
    </row>
    <row r="162" spans="1:10" ht="18.600000000000001" customHeight="1" x14ac:dyDescent="0.2">
      <c r="A162" s="49"/>
      <c r="B162" s="52" t="s">
        <v>149</v>
      </c>
      <c r="C162" s="26" t="s">
        <v>150</v>
      </c>
      <c r="D162" s="50"/>
      <c r="E162" s="27"/>
      <c r="F162" s="27"/>
      <c r="G162" s="27"/>
      <c r="H162" s="27"/>
      <c r="I162" s="28"/>
    </row>
    <row r="163" spans="1:10" ht="33.75" customHeight="1" x14ac:dyDescent="0.2">
      <c r="A163" s="49"/>
      <c r="B163" s="243"/>
      <c r="C163" s="30" t="s">
        <v>151</v>
      </c>
      <c r="D163" s="272" t="s">
        <v>50</v>
      </c>
      <c r="E163" s="29"/>
      <c r="F163" s="29"/>
      <c r="G163" s="29"/>
      <c r="H163" s="29"/>
      <c r="I163" s="54"/>
      <c r="J163" s="194"/>
    </row>
    <row r="164" spans="1:10" ht="83.25" customHeight="1" x14ac:dyDescent="0.2">
      <c r="A164" s="49"/>
      <c r="B164" s="255"/>
      <c r="C164" s="9" t="s">
        <v>18</v>
      </c>
      <c r="D164" s="294"/>
      <c r="E164" s="54">
        <f>19.7-15</f>
        <v>4.6999999999999993</v>
      </c>
      <c r="F164" s="54"/>
      <c r="G164" s="54"/>
      <c r="H164" s="54"/>
      <c r="I164" s="54"/>
      <c r="J164" s="194"/>
    </row>
    <row r="165" spans="1:10" ht="31.5" customHeight="1" x14ac:dyDescent="0.2">
      <c r="A165" s="49"/>
      <c r="B165" s="256" t="s">
        <v>152</v>
      </c>
      <c r="C165" s="211" t="s">
        <v>153</v>
      </c>
      <c r="D165" s="295" t="s">
        <v>154</v>
      </c>
      <c r="E165" s="137"/>
      <c r="F165" s="137"/>
      <c r="G165" s="137"/>
      <c r="H165" s="137"/>
      <c r="I165" s="137"/>
      <c r="J165" s="194"/>
    </row>
    <row r="166" spans="1:10" ht="63" customHeight="1" x14ac:dyDescent="0.2">
      <c r="A166" s="49"/>
      <c r="B166" s="257"/>
      <c r="C166" s="212" t="s">
        <v>18</v>
      </c>
      <c r="D166" s="284"/>
      <c r="E166" s="137">
        <f>17.2+30.2+22.1</f>
        <v>69.5</v>
      </c>
      <c r="F166" s="137">
        <f>101.9-60.1+46.7+17.9</f>
        <v>106.4</v>
      </c>
      <c r="G166" s="137"/>
      <c r="H166" s="137"/>
      <c r="I166" s="137"/>
      <c r="J166" s="195"/>
    </row>
    <row r="167" spans="1:10" ht="35.25" customHeight="1" x14ac:dyDescent="0.2">
      <c r="A167" s="49"/>
      <c r="B167" s="256" t="s">
        <v>155</v>
      </c>
      <c r="C167" s="211" t="s">
        <v>156</v>
      </c>
      <c r="D167" s="295" t="s">
        <v>130</v>
      </c>
      <c r="E167" s="137"/>
      <c r="F167" s="137"/>
      <c r="G167" s="137"/>
      <c r="H167" s="137"/>
      <c r="I167" s="137"/>
      <c r="J167" s="194"/>
    </row>
    <row r="168" spans="1:10" ht="60" customHeight="1" x14ac:dyDescent="0.2">
      <c r="A168" s="49"/>
      <c r="B168" s="257"/>
      <c r="C168" s="212" t="s">
        <v>18</v>
      </c>
      <c r="D168" s="284"/>
      <c r="E168" s="137">
        <v>13.6</v>
      </c>
      <c r="F168" s="137">
        <v>8.6999999999999993</v>
      </c>
      <c r="G168" s="137">
        <v>18.100000000000001</v>
      </c>
      <c r="H168" s="137"/>
      <c r="I168" s="137"/>
      <c r="J168" s="194"/>
    </row>
    <row r="169" spans="1:10" ht="33.75" customHeight="1" x14ac:dyDescent="0.2">
      <c r="A169" s="49"/>
      <c r="B169" s="243" t="s">
        <v>157</v>
      </c>
      <c r="C169" s="12" t="s">
        <v>158</v>
      </c>
      <c r="D169" s="240" t="s">
        <v>49</v>
      </c>
      <c r="E169" s="29"/>
      <c r="F169" s="153"/>
      <c r="G169" s="153"/>
      <c r="H169" s="153"/>
      <c r="I169" s="54"/>
      <c r="J169" s="194"/>
    </row>
    <row r="170" spans="1:10" ht="27.75" customHeight="1" x14ac:dyDescent="0.2">
      <c r="A170" s="49"/>
      <c r="B170" s="255"/>
      <c r="C170" s="9" t="s">
        <v>18</v>
      </c>
      <c r="D170" s="241"/>
      <c r="E170" s="54">
        <f>127.7+88+15</f>
        <v>230.7</v>
      </c>
      <c r="F170" s="140">
        <v>829.1</v>
      </c>
      <c r="G170" s="140">
        <v>422.7</v>
      </c>
      <c r="H170" s="140">
        <v>702.9</v>
      </c>
      <c r="I170" s="54"/>
      <c r="J170" s="196"/>
    </row>
    <row r="171" spans="1:10" ht="33.75" customHeight="1" x14ac:dyDescent="0.2">
      <c r="A171" s="49"/>
      <c r="B171" s="244"/>
      <c r="C171" s="9" t="s">
        <v>28</v>
      </c>
      <c r="D171" s="293"/>
      <c r="E171" s="54">
        <v>18.100000000000001</v>
      </c>
      <c r="F171" s="54"/>
      <c r="G171" s="54"/>
      <c r="H171" s="54"/>
      <c r="I171" s="54"/>
      <c r="J171" s="194"/>
    </row>
    <row r="172" spans="1:10" ht="30.75" customHeight="1" x14ac:dyDescent="0.2">
      <c r="A172" s="49"/>
      <c r="B172" s="243" t="s">
        <v>159</v>
      </c>
      <c r="C172" s="12" t="s">
        <v>160</v>
      </c>
      <c r="D172" s="240" t="s">
        <v>161</v>
      </c>
      <c r="E172" s="54"/>
      <c r="F172" s="54"/>
      <c r="G172" s="54"/>
      <c r="H172" s="54"/>
      <c r="I172" s="54"/>
      <c r="J172" s="194"/>
    </row>
    <row r="173" spans="1:10" ht="60.75" customHeight="1" x14ac:dyDescent="0.2">
      <c r="A173" s="49"/>
      <c r="B173" s="244"/>
      <c r="C173" s="9" t="s">
        <v>18</v>
      </c>
      <c r="D173" s="293"/>
      <c r="E173" s="54">
        <f>4.2+7.3</f>
        <v>11.5</v>
      </c>
      <c r="F173" s="54">
        <v>3.9</v>
      </c>
      <c r="G173" s="54"/>
      <c r="H173" s="54"/>
      <c r="I173" s="54"/>
      <c r="J173" s="197"/>
    </row>
    <row r="174" spans="1:10" ht="33" customHeight="1" x14ac:dyDescent="0.2">
      <c r="A174" s="49"/>
      <c r="B174" s="243" t="s">
        <v>162</v>
      </c>
      <c r="C174" s="30" t="s">
        <v>163</v>
      </c>
      <c r="D174" s="241" t="s">
        <v>108</v>
      </c>
      <c r="E174" s="54"/>
      <c r="F174" s="54"/>
      <c r="G174" s="54"/>
      <c r="H174" s="54"/>
      <c r="I174" s="54"/>
      <c r="J174" s="195"/>
    </row>
    <row r="175" spans="1:10" ht="46.5" customHeight="1" x14ac:dyDescent="0.2">
      <c r="A175" s="49"/>
      <c r="B175" s="244"/>
      <c r="C175" s="69" t="s">
        <v>18</v>
      </c>
      <c r="D175" s="293"/>
      <c r="E175" s="54">
        <f>13.3+57.5</f>
        <v>70.8</v>
      </c>
      <c r="F175" s="137">
        <v>185.5</v>
      </c>
      <c r="G175" s="137"/>
      <c r="H175" s="54"/>
      <c r="I175" s="54"/>
      <c r="J175" s="195"/>
    </row>
    <row r="176" spans="1:10" ht="21.75" customHeight="1" x14ac:dyDescent="0.2">
      <c r="A176" s="49"/>
      <c r="B176" s="256" t="s">
        <v>164</v>
      </c>
      <c r="C176" s="211" t="s">
        <v>165</v>
      </c>
      <c r="D176" s="283" t="s">
        <v>78</v>
      </c>
      <c r="E176" s="137"/>
      <c r="F176" s="137"/>
      <c r="G176" s="137"/>
      <c r="H176" s="137"/>
      <c r="I176" s="137"/>
      <c r="J176" s="195"/>
    </row>
    <row r="177" spans="1:13" ht="84" customHeight="1" x14ac:dyDescent="0.2">
      <c r="A177" s="49"/>
      <c r="B177" s="257"/>
      <c r="C177" s="212" t="s">
        <v>18</v>
      </c>
      <c r="D177" s="284"/>
      <c r="E177" s="137"/>
      <c r="F177" s="137">
        <v>36.5</v>
      </c>
      <c r="G177" s="137"/>
      <c r="H177" s="137"/>
      <c r="I177" s="137"/>
      <c r="J177" s="198"/>
    </row>
    <row r="178" spans="1:13" ht="34.5" customHeight="1" x14ac:dyDescent="0.2">
      <c r="A178" s="49"/>
      <c r="B178" s="258" t="s">
        <v>166</v>
      </c>
      <c r="C178" s="133" t="s">
        <v>167</v>
      </c>
      <c r="D178" s="241" t="s">
        <v>168</v>
      </c>
      <c r="E178" s="142"/>
      <c r="F178" s="144"/>
      <c r="G178" s="144"/>
      <c r="H178" s="143"/>
      <c r="I178" s="54"/>
      <c r="J178" s="199"/>
    </row>
    <row r="179" spans="1:13" ht="75" customHeight="1" x14ac:dyDescent="0.2">
      <c r="A179" s="49"/>
      <c r="B179" s="259"/>
      <c r="C179" s="134" t="s">
        <v>18</v>
      </c>
      <c r="D179" s="293"/>
      <c r="E179" s="142"/>
      <c r="F179" s="144">
        <v>80.5</v>
      </c>
      <c r="G179" s="144"/>
      <c r="H179" s="143"/>
      <c r="I179" s="54"/>
      <c r="J179" s="198"/>
    </row>
    <row r="180" spans="1:13" ht="21.75" customHeight="1" x14ac:dyDescent="0.2">
      <c r="A180" s="49"/>
      <c r="B180" s="258" t="s">
        <v>169</v>
      </c>
      <c r="C180" s="30" t="s">
        <v>170</v>
      </c>
      <c r="D180" s="277" t="s">
        <v>49</v>
      </c>
      <c r="E180" s="140"/>
      <c r="F180" s="140"/>
      <c r="G180" s="140"/>
      <c r="H180" s="140"/>
      <c r="I180" s="54"/>
      <c r="J180" s="33"/>
    </row>
    <row r="181" spans="1:13" ht="73.5" customHeight="1" x14ac:dyDescent="0.2">
      <c r="A181" s="49"/>
      <c r="B181" s="259"/>
      <c r="C181" s="134" t="s">
        <v>18</v>
      </c>
      <c r="D181" s="293"/>
      <c r="E181" s="140"/>
      <c r="F181" s="158">
        <v>680.1</v>
      </c>
      <c r="G181" s="158">
        <v>18</v>
      </c>
      <c r="H181" s="140"/>
      <c r="I181" s="54"/>
      <c r="J181" s="198"/>
    </row>
    <row r="182" spans="1:13" ht="18.600000000000001" customHeight="1" x14ac:dyDescent="0.2">
      <c r="A182" s="49"/>
      <c r="B182" s="58"/>
      <c r="C182" s="10" t="s">
        <v>16</v>
      </c>
      <c r="D182" s="61"/>
      <c r="E182" s="11">
        <f>SUM(E183:E185)</f>
        <v>418.90000000000003</v>
      </c>
      <c r="F182" s="11">
        <f t="shared" ref="F182:G182" si="3">SUM(F183:F185)</f>
        <v>1930.6999999999998</v>
      </c>
      <c r="G182" s="11">
        <f t="shared" si="3"/>
        <v>458.8</v>
      </c>
      <c r="H182" s="11">
        <f t="shared" ref="H182" si="4">SUM(H183:H185)</f>
        <v>702.9</v>
      </c>
      <c r="I182" s="88"/>
    </row>
    <row r="183" spans="1:13" ht="15.6" customHeight="1" x14ac:dyDescent="0.2">
      <c r="A183" s="49"/>
      <c r="B183" s="247"/>
      <c r="C183" s="12" t="s">
        <v>17</v>
      </c>
      <c r="D183" s="18"/>
      <c r="E183" s="6"/>
      <c r="F183" s="6"/>
      <c r="G183" s="6"/>
      <c r="H183" s="6"/>
      <c r="I183" s="6"/>
    </row>
    <row r="184" spans="1:13" ht="29.45" customHeight="1" x14ac:dyDescent="0.2">
      <c r="A184" s="49"/>
      <c r="B184" s="247"/>
      <c r="C184" s="12" t="s">
        <v>42</v>
      </c>
      <c r="D184" s="18"/>
      <c r="E184" s="15">
        <f>SUMIF($C163:$C177,$C166,E163:E177)</f>
        <v>400.8</v>
      </c>
      <c r="F184" s="15">
        <f>SUMIF($C163:$C181,$C166,F163:F181)</f>
        <v>1930.6999999999998</v>
      </c>
      <c r="G184" s="15">
        <f>SUMIF($C163:$C181,$C166,G163:G181)</f>
        <v>458.8</v>
      </c>
      <c r="H184" s="15">
        <f t="shared" ref="H184" si="5">SUMIF($C163:$C181,$C166,H163:H181)</f>
        <v>702.9</v>
      </c>
      <c r="I184" s="6"/>
    </row>
    <row r="185" spans="1:13" ht="15.6" customHeight="1" x14ac:dyDescent="0.2">
      <c r="A185" s="49"/>
      <c r="B185" s="247"/>
      <c r="C185" s="12" t="s">
        <v>43</v>
      </c>
      <c r="D185" s="18"/>
      <c r="E185" s="6">
        <f>SUMIF($C163:$C177,$C171,E163:E177)</f>
        <v>18.100000000000001</v>
      </c>
      <c r="F185" s="6"/>
      <c r="G185" s="6"/>
      <c r="H185" s="6"/>
      <c r="I185" s="6"/>
    </row>
    <row r="186" spans="1:13" ht="56.45" customHeight="1" x14ac:dyDescent="0.2">
      <c r="A186" s="49"/>
      <c r="B186" s="52" t="s">
        <v>171</v>
      </c>
      <c r="C186" s="26" t="s">
        <v>172</v>
      </c>
      <c r="D186" s="50" t="s">
        <v>173</v>
      </c>
      <c r="E186" s="27"/>
      <c r="F186" s="27"/>
      <c r="G186" s="27"/>
      <c r="H186" s="27"/>
      <c r="I186" s="27"/>
    </row>
    <row r="187" spans="1:13" ht="15.6" customHeight="1" x14ac:dyDescent="0.2">
      <c r="A187" s="49"/>
      <c r="B187" s="58"/>
      <c r="C187" s="10" t="s">
        <v>16</v>
      </c>
      <c r="D187" s="61"/>
      <c r="E187" s="11">
        <f>SUM(E189:E189)</f>
        <v>370</v>
      </c>
      <c r="F187" s="11">
        <f t="shared" ref="F187:H187" si="6">SUM(F189:F189)</f>
        <v>500</v>
      </c>
      <c r="G187" s="11">
        <f t="shared" si="6"/>
        <v>570</v>
      </c>
      <c r="H187" s="11">
        <f t="shared" si="6"/>
        <v>620</v>
      </c>
      <c r="I187" s="88"/>
    </row>
    <row r="188" spans="1:13" ht="15.6" customHeight="1" x14ac:dyDescent="0.2">
      <c r="A188" s="49"/>
      <c r="B188" s="272"/>
      <c r="C188" s="12" t="s">
        <v>17</v>
      </c>
      <c r="D188" s="18"/>
      <c r="E188" s="6"/>
      <c r="F188" s="6"/>
      <c r="G188" s="6"/>
      <c r="H188" s="6"/>
      <c r="I188" s="6"/>
      <c r="J188" s="202"/>
    </row>
    <row r="189" spans="1:13" ht="29.45" customHeight="1" x14ac:dyDescent="0.2">
      <c r="A189" s="49"/>
      <c r="B189" s="273"/>
      <c r="C189" s="12" t="s">
        <v>18</v>
      </c>
      <c r="D189" s="18"/>
      <c r="E189" s="29">
        <f>500-90-40</f>
        <v>370</v>
      </c>
      <c r="F189" s="153">
        <f>564-64</f>
        <v>500</v>
      </c>
      <c r="G189" s="153">
        <f>650-80</f>
        <v>570</v>
      </c>
      <c r="H189" s="153">
        <f>700-80</f>
        <v>620</v>
      </c>
      <c r="I189" s="51"/>
    </row>
    <row r="190" spans="1:13" ht="31.15" customHeight="1" x14ac:dyDescent="0.2">
      <c r="A190" s="49"/>
      <c r="B190" s="52" t="s">
        <v>174</v>
      </c>
      <c r="C190" s="26" t="s">
        <v>175</v>
      </c>
      <c r="D190" s="50"/>
      <c r="E190" s="27"/>
      <c r="F190" s="27"/>
      <c r="G190" s="27"/>
      <c r="H190" s="27"/>
      <c r="I190" s="27"/>
    </row>
    <row r="191" spans="1:13" ht="32.450000000000003" customHeight="1" x14ac:dyDescent="0.2">
      <c r="A191" s="49"/>
      <c r="B191" s="256" t="s">
        <v>176</v>
      </c>
      <c r="C191" s="211" t="s">
        <v>177</v>
      </c>
      <c r="D191" s="282" t="s">
        <v>178</v>
      </c>
      <c r="E191" s="137"/>
      <c r="F191" s="137"/>
      <c r="G191" s="137"/>
      <c r="H191" s="137"/>
      <c r="I191" s="137" t="s">
        <v>179</v>
      </c>
      <c r="J191" s="242"/>
      <c r="K191" s="167"/>
      <c r="M191" s="7"/>
    </row>
    <row r="192" spans="1:13" ht="31.9" customHeight="1" x14ac:dyDescent="0.2">
      <c r="A192" s="49"/>
      <c r="B192" s="285"/>
      <c r="C192" s="212" t="s">
        <v>18</v>
      </c>
      <c r="D192" s="283"/>
      <c r="E192" s="137">
        <v>10</v>
      </c>
      <c r="F192" s="137">
        <v>796.4</v>
      </c>
      <c r="G192" s="214">
        <f>2389.2+796.4</f>
        <v>3185.6</v>
      </c>
      <c r="H192" s="137">
        <f>2389.2+1592.8-3790.6</f>
        <v>191.40000000000009</v>
      </c>
      <c r="I192" s="153"/>
      <c r="J192" s="242"/>
      <c r="K192" s="152"/>
      <c r="L192" s="33"/>
      <c r="M192" s="31"/>
    </row>
    <row r="193" spans="1:13" ht="20.25" customHeight="1" x14ac:dyDescent="0.2">
      <c r="A193" s="49"/>
      <c r="B193" s="285"/>
      <c r="C193" s="238" t="s">
        <v>260</v>
      </c>
      <c r="D193" s="234"/>
      <c r="E193" s="137"/>
      <c r="F193" s="157"/>
      <c r="G193" s="216"/>
      <c r="H193" s="137">
        <v>3790.6</v>
      </c>
      <c r="I193" s="153"/>
      <c r="J193" s="242"/>
      <c r="K193" s="152"/>
      <c r="L193" s="33"/>
      <c r="M193" s="31"/>
    </row>
    <row r="194" spans="1:13" ht="18" customHeight="1" x14ac:dyDescent="0.2">
      <c r="A194" s="49"/>
      <c r="B194" s="285"/>
      <c r="C194" s="215" t="s">
        <v>28</v>
      </c>
      <c r="D194" s="205"/>
      <c r="E194" s="137">
        <v>93.1</v>
      </c>
      <c r="F194" s="157">
        <f>93.4+2.2</f>
        <v>95.600000000000009</v>
      </c>
      <c r="G194" s="216" t="s">
        <v>180</v>
      </c>
      <c r="H194" s="137"/>
      <c r="I194" s="153"/>
      <c r="J194" s="242"/>
      <c r="K194" s="152"/>
      <c r="L194" s="33"/>
      <c r="M194" s="31"/>
    </row>
    <row r="195" spans="1:13" ht="18" customHeight="1" x14ac:dyDescent="0.2">
      <c r="A195" s="49"/>
      <c r="B195" s="213"/>
      <c r="C195" s="217" t="s">
        <v>181</v>
      </c>
      <c r="D195" s="205"/>
      <c r="E195" s="137"/>
      <c r="F195" s="157">
        <v>212.5</v>
      </c>
      <c r="G195" s="216">
        <f>637.5+212.5</f>
        <v>850</v>
      </c>
      <c r="H195" s="137">
        <f>637.5+424.5</f>
        <v>1062</v>
      </c>
      <c r="I195" s="153"/>
      <c r="J195" s="242"/>
      <c r="K195" s="152"/>
      <c r="L195" s="33"/>
      <c r="M195" s="31"/>
    </row>
    <row r="196" spans="1:13" ht="18" customHeight="1" x14ac:dyDescent="0.2">
      <c r="A196" s="49"/>
      <c r="B196" s="256"/>
      <c r="C196" s="211" t="s">
        <v>182</v>
      </c>
      <c r="D196" s="268" t="s">
        <v>183</v>
      </c>
      <c r="E196" s="137"/>
      <c r="F196" s="137"/>
      <c r="G196" s="137"/>
      <c r="H196" s="137"/>
      <c r="I196" s="137" t="s">
        <v>184</v>
      </c>
      <c r="J196" s="242"/>
    </row>
    <row r="197" spans="1:13" ht="52.5" customHeight="1" x14ac:dyDescent="0.2">
      <c r="A197" s="49"/>
      <c r="B197" s="286"/>
      <c r="C197" s="218" t="s">
        <v>18</v>
      </c>
      <c r="D197" s="269"/>
      <c r="E197" s="219">
        <v>430.5</v>
      </c>
      <c r="F197" s="220"/>
      <c r="G197" s="220"/>
      <c r="H197" s="220"/>
      <c r="I197" s="221"/>
      <c r="J197" s="200"/>
      <c r="K197" s="152"/>
      <c r="L197" s="33"/>
      <c r="M197" s="31"/>
    </row>
    <row r="198" spans="1:13" ht="31.15" customHeight="1" x14ac:dyDescent="0.2">
      <c r="A198" s="49"/>
      <c r="B198" s="254" t="s">
        <v>185</v>
      </c>
      <c r="C198" s="30" t="s">
        <v>186</v>
      </c>
      <c r="D198" s="275" t="s">
        <v>187</v>
      </c>
      <c r="E198" s="54"/>
      <c r="F198" s="137"/>
      <c r="G198" s="137"/>
      <c r="H198" s="137"/>
      <c r="I198" s="29"/>
    </row>
    <row r="199" spans="1:13" ht="32.25" customHeight="1" x14ac:dyDescent="0.2">
      <c r="A199" s="49"/>
      <c r="B199" s="244"/>
      <c r="C199" s="9" t="s">
        <v>18</v>
      </c>
      <c r="D199" s="296"/>
      <c r="E199" s="54"/>
      <c r="F199" s="137">
        <v>50</v>
      </c>
      <c r="G199" s="137">
        <v>140</v>
      </c>
      <c r="H199" s="137">
        <v>310</v>
      </c>
      <c r="I199" s="29"/>
    </row>
    <row r="200" spans="1:13" ht="32.25" customHeight="1" x14ac:dyDescent="0.2">
      <c r="A200" s="49"/>
      <c r="B200" s="243" t="s">
        <v>188</v>
      </c>
      <c r="C200" s="12" t="s">
        <v>189</v>
      </c>
      <c r="D200" s="277" t="s">
        <v>190</v>
      </c>
      <c r="E200" s="54"/>
      <c r="F200" s="54"/>
      <c r="G200" s="54"/>
      <c r="H200" s="54"/>
      <c r="I200" s="54" t="s">
        <v>191</v>
      </c>
    </row>
    <row r="201" spans="1:13" ht="51.75" customHeight="1" x14ac:dyDescent="0.2">
      <c r="A201" s="49"/>
      <c r="B201" s="244"/>
      <c r="C201" s="9" t="s">
        <v>18</v>
      </c>
      <c r="D201" s="278"/>
      <c r="E201" s="54">
        <v>15</v>
      </c>
      <c r="F201" s="137">
        <v>10.9</v>
      </c>
      <c r="G201" s="129"/>
      <c r="H201" s="54"/>
      <c r="I201" s="29"/>
      <c r="J201" s="186"/>
    </row>
    <row r="202" spans="1:13" ht="45.6" customHeight="1" x14ac:dyDescent="0.2">
      <c r="A202" s="49"/>
      <c r="B202" s="243"/>
      <c r="C202" s="12" t="s">
        <v>192</v>
      </c>
      <c r="D202" s="277" t="s">
        <v>178</v>
      </c>
      <c r="E202" s="54"/>
      <c r="F202" s="54"/>
      <c r="G202" s="54"/>
      <c r="H202" s="54"/>
      <c r="I202" s="29"/>
    </row>
    <row r="203" spans="1:13" ht="32.25" customHeight="1" x14ac:dyDescent="0.2">
      <c r="A203" s="49"/>
      <c r="B203" s="244"/>
      <c r="C203" s="9" t="s">
        <v>18</v>
      </c>
      <c r="D203" s="278"/>
      <c r="E203" s="54">
        <v>0.5</v>
      </c>
      <c r="F203" s="54"/>
      <c r="G203" s="54"/>
      <c r="H203" s="54"/>
      <c r="I203" s="29"/>
    </row>
    <row r="204" spans="1:13" ht="32.25" customHeight="1" x14ac:dyDescent="0.2">
      <c r="A204" s="49"/>
      <c r="B204" s="243" t="s">
        <v>193</v>
      </c>
      <c r="C204" s="147" t="s">
        <v>194</v>
      </c>
      <c r="D204" s="277" t="s">
        <v>15</v>
      </c>
      <c r="E204" s="54"/>
      <c r="F204" s="54"/>
      <c r="G204" s="54"/>
      <c r="H204" s="54"/>
      <c r="I204" s="29"/>
      <c r="J204" s="189"/>
    </row>
    <row r="205" spans="1:13" ht="32.25" customHeight="1" x14ac:dyDescent="0.2">
      <c r="A205" s="49"/>
      <c r="B205" s="244"/>
      <c r="C205" s="69" t="s">
        <v>18</v>
      </c>
      <c r="D205" s="278"/>
      <c r="E205" s="54"/>
      <c r="F205" s="54">
        <v>10</v>
      </c>
      <c r="G205" s="54"/>
      <c r="H205" s="54"/>
      <c r="I205" s="29"/>
      <c r="J205" s="186"/>
    </row>
    <row r="206" spans="1:13" ht="21.6" customHeight="1" x14ac:dyDescent="0.2">
      <c r="A206" s="49"/>
      <c r="B206" s="63"/>
      <c r="C206" s="10" t="s">
        <v>16</v>
      </c>
      <c r="D206" s="17"/>
      <c r="E206" s="11">
        <f>SUM(E207:E210)</f>
        <v>549.1</v>
      </c>
      <c r="F206" s="11">
        <f>SUM(F207:F210)</f>
        <v>867.3</v>
      </c>
      <c r="G206" s="11">
        <f t="shared" ref="G206:H206" si="7">SUM(G207:G210)</f>
        <v>3325.6</v>
      </c>
      <c r="H206" s="11">
        <f t="shared" si="7"/>
        <v>4292</v>
      </c>
      <c r="I206" s="11"/>
      <c r="J206" s="32"/>
    </row>
    <row r="207" spans="1:13" ht="15.6" customHeight="1" x14ac:dyDescent="0.2">
      <c r="A207" s="49"/>
      <c r="B207" s="272"/>
      <c r="C207" s="12" t="s">
        <v>17</v>
      </c>
      <c r="D207" s="18"/>
      <c r="E207" s="146"/>
      <c r="F207" s="6"/>
      <c r="G207" s="6"/>
      <c r="H207" s="6"/>
      <c r="I207" s="6"/>
      <c r="J207" s="32"/>
    </row>
    <row r="208" spans="1:13" ht="30.6" customHeight="1" x14ac:dyDescent="0.2">
      <c r="A208" s="49"/>
      <c r="B208" s="273"/>
      <c r="C208" s="12" t="s">
        <v>42</v>
      </c>
      <c r="D208" s="18"/>
      <c r="E208" s="145">
        <f>SUMIF($C191:$C205,$C192,E191:E205)</f>
        <v>456</v>
      </c>
      <c r="F208" s="145">
        <f>SUMIF($C191:$C205,$C192,F191:F205)</f>
        <v>867.3</v>
      </c>
      <c r="G208" s="145">
        <f t="shared" ref="G208:H208" si="8">SUMIF($C191:$C205,$C192,G191:G205)</f>
        <v>3325.6</v>
      </c>
      <c r="H208" s="145">
        <f t="shared" si="8"/>
        <v>501.40000000000009</v>
      </c>
      <c r="I208" s="145"/>
    </row>
    <row r="209" spans="1:10" ht="21" customHeight="1" x14ac:dyDescent="0.2">
      <c r="A209" s="49"/>
      <c r="B209" s="273"/>
      <c r="C209" s="12" t="s">
        <v>261</v>
      </c>
      <c r="D209" s="233"/>
      <c r="E209" s="145">
        <f>SUMIF($C191:$C205,$C193,E191:E205)</f>
        <v>0</v>
      </c>
      <c r="F209" s="145">
        <f t="shared" ref="F209:H209" si="9">SUMIF($C191:$C205,$C193,F191:F205)</f>
        <v>0</v>
      </c>
      <c r="G209" s="145">
        <f t="shared" si="9"/>
        <v>0</v>
      </c>
      <c r="H209" s="145">
        <f t="shared" si="9"/>
        <v>3790.6</v>
      </c>
      <c r="I209" s="239"/>
    </row>
    <row r="210" spans="1:10" ht="18.600000000000001" customHeight="1" x14ac:dyDescent="0.2">
      <c r="A210" s="49"/>
      <c r="B210" s="274"/>
      <c r="C210" s="12" t="s">
        <v>43</v>
      </c>
      <c r="D210" s="18"/>
      <c r="E210" s="6">
        <f>SUMIF($C191:$C205,$C194,E191:E205)</f>
        <v>93.1</v>
      </c>
      <c r="F210" s="6"/>
      <c r="G210" s="6"/>
      <c r="H210" s="6"/>
      <c r="I210" s="6"/>
    </row>
    <row r="211" spans="1:10" ht="18.600000000000001" customHeight="1" x14ac:dyDescent="0.2">
      <c r="A211" s="49"/>
      <c r="B211" s="171"/>
      <c r="C211" s="10" t="s">
        <v>195</v>
      </c>
      <c r="D211" s="17"/>
      <c r="E211" s="11">
        <f>SUM(E213)</f>
        <v>0</v>
      </c>
      <c r="F211" s="11">
        <f t="shared" ref="F211:H211" si="10">SUM(F213)</f>
        <v>212.5</v>
      </c>
      <c r="G211" s="11">
        <f t="shared" si="10"/>
        <v>850</v>
      </c>
      <c r="H211" s="11">
        <f t="shared" si="10"/>
        <v>1062</v>
      </c>
      <c r="I211" s="11"/>
    </row>
    <row r="212" spans="1:10" ht="18.600000000000001" customHeight="1" x14ac:dyDescent="0.2">
      <c r="A212" s="49"/>
      <c r="B212" s="272"/>
      <c r="C212" s="12" t="s">
        <v>196</v>
      </c>
      <c r="D212" s="18"/>
      <c r="E212" s="6"/>
      <c r="F212" s="6"/>
      <c r="G212" s="6"/>
      <c r="H212" s="6"/>
      <c r="I212" s="6"/>
    </row>
    <row r="213" spans="1:10" ht="18.600000000000001" customHeight="1" x14ac:dyDescent="0.2">
      <c r="A213" s="49"/>
      <c r="B213" s="274"/>
      <c r="C213" s="170" t="s">
        <v>197</v>
      </c>
      <c r="D213" s="18"/>
      <c r="E213" s="6">
        <f>SUMIF($C191:$C205,$C195,E191:E205)</f>
        <v>0</v>
      </c>
      <c r="F213" s="6">
        <f t="shared" ref="F213:H213" si="11">SUMIF($C191:$C205,$C195,F191:F205)</f>
        <v>212.5</v>
      </c>
      <c r="G213" s="6">
        <f t="shared" si="11"/>
        <v>850</v>
      </c>
      <c r="H213" s="6">
        <f t="shared" si="11"/>
        <v>1062</v>
      </c>
      <c r="I213" s="6"/>
    </row>
    <row r="214" spans="1:10" ht="32.25" customHeight="1" x14ac:dyDescent="0.2">
      <c r="A214" s="49"/>
      <c r="B214" s="24" t="s">
        <v>198</v>
      </c>
      <c r="C214" s="25" t="s">
        <v>199</v>
      </c>
      <c r="D214" s="25"/>
      <c r="E214" s="25"/>
      <c r="F214" s="25"/>
      <c r="G214" s="25"/>
      <c r="H214" s="25"/>
      <c r="I214" s="25"/>
    </row>
    <row r="215" spans="1:10" ht="28.9" customHeight="1" x14ac:dyDescent="0.2">
      <c r="A215" s="49"/>
      <c r="B215" s="52" t="s">
        <v>200</v>
      </c>
      <c r="C215" s="26" t="s">
        <v>201</v>
      </c>
      <c r="D215" s="50"/>
      <c r="E215" s="27"/>
      <c r="F215" s="27"/>
      <c r="G215" s="27"/>
      <c r="H215" s="27"/>
      <c r="I215" s="27"/>
    </row>
    <row r="216" spans="1:10" ht="30.6" customHeight="1" x14ac:dyDescent="0.2">
      <c r="A216" s="49"/>
      <c r="B216" s="270" t="s">
        <v>202</v>
      </c>
      <c r="C216" s="222" t="s">
        <v>203</v>
      </c>
      <c r="D216" s="275" t="s">
        <v>204</v>
      </c>
      <c r="E216" s="175"/>
      <c r="F216" s="175"/>
      <c r="G216" s="175"/>
      <c r="H216" s="175"/>
      <c r="I216" s="140"/>
    </row>
    <row r="217" spans="1:10" ht="33.75" customHeight="1" x14ac:dyDescent="0.2">
      <c r="A217" s="49"/>
      <c r="B217" s="271"/>
      <c r="C217" s="212" t="s">
        <v>18</v>
      </c>
      <c r="D217" s="276"/>
      <c r="E217" s="137">
        <v>107.6</v>
      </c>
      <c r="F217" s="137">
        <v>122.6</v>
      </c>
      <c r="G217" s="137">
        <v>122.6</v>
      </c>
      <c r="H217" s="137">
        <v>122.6</v>
      </c>
      <c r="I217" s="175"/>
      <c r="J217" s="201"/>
    </row>
    <row r="218" spans="1:10" ht="30" customHeight="1" x14ac:dyDescent="0.2">
      <c r="A218" s="49"/>
      <c r="B218" s="270" t="s">
        <v>205</v>
      </c>
      <c r="C218" s="223" t="s">
        <v>206</v>
      </c>
      <c r="D218" s="265" t="s">
        <v>15</v>
      </c>
      <c r="E218" s="224"/>
      <c r="F218" s="175"/>
      <c r="G218" s="175"/>
      <c r="H218" s="175"/>
      <c r="I218" s="140"/>
    </row>
    <row r="219" spans="1:10" ht="31.9" customHeight="1" x14ac:dyDescent="0.2">
      <c r="A219" s="49"/>
      <c r="B219" s="249"/>
      <c r="C219" s="208" t="s">
        <v>18</v>
      </c>
      <c r="D219" s="266"/>
      <c r="E219" s="225"/>
      <c r="F219" s="159">
        <v>18.2</v>
      </c>
      <c r="G219" s="226"/>
      <c r="H219" s="226"/>
      <c r="I219" s="227"/>
      <c r="J219" s="193"/>
    </row>
    <row r="220" spans="1:10" ht="20.25" customHeight="1" x14ac:dyDescent="0.2">
      <c r="A220" s="49"/>
      <c r="B220" s="270" t="s">
        <v>207</v>
      </c>
      <c r="C220" s="223" t="s">
        <v>208</v>
      </c>
      <c r="D220" s="266"/>
      <c r="E220" s="225"/>
      <c r="F220" s="226"/>
      <c r="G220" s="226"/>
      <c r="H220" s="226"/>
      <c r="I220" s="227"/>
    </row>
    <row r="221" spans="1:10" ht="31.9" customHeight="1" x14ac:dyDescent="0.2">
      <c r="A221" s="49"/>
      <c r="B221" s="249"/>
      <c r="C221" s="208" t="s">
        <v>18</v>
      </c>
      <c r="D221" s="267"/>
      <c r="E221" s="225"/>
      <c r="F221" s="159">
        <v>20</v>
      </c>
      <c r="G221" s="226"/>
      <c r="H221" s="226"/>
      <c r="I221" s="227"/>
      <c r="J221" s="198"/>
    </row>
    <row r="222" spans="1:10" ht="16.899999999999999" customHeight="1" x14ac:dyDescent="0.2">
      <c r="A222" s="49"/>
      <c r="B222" s="89"/>
      <c r="C222" s="10" t="s">
        <v>16</v>
      </c>
      <c r="D222" s="169"/>
      <c r="E222" s="14">
        <f>SUM(E216:E221)</f>
        <v>107.6</v>
      </c>
      <c r="F222" s="14">
        <f t="shared" ref="F222:H222" si="12">SUM(F216:F221)</f>
        <v>160.79999999999998</v>
      </c>
      <c r="G222" s="14">
        <f t="shared" si="12"/>
        <v>122.6</v>
      </c>
      <c r="H222" s="14">
        <f t="shared" si="12"/>
        <v>122.6</v>
      </c>
      <c r="I222" s="88"/>
    </row>
    <row r="223" spans="1:10" ht="15" customHeight="1" x14ac:dyDescent="0.2">
      <c r="A223" s="49"/>
      <c r="B223" s="263"/>
      <c r="C223" s="12" t="s">
        <v>17</v>
      </c>
      <c r="D223" s="19"/>
      <c r="E223" s="20"/>
      <c r="F223" s="20"/>
      <c r="G223" s="20"/>
      <c r="H223" s="20"/>
      <c r="I223" s="51"/>
    </row>
    <row r="224" spans="1:10" ht="29.45" customHeight="1" x14ac:dyDescent="0.2">
      <c r="A224" s="49"/>
      <c r="B224" s="263"/>
      <c r="C224" s="12" t="s">
        <v>42</v>
      </c>
      <c r="D224" s="19"/>
      <c r="E224" s="13">
        <f>SUMIF($C216:$C221,$C217,E216:E221)</f>
        <v>107.6</v>
      </c>
      <c r="F224" s="13">
        <f>SUMIF($C216:$C221,$C217,F216:F221)</f>
        <v>160.79999999999998</v>
      </c>
      <c r="G224" s="13">
        <f>SUMIF($C216:$C221,$C217,G216:G221)</f>
        <v>122.6</v>
      </c>
      <c r="H224" s="13">
        <f t="shared" ref="H224" si="13">SUMIF($C216:$C221,$C217,H216:H221)</f>
        <v>122.6</v>
      </c>
      <c r="I224" s="51"/>
    </row>
    <row r="225" spans="1:9" ht="27.75" customHeight="1" x14ac:dyDescent="0.2">
      <c r="A225" s="49"/>
      <c r="B225" s="63"/>
      <c r="C225" s="10" t="s">
        <v>209</v>
      </c>
      <c r="D225" s="61"/>
      <c r="E225" s="59">
        <f>E9+E28+E33+E45+E50+E156+E182+E187+E206+E222+E211</f>
        <v>15059.700000000006</v>
      </c>
      <c r="F225" s="59">
        <f>F9+F28+F33+F45+F50+F156+F182+F187+F206+F222+F211</f>
        <v>17334.2</v>
      </c>
      <c r="G225" s="59">
        <f>G9+G28+G33+G45+G50+G156+G182+G187+G206+G222+G211</f>
        <v>18559.599999999999</v>
      </c>
      <c r="H225" s="59">
        <f>H9+H28+H33+H45+H50+H156+H182+H187+H206+H222+H211</f>
        <v>20349.5</v>
      </c>
      <c r="I225" s="11"/>
    </row>
    <row r="226" spans="1:9" ht="17.45" customHeight="1" x14ac:dyDescent="0.2">
      <c r="A226" s="49"/>
      <c r="B226" s="90"/>
      <c r="C226" s="12" t="s">
        <v>210</v>
      </c>
      <c r="D226" s="18"/>
      <c r="E226" s="44">
        <f>SUM(E192:E195)</f>
        <v>103.1</v>
      </c>
      <c r="F226" s="44">
        <f t="shared" ref="F226:G226" si="14">SUM(F192:F195)</f>
        <v>1104.5</v>
      </c>
      <c r="G226" s="44">
        <f t="shared" si="14"/>
        <v>4035.6</v>
      </c>
      <c r="H226" s="44">
        <f t="shared" ref="H226" si="15">H192+H194</f>
        <v>191.40000000000009</v>
      </c>
      <c r="I226" s="6"/>
    </row>
    <row r="227" spans="1:9" ht="34.5" customHeight="1" x14ac:dyDescent="0.2">
      <c r="A227" s="49"/>
      <c r="B227" s="90"/>
      <c r="C227" s="12" t="s">
        <v>211</v>
      </c>
      <c r="D227" s="18"/>
      <c r="E227" s="6"/>
      <c r="F227" s="6">
        <f>F225-E225</f>
        <v>2274.4999999999945</v>
      </c>
      <c r="G227" s="6">
        <f t="shared" ref="G227:H227" si="16">G225-F225</f>
        <v>1225.3999999999978</v>
      </c>
      <c r="H227" s="6">
        <f t="shared" si="16"/>
        <v>1789.9000000000015</v>
      </c>
      <c r="I227" s="6"/>
    </row>
    <row r="228" spans="1:9" ht="19.899999999999999" customHeight="1" x14ac:dyDescent="0.2">
      <c r="A228" s="49"/>
      <c r="B228" s="91"/>
      <c r="C228" s="40"/>
      <c r="D228" s="41"/>
      <c r="E228" s="42"/>
      <c r="F228" s="42"/>
      <c r="G228" s="42"/>
      <c r="H228" s="42"/>
      <c r="I228" s="42"/>
    </row>
    <row r="229" spans="1:9" ht="15.6" customHeight="1" x14ac:dyDescent="0.2">
      <c r="A229" s="49"/>
      <c r="B229" s="262" t="s">
        <v>212</v>
      </c>
      <c r="C229" s="262"/>
      <c r="D229" s="262"/>
      <c r="E229" s="262"/>
      <c r="F229" s="262"/>
      <c r="G229" s="262"/>
      <c r="H229" s="262"/>
      <c r="I229" s="262"/>
    </row>
    <row r="230" spans="1:9" x14ac:dyDescent="0.2">
      <c r="A230" s="49"/>
      <c r="B230" s="264" t="s">
        <v>213</v>
      </c>
      <c r="C230" s="264"/>
      <c r="D230" s="264"/>
      <c r="E230" s="264"/>
      <c r="F230" s="264"/>
      <c r="G230" s="264"/>
      <c r="H230" s="264"/>
      <c r="I230" s="264"/>
    </row>
    <row r="231" spans="1:9" ht="13.9" customHeight="1" x14ac:dyDescent="0.2">
      <c r="A231" s="49"/>
      <c r="B231" s="262" t="s">
        <v>214</v>
      </c>
      <c r="C231" s="262"/>
      <c r="D231" s="262"/>
      <c r="E231" s="262"/>
      <c r="F231" s="262"/>
      <c r="G231" s="262"/>
      <c r="H231" s="262"/>
      <c r="I231" s="262"/>
    </row>
    <row r="232" spans="1:9" x14ac:dyDescent="0.2">
      <c r="A232" s="49"/>
      <c r="B232" s="262" t="s">
        <v>215</v>
      </c>
      <c r="C232" s="262"/>
      <c r="D232" s="262"/>
      <c r="E232" s="262"/>
      <c r="F232" s="262"/>
      <c r="G232" s="262"/>
      <c r="H232" s="262"/>
      <c r="I232" s="262"/>
    </row>
    <row r="233" spans="1:9" x14ac:dyDescent="0.2">
      <c r="A233" s="49"/>
      <c r="B233" s="261" t="s">
        <v>216</v>
      </c>
      <c r="C233" s="261"/>
      <c r="D233" s="46"/>
      <c r="E233" s="46"/>
      <c r="F233" s="46"/>
      <c r="G233" s="46"/>
      <c r="H233" s="46"/>
      <c r="I233" s="46"/>
    </row>
    <row r="234" spans="1:9" x14ac:dyDescent="0.2">
      <c r="A234" s="49"/>
      <c r="B234" s="93"/>
      <c r="C234" s="93"/>
      <c r="D234" s="94"/>
      <c r="E234" s="92"/>
      <c r="F234" s="92"/>
      <c r="G234" s="92"/>
      <c r="H234" s="92"/>
      <c r="I234" s="92"/>
    </row>
    <row r="235" spans="1:9" x14ac:dyDescent="0.2">
      <c r="B235" s="3" t="s">
        <v>217</v>
      </c>
      <c r="C235" s="3"/>
    </row>
    <row r="236" spans="1:9" x14ac:dyDescent="0.2">
      <c r="B236" s="3" t="s">
        <v>218</v>
      </c>
      <c r="C236" s="3"/>
    </row>
    <row r="237" spans="1:9" x14ac:dyDescent="0.2">
      <c r="B237" s="3" t="s">
        <v>219</v>
      </c>
      <c r="C237" s="3"/>
    </row>
    <row r="238" spans="1:9" x14ac:dyDescent="0.2">
      <c r="B238" s="3" t="s">
        <v>220</v>
      </c>
    </row>
  </sheetData>
  <mergeCells count="92">
    <mergeCell ref="J83:K84"/>
    <mergeCell ref="J16:K16"/>
    <mergeCell ref="J27:K27"/>
    <mergeCell ref="J35:K35"/>
    <mergeCell ref="J44:K44"/>
    <mergeCell ref="D20:D21"/>
    <mergeCell ref="D22:D23"/>
    <mergeCell ref="D55:D70"/>
    <mergeCell ref="D71:D84"/>
    <mergeCell ref="D26:D27"/>
    <mergeCell ref="D43:D44"/>
    <mergeCell ref="D41:D42"/>
    <mergeCell ref="D38:D39"/>
    <mergeCell ref="D154:D155"/>
    <mergeCell ref="D198:D199"/>
    <mergeCell ref="D180:D181"/>
    <mergeCell ref="D178:D179"/>
    <mergeCell ref="D176:D177"/>
    <mergeCell ref="D174:D175"/>
    <mergeCell ref="D172:D173"/>
    <mergeCell ref="D191:D192"/>
    <mergeCell ref="D85:D95"/>
    <mergeCell ref="D96:D106"/>
    <mergeCell ref="B165:B166"/>
    <mergeCell ref="B167:B168"/>
    <mergeCell ref="B169:B171"/>
    <mergeCell ref="D107:D122"/>
    <mergeCell ref="D123:D135"/>
    <mergeCell ref="D136:D149"/>
    <mergeCell ref="D150:D153"/>
    <mergeCell ref="D163:D164"/>
    <mergeCell ref="D165:D166"/>
    <mergeCell ref="D167:D168"/>
    <mergeCell ref="D169:D171"/>
    <mergeCell ref="B154:B155"/>
    <mergeCell ref="B163:B164"/>
    <mergeCell ref="B157:B161"/>
    <mergeCell ref="B34:B35"/>
    <mergeCell ref="B202:B203"/>
    <mergeCell ref="B183:B185"/>
    <mergeCell ref="B191:B194"/>
    <mergeCell ref="B188:B189"/>
    <mergeCell ref="B172:B173"/>
    <mergeCell ref="B174:B175"/>
    <mergeCell ref="B196:B197"/>
    <mergeCell ref="B178:B179"/>
    <mergeCell ref="B198:B199"/>
    <mergeCell ref="B200:B201"/>
    <mergeCell ref="B43:B44"/>
    <mergeCell ref="B37:B40"/>
    <mergeCell ref="B46:B48"/>
    <mergeCell ref="H1:I1"/>
    <mergeCell ref="H2:I2"/>
    <mergeCell ref="B4:I4"/>
    <mergeCell ref="B10:B11"/>
    <mergeCell ref="B15:B17"/>
    <mergeCell ref="B13:B14"/>
    <mergeCell ref="D13:D17"/>
    <mergeCell ref="D218:D221"/>
    <mergeCell ref="D196:D197"/>
    <mergeCell ref="B218:B219"/>
    <mergeCell ref="B216:B217"/>
    <mergeCell ref="B220:B221"/>
    <mergeCell ref="B207:B210"/>
    <mergeCell ref="B204:B205"/>
    <mergeCell ref="D216:D217"/>
    <mergeCell ref="D204:D205"/>
    <mergeCell ref="D200:D201"/>
    <mergeCell ref="D202:D203"/>
    <mergeCell ref="B212:B213"/>
    <mergeCell ref="B233:C233"/>
    <mergeCell ref="B232:I232"/>
    <mergeCell ref="B223:B224"/>
    <mergeCell ref="B231:I231"/>
    <mergeCell ref="B230:I230"/>
    <mergeCell ref="B229:I229"/>
    <mergeCell ref="D18:D19"/>
    <mergeCell ref="J191:J196"/>
    <mergeCell ref="B18:B19"/>
    <mergeCell ref="B22:B23"/>
    <mergeCell ref="B29:B31"/>
    <mergeCell ref="B24:B25"/>
    <mergeCell ref="B20:B21"/>
    <mergeCell ref="B26:B27"/>
    <mergeCell ref="B85:B87"/>
    <mergeCell ref="B133:B135"/>
    <mergeCell ref="B150:B151"/>
    <mergeCell ref="B152:B153"/>
    <mergeCell ref="B41:B42"/>
    <mergeCell ref="B180:B181"/>
    <mergeCell ref="B176:B177"/>
    <mergeCell ref="B51:B52"/>
  </mergeCells>
  <printOptions horizontalCentered="1"/>
  <pageMargins left="0.39370078740157483" right="0.39370078740157483" top="0.59055118110236227" bottom="0.59055118110236227" header="0" footer="0"/>
  <pageSetup paperSize="9" scale="62" fitToWidth="0" fitToHeight="0" orientation="portrait" r:id="rId1"/>
  <rowBreaks count="5" manualBreakCount="5">
    <brk id="39" max="8" man="1"/>
    <brk id="81" max="8" man="1"/>
    <brk id="127" max="8" man="1"/>
    <brk id="162" max="8" man="1"/>
    <brk id="194" max="8" man="1"/>
  </rowBreaks>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24BA07-62F2-4EEC-AE8F-3525723F2658}">
  <dimension ref="B1:G24"/>
  <sheetViews>
    <sheetView zoomScaleNormal="100" zoomScaleSheetLayoutView="100" workbookViewId="0">
      <selection activeCell="K18" sqref="K18"/>
    </sheetView>
  </sheetViews>
  <sheetFormatPr defaultColWidth="9.140625" defaultRowHeight="12.75" x14ac:dyDescent="0.2"/>
  <cols>
    <col min="1" max="1" width="2.5703125" style="95" customWidth="1"/>
    <col min="2" max="2" width="4.7109375" style="95" customWidth="1"/>
    <col min="3" max="3" width="44.7109375" style="3" customWidth="1"/>
    <col min="4" max="4" width="14.7109375" style="95" customWidth="1"/>
    <col min="5" max="5" width="12.7109375" style="95" customWidth="1"/>
    <col min="6" max="6" width="13.42578125" style="95" customWidth="1"/>
    <col min="7" max="7" width="14.28515625" style="95" customWidth="1"/>
    <col min="8" max="16384" width="9.140625" style="95"/>
  </cols>
  <sheetData>
    <row r="1" spans="2:7" ht="30" customHeight="1" x14ac:dyDescent="0.2">
      <c r="B1" s="310" t="s">
        <v>221</v>
      </c>
      <c r="C1" s="310"/>
      <c r="D1" s="310"/>
      <c r="E1" s="310"/>
      <c r="F1" s="310"/>
      <c r="G1" s="310"/>
    </row>
    <row r="2" spans="2:7" x14ac:dyDescent="0.2">
      <c r="C2" s="95"/>
    </row>
    <row r="3" spans="2:7" ht="62.25" customHeight="1" x14ac:dyDescent="0.2">
      <c r="B3" s="109" t="s">
        <v>222</v>
      </c>
      <c r="C3" s="110" t="s">
        <v>223</v>
      </c>
      <c r="D3" s="111" t="s">
        <v>224</v>
      </c>
      <c r="E3" s="117" t="s">
        <v>7</v>
      </c>
      <c r="F3" s="117" t="s">
        <v>8</v>
      </c>
      <c r="G3" s="117" t="s">
        <v>9</v>
      </c>
    </row>
    <row r="4" spans="2:7" x14ac:dyDescent="0.2">
      <c r="B4" s="112">
        <v>1</v>
      </c>
      <c r="C4" s="96">
        <v>2</v>
      </c>
      <c r="D4" s="113">
        <v>3</v>
      </c>
      <c r="E4" s="118">
        <v>4</v>
      </c>
      <c r="F4" s="118">
        <v>5</v>
      </c>
      <c r="G4" s="118">
        <v>6</v>
      </c>
    </row>
    <row r="5" spans="2:7" ht="15.6" customHeight="1" x14ac:dyDescent="0.2">
      <c r="B5" s="307" t="s">
        <v>225</v>
      </c>
      <c r="C5" s="308"/>
      <c r="D5" s="308"/>
      <c r="E5" s="308"/>
      <c r="F5" s="308"/>
      <c r="G5" s="309"/>
    </row>
    <row r="6" spans="2:7" x14ac:dyDescent="0.2">
      <c r="B6" s="114" t="s">
        <v>226</v>
      </c>
      <c r="C6" s="97" t="s">
        <v>16</v>
      </c>
      <c r="D6" s="98">
        <f>SUM(D8:D13)</f>
        <v>15059.700000000004</v>
      </c>
      <c r="E6" s="98">
        <f t="shared" ref="E6:G6" si="0">SUM(E8:E13)</f>
        <v>17121.700000000004</v>
      </c>
      <c r="F6" s="98">
        <f t="shared" si="0"/>
        <v>17709.599999999999</v>
      </c>
      <c r="G6" s="98">
        <f t="shared" si="0"/>
        <v>19287.5</v>
      </c>
    </row>
    <row r="7" spans="2:7" ht="16.899999999999999" customHeight="1" x14ac:dyDescent="0.2">
      <c r="B7" s="115"/>
      <c r="C7" s="99" t="s">
        <v>227</v>
      </c>
      <c r="D7" s="100"/>
      <c r="E7" s="116"/>
      <c r="F7" s="116"/>
      <c r="G7" s="116"/>
    </row>
    <row r="8" spans="2:7" ht="31.9" customHeight="1" x14ac:dyDescent="0.2">
      <c r="B8" s="115" t="s">
        <v>228</v>
      </c>
      <c r="C8" s="101" t="s">
        <v>229</v>
      </c>
      <c r="D8" s="102">
        <f>SUMIF('8 programa 3 lentelė'!$C7:$C226,'8 programa 3 lentelė'!$C11,'8 programa 3 lentelė'!E7:E226)</f>
        <v>13995.300000000003</v>
      </c>
      <c r="E8" s="102">
        <f>SUMIF('8 programa 3 lentelė'!$C7:$C226,'8 programa 3 lentelė'!$C11,'8 programa 3 lentelė'!F7:F226)</f>
        <v>16372.700000000004</v>
      </c>
      <c r="F8" s="102">
        <f>SUMIF('8 programa 3 lentelė'!$C7:$C226,'8 programa 3 lentelė'!$C11,'8 programa 3 lentelė'!G7:G226)</f>
        <v>16977.3</v>
      </c>
      <c r="G8" s="102">
        <f>SUMIF('8 programa 3 lentelė'!$C7:$C226,'8 programa 3 lentelė'!$C11,'8 programa 3 lentelė'!H7:H226)</f>
        <v>14732.600000000002</v>
      </c>
    </row>
    <row r="9" spans="2:7" x14ac:dyDescent="0.2">
      <c r="B9" s="115" t="s">
        <v>230</v>
      </c>
      <c r="C9" s="103" t="s">
        <v>102</v>
      </c>
      <c r="D9" s="102">
        <f>SUMIF('8 programa 3 lentelė'!$C7:$C226,'8 programa 3 lentelė'!$C159,'8 programa 3 lentelė'!E7:E226)</f>
        <v>64.2</v>
      </c>
      <c r="E9" s="102">
        <f>SUMIF('8 programa 3 lentelė'!$C7:$C226,'8 programa 3 lentelė'!$C159,'8 programa 3 lentelė'!F7:F226)</f>
        <v>0</v>
      </c>
      <c r="F9" s="102">
        <f>SUMIF('8 programa 3 lentelė'!$C7:$C226,'8 programa 3 lentelė'!$C159,'8 programa 3 lentelė'!G7:G226)</f>
        <v>0</v>
      </c>
      <c r="G9" s="102">
        <f>SUMIF('8 programa 3 lentelė'!$C7:$C226,'8 programa 3 lentelė'!$C159,'8 programa 3 lentelė'!H7:H226)</f>
        <v>0</v>
      </c>
    </row>
    <row r="10" spans="2:7" ht="15.6" customHeight="1" x14ac:dyDescent="0.2">
      <c r="B10" s="115" t="s">
        <v>231</v>
      </c>
      <c r="C10" s="103" t="s">
        <v>232</v>
      </c>
      <c r="D10" s="102">
        <f>SUMIF('8 programa 3 lentelė'!$C7:$C226,'8 programa 3 lentelė'!$C57,'8 programa 3 lentelė'!E7:E226)</f>
        <v>633.70000000000005</v>
      </c>
      <c r="E10" s="102">
        <f>SUMIF('8 programa 3 lentelė'!$C7:$C226,'8 programa 3 lentelė'!$C57,'8 programa 3 lentelė'!F7:F226)</f>
        <v>732.59999999999991</v>
      </c>
      <c r="F10" s="102">
        <f>SUMIF('8 programa 3 lentelė'!$C7:$C226,'8 programa 3 lentelė'!$C57,'8 programa 3 lentelė'!G7:G226)</f>
        <v>732.3</v>
      </c>
      <c r="G10" s="102">
        <f>SUMIF('8 programa 3 lentelė'!$C7:$C226,'8 programa 3 lentelė'!$C57,'8 programa 3 lentelė'!H7:H226)</f>
        <v>764.3</v>
      </c>
    </row>
    <row r="11" spans="2:7" ht="25.5" x14ac:dyDescent="0.2">
      <c r="B11" s="115" t="s">
        <v>233</v>
      </c>
      <c r="C11" s="103" t="s">
        <v>234</v>
      </c>
      <c r="D11" s="102" cm="1">
        <f t="array" ref="D11">SUMIF('8 programa 3 lentelė'!$C7:$C226,C00,'8 programa 3 lentelė'!E7:E226)</f>
        <v>0</v>
      </c>
      <c r="E11" s="102" cm="1">
        <f t="array" ref="E11">SUMIF('8 programa 3 lentelė'!$C7:$C226,C00,'8 programa 3 lentelė'!F7:F226)</f>
        <v>0</v>
      </c>
      <c r="F11" s="102" cm="1">
        <f t="array" ref="F11">SUMIF('8 programa 3 lentelė'!$C7:$C226,C00,'8 programa 3 lentelė'!G7:G226)</f>
        <v>0</v>
      </c>
      <c r="G11" s="102" cm="1">
        <f t="array" ref="G11">SUMIF('8 programa 3 lentelė'!$C7:$C226,C00,'8 programa 3 lentelė'!H7:H226)</f>
        <v>0</v>
      </c>
    </row>
    <row r="12" spans="2:7" x14ac:dyDescent="0.2">
      <c r="B12" s="115" t="s">
        <v>235</v>
      </c>
      <c r="C12" s="103" t="s">
        <v>236</v>
      </c>
      <c r="D12" s="102">
        <f>SUMIF('8 programa 3 lentelė'!$C7:$C227,'8 programa 3 lentelė'!$C193,'8 programa 3 lentelė'!E7:E227)</f>
        <v>0</v>
      </c>
      <c r="E12" s="102">
        <f>SUMIF('8 programa 3 lentelė'!$C7:$C227,'8 programa 3 lentelė'!$C193,'8 programa 3 lentelė'!F7:F227)</f>
        <v>0</v>
      </c>
      <c r="F12" s="102">
        <f>SUMIF('8 programa 3 lentelė'!$C7:$C227,'8 programa 3 lentelė'!$C193,'8 programa 3 lentelė'!G7:G227)</f>
        <v>0</v>
      </c>
      <c r="G12" s="102">
        <f>SUMIF('8 programa 3 lentelė'!$C7:$C227,'8 programa 3 lentelė'!$C193,'8 programa 3 lentelė'!H7:H227)</f>
        <v>3790.6</v>
      </c>
    </row>
    <row r="13" spans="2:7" x14ac:dyDescent="0.2">
      <c r="B13" s="115" t="s">
        <v>237</v>
      </c>
      <c r="C13" s="103" t="s">
        <v>238</v>
      </c>
      <c r="D13" s="102">
        <f>SUMIF('8 programa 3 lentelė'!$C7:$C226,'8 programa 3 lentelė'!$C31,'8 programa 3 lentelė'!E7:E226)</f>
        <v>366.5</v>
      </c>
      <c r="E13" s="102">
        <f>SUMIF('8 programa 3 lentelė'!$C7:$C226,'8 programa 3 lentelė'!$C31,'8 programa 3 lentelė'!F7:F226)</f>
        <v>16.399999999999999</v>
      </c>
      <c r="F13" s="102">
        <f>SUMIF('8 programa 3 lentelė'!$C7:$C226,'8 programa 3 lentelė'!$C31,'8 programa 3 lentelė'!G7:G226)</f>
        <v>0</v>
      </c>
      <c r="G13" s="102">
        <f>SUMIF('8 programa 3 lentelė'!$C7:$C226,'8 programa 3 lentelė'!$C31,'8 programa 3 lentelė'!H7:H226)</f>
        <v>0</v>
      </c>
    </row>
    <row r="14" spans="2:7" ht="42.6" customHeight="1" x14ac:dyDescent="0.2">
      <c r="B14" s="114" t="s">
        <v>239</v>
      </c>
      <c r="C14" s="99" t="s">
        <v>240</v>
      </c>
      <c r="D14" s="104">
        <f>SUM(D16:D21)</f>
        <v>0</v>
      </c>
      <c r="E14" s="104">
        <f t="shared" ref="E14:G14" si="1">SUM(E16:E21)</f>
        <v>212.5</v>
      </c>
      <c r="F14" s="104">
        <f t="shared" si="1"/>
        <v>850</v>
      </c>
      <c r="G14" s="104">
        <f t="shared" si="1"/>
        <v>1062</v>
      </c>
    </row>
    <row r="15" spans="2:7" ht="16.899999999999999" customHeight="1" x14ac:dyDescent="0.2">
      <c r="B15" s="115"/>
      <c r="C15" s="99" t="s">
        <v>227</v>
      </c>
      <c r="D15" s="102"/>
      <c r="E15" s="116"/>
      <c r="F15" s="116"/>
      <c r="G15" s="116"/>
    </row>
    <row r="16" spans="2:7" x14ac:dyDescent="0.2">
      <c r="B16" s="115" t="s">
        <v>241</v>
      </c>
      <c r="C16" s="105" t="s">
        <v>242</v>
      </c>
      <c r="D16" s="102">
        <f>SUMIF('8 programa 3 lentelė'!$C7:$C227,'8 programa 3 lentelė'!$C195,'8 programa 3 lentelė'!E7:E227)</f>
        <v>0</v>
      </c>
      <c r="E16" s="102">
        <f>SUMIF('8 programa 3 lentelė'!$C7:$C227,'8 programa 3 lentelė'!$C195,'8 programa 3 lentelė'!F7:F227)</f>
        <v>212.5</v>
      </c>
      <c r="F16" s="102">
        <f>SUMIF('8 programa 3 lentelė'!$C7:$C227,'8 programa 3 lentelė'!$C195,'8 programa 3 lentelė'!G7:G227)</f>
        <v>850</v>
      </c>
      <c r="G16" s="102">
        <f>SUMIF('8 programa 3 lentelė'!$C7:$C227,'8 programa 3 lentelė'!$C195,'8 programa 3 lentelė'!H7:H227)</f>
        <v>1062</v>
      </c>
    </row>
    <row r="17" spans="2:7" x14ac:dyDescent="0.2">
      <c r="B17" s="115" t="s">
        <v>243</v>
      </c>
      <c r="C17" s="105" t="s">
        <v>244</v>
      </c>
      <c r="D17" s="102">
        <f>SUMIF('8 programa 3 lentelė'!C7:C227,'8 programa 3 lentelė'!C195,'8 programa 3 lentelė'!E7:E227)</f>
        <v>0</v>
      </c>
      <c r="E17" s="102" cm="1">
        <f t="array" ref="E17">SUMIF('8 programa 3 lentelė'!$C7:$C226,C00,'8 programa 3 lentelė'!F7:F226)</f>
        <v>0</v>
      </c>
      <c r="F17" s="102" cm="1">
        <f t="array" ref="F17">SUMIF('8 programa 3 lentelė'!$C7:$C226,C00,'8 programa 3 lentelė'!G7:G226)</f>
        <v>0</v>
      </c>
      <c r="G17" s="102" cm="1">
        <f t="array" ref="G17">SUMIF('8 programa 3 lentelė'!$C7:$C226,C00,'8 programa 3 lentelė'!H7:H226)</f>
        <v>0</v>
      </c>
    </row>
    <row r="18" spans="2:7" ht="25.5" x14ac:dyDescent="0.2">
      <c r="B18" s="115" t="s">
        <v>245</v>
      </c>
      <c r="C18" s="105" t="s">
        <v>246</v>
      </c>
      <c r="D18" s="102" cm="1">
        <f t="array" ref="D18">SUMIF('8 programa 3 lentelė'!$C7:$C226,C00,'8 programa 3 lentelė'!E7:E226)</f>
        <v>0</v>
      </c>
      <c r="E18" s="102" cm="1">
        <f t="array" ref="E18">SUMIF('8 programa 3 lentelė'!$C7:$C226,C00,'8 programa 3 lentelė'!F7:F226)</f>
        <v>0</v>
      </c>
      <c r="F18" s="102" cm="1">
        <f t="array" ref="F18">SUMIF('8 programa 3 lentelė'!$C7:$C226,C00,'8 programa 3 lentelė'!G7:G226)</f>
        <v>0</v>
      </c>
      <c r="G18" s="102" cm="1">
        <f t="array" ref="G18">SUMIF('8 programa 3 lentelė'!$C7:$C226,C00,'8 programa 3 lentelė'!H7:H226)</f>
        <v>0</v>
      </c>
    </row>
    <row r="19" spans="2:7" x14ac:dyDescent="0.2">
      <c r="B19" s="115" t="s">
        <v>247</v>
      </c>
      <c r="C19" s="105" t="s">
        <v>248</v>
      </c>
      <c r="D19" s="102" cm="1">
        <f t="array" ref="D19">SUMIF('8 programa 3 lentelė'!$C7:$C226,C00,'8 programa 3 lentelė'!E7:E226)</f>
        <v>0</v>
      </c>
      <c r="E19" s="102" cm="1">
        <f t="array" ref="E19">SUMIF('8 programa 3 lentelė'!$C7:$C226,C00,'8 programa 3 lentelė'!F7:F226)</f>
        <v>0</v>
      </c>
      <c r="F19" s="102" cm="1">
        <f t="array" ref="F19">SUMIF('8 programa 3 lentelė'!$C7:$C226,C00,'8 programa 3 lentelė'!G7:G226)</f>
        <v>0</v>
      </c>
      <c r="G19" s="102" cm="1">
        <f t="array" ref="G19">SUMIF('8 programa 3 lentelė'!$C7:$C226,C00,'8 programa 3 lentelė'!H7:H226)</f>
        <v>0</v>
      </c>
    </row>
    <row r="20" spans="2:7" x14ac:dyDescent="0.2">
      <c r="B20" s="115" t="s">
        <v>249</v>
      </c>
      <c r="C20" s="105" t="s">
        <v>250</v>
      </c>
      <c r="D20" s="102" cm="1">
        <f t="array" ref="D20">SUMIF('8 programa 3 lentelė'!$C7:$C226,C00,'8 programa 3 lentelė'!E7:E226)</f>
        <v>0</v>
      </c>
      <c r="E20" s="102" cm="1">
        <f t="array" ref="E20">SUMIF('8 programa 3 lentelė'!$C7:$C226,C00,'8 programa 3 lentelė'!F7:F226)</f>
        <v>0</v>
      </c>
      <c r="F20" s="102" cm="1">
        <f t="array" ref="F20">SUMIF('8 programa 3 lentelė'!$C7:$C226,C00,'8 programa 3 lentelė'!G7:G226)</f>
        <v>0</v>
      </c>
      <c r="G20" s="102" cm="1">
        <f t="array" ref="G20">SUMIF('8 programa 3 lentelė'!$C7:$C226,C00,'8 programa 3 lentelė'!H7:H226)</f>
        <v>0</v>
      </c>
    </row>
    <row r="21" spans="2:7" x14ac:dyDescent="0.2">
      <c r="B21" s="115" t="s">
        <v>251</v>
      </c>
      <c r="C21" s="105" t="s">
        <v>252</v>
      </c>
      <c r="D21" s="102" cm="1">
        <f t="array" ref="D21">SUMIF('8 programa 3 lentelė'!$C7:$C226,C00,'8 programa 3 lentelė'!E7:E226)</f>
        <v>0</v>
      </c>
      <c r="E21" s="102" cm="1">
        <f t="array" ref="E21">SUMIF('8 programa 3 lentelė'!$C7:$C226,C00,'8 programa 3 lentelė'!F7:F226)</f>
        <v>0</v>
      </c>
      <c r="F21" s="102" cm="1">
        <f t="array" ref="F21">SUMIF('8 programa 3 lentelė'!$C7:$C226,C00,'8 programa 3 lentelė'!G7:G226)</f>
        <v>0</v>
      </c>
      <c r="G21" s="102" cm="1">
        <f t="array" ref="G21">SUMIF('8 programa 3 lentelė'!$C7:$C226,C00,'8 programa 3 lentelė'!H7:H226)</f>
        <v>0</v>
      </c>
    </row>
    <row r="22" spans="2:7" ht="25.5" x14ac:dyDescent="0.2">
      <c r="B22" s="115"/>
      <c r="C22" s="103" t="s">
        <v>253</v>
      </c>
      <c r="D22" s="98">
        <f>D6+D14</f>
        <v>15059.700000000004</v>
      </c>
      <c r="E22" s="98">
        <f t="shared" ref="E22:G22" si="2">E6+E14</f>
        <v>17334.200000000004</v>
      </c>
      <c r="F22" s="98">
        <f t="shared" si="2"/>
        <v>18559.599999999999</v>
      </c>
      <c r="G22" s="98">
        <f t="shared" si="2"/>
        <v>20349.5</v>
      </c>
    </row>
    <row r="23" spans="2:7" x14ac:dyDescent="0.2">
      <c r="B23" s="121"/>
      <c r="C23" s="122" t="s">
        <v>210</v>
      </c>
      <c r="D23" s="100">
        <f>'8 programa 3 lentelė'!E226</f>
        <v>103.1</v>
      </c>
      <c r="E23" s="100">
        <f>'8 programa 3 lentelė'!F226</f>
        <v>1104.5</v>
      </c>
      <c r="F23" s="100">
        <f>'8 programa 3 lentelė'!G226</f>
        <v>4035.6</v>
      </c>
      <c r="G23" s="100">
        <f>'8 programa 3 lentelė'!H226</f>
        <v>191.40000000000009</v>
      </c>
    </row>
    <row r="24" spans="2:7" ht="25.5" x14ac:dyDescent="0.2">
      <c r="B24" s="123"/>
      <c r="C24" s="103" t="s">
        <v>211</v>
      </c>
      <c r="D24" s="123"/>
      <c r="E24" s="174">
        <f>E22-D22</f>
        <v>2274.5</v>
      </c>
      <c r="F24" s="174">
        <f t="shared" ref="F24:G24" si="3">F22-E22</f>
        <v>1225.3999999999942</v>
      </c>
      <c r="G24" s="174">
        <f t="shared" si="3"/>
        <v>1789.9000000000015</v>
      </c>
    </row>
  </sheetData>
  <mergeCells count="2">
    <mergeCell ref="B5:G5"/>
    <mergeCell ref="B1:G1"/>
  </mergeCells>
  <pageMargins left="0.7" right="0.7" top="0.75" bottom="0.75" header="0.3" footer="0.3"/>
  <pageSetup paperSize="9" scale="130"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2</vt:i4>
      </vt:variant>
      <vt:variant>
        <vt:lpstr>Įvardytieji diapazonai</vt:lpstr>
      </vt:variant>
      <vt:variant>
        <vt:i4>2</vt:i4>
      </vt:variant>
    </vt:vector>
  </HeadingPairs>
  <TitlesOfParts>
    <vt:vector size="4" baseType="lpstr">
      <vt:lpstr>8 programa 3 lentelė</vt:lpstr>
      <vt:lpstr>Lėšų suvestinė 2 lentelė</vt:lpstr>
      <vt:lpstr>'8 programa 3 lentelė'!Print_Area</vt:lpstr>
      <vt:lpstr>'8 programa 3 lentelė'!Print_Titles</vt:lpstr>
    </vt:vector>
  </TitlesOfParts>
  <Manager/>
  <Company>KMSA</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Snieguolė Kačerauskaitė</dc:creator>
  <cp:keywords/>
  <dc:description/>
  <cp:lastModifiedBy>Asta Česnauskienė</cp:lastModifiedBy>
  <cp:revision/>
  <cp:lastPrinted>2024-12-19T09:41:23Z</cp:lastPrinted>
  <dcterms:created xsi:type="dcterms:W3CDTF">2023-07-10T07:04:14Z</dcterms:created>
  <dcterms:modified xsi:type="dcterms:W3CDTF">2024-12-19T15:44:16Z</dcterms:modified>
  <cp:category/>
  <cp:contentStatus/>
</cp:coreProperties>
</file>