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A427F397-85E9-4139-A7AD-9164A54BBEA0}" xr6:coauthVersionLast="47" xr6:coauthVersionMax="47" xr10:uidLastSave="{00000000-0000-0000-0000-000000000000}"/>
  <bookViews>
    <workbookView xWindow="-120" yWindow="-120" windowWidth="29040" windowHeight="15720" xr2:uid="{EF082B20-5454-481E-8ECF-44F36E11C9BB}"/>
  </bookViews>
  <sheets>
    <sheet name="4 programa 3 lentelė" sheetId="1" r:id="rId1"/>
    <sheet name="Lėšų suvestinė 2 lentelė" sheetId="2" r:id="rId2"/>
  </sheets>
  <definedNames>
    <definedName name="_xlnm.Print_Area" localSheetId="0">'4 programa 3 lentelė'!$A$1:$I$192</definedName>
    <definedName name="_xlnm.Print_Titles" localSheetId="0">'4 programa 3 lentelė'!$5:$5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2" l="1"/>
  <c r="F12" i="2"/>
  <c r="G12" i="2"/>
  <c r="D12" i="2"/>
  <c r="F169" i="1"/>
  <c r="G169" i="1"/>
  <c r="H169" i="1"/>
  <c r="E169" i="1"/>
  <c r="G130" i="1"/>
  <c r="E89" i="1"/>
  <c r="E87" i="1"/>
  <c r="E134" i="1"/>
  <c r="F147" i="1"/>
  <c r="F146" i="1"/>
  <c r="F145" i="1"/>
  <c r="F126" i="1"/>
  <c r="G112" i="1"/>
  <c r="H112" i="1"/>
  <c r="E112" i="1"/>
  <c r="F112" i="1"/>
  <c r="H124" i="1"/>
  <c r="G124" i="1"/>
  <c r="F124" i="1"/>
  <c r="H126" i="1"/>
  <c r="G126" i="1"/>
  <c r="E126" i="1"/>
  <c r="E124" i="1"/>
  <c r="E142" i="1"/>
  <c r="E130" i="1"/>
  <c r="F46" i="1"/>
  <c r="H130" i="1"/>
  <c r="H168" i="1" s="1"/>
  <c r="G168" i="1"/>
  <c r="F130" i="1"/>
  <c r="F168" i="1" s="1"/>
  <c r="F171" i="1"/>
  <c r="E170" i="1"/>
  <c r="E175" i="1"/>
  <c r="F92" i="1"/>
  <c r="F81" i="1"/>
  <c r="H33" i="1"/>
  <c r="H30" i="1"/>
  <c r="G104" i="1"/>
  <c r="H104" i="1"/>
  <c r="F104" i="1"/>
  <c r="G97" i="1"/>
  <c r="H97" i="1"/>
  <c r="F97" i="1"/>
  <c r="F175" i="1"/>
  <c r="F79" i="1"/>
  <c r="F176" i="1"/>
  <c r="G176" i="1"/>
  <c r="H176" i="1"/>
  <c r="E176" i="1"/>
  <c r="F177" i="1"/>
  <c r="E20" i="2" s="1"/>
  <c r="G177" i="1"/>
  <c r="F20" i="2" s="1"/>
  <c r="H177" i="1"/>
  <c r="G20" i="2" s="1"/>
  <c r="E177" i="1"/>
  <c r="D20" i="2" s="1"/>
  <c r="G175" i="1"/>
  <c r="H175" i="1"/>
  <c r="F172" i="1"/>
  <c r="G172" i="1"/>
  <c r="H172" i="1"/>
  <c r="G171" i="1"/>
  <c r="H171" i="1"/>
  <c r="E171" i="1"/>
  <c r="F170" i="1"/>
  <c r="G170" i="1"/>
  <c r="H170" i="1"/>
  <c r="D17" i="2"/>
  <c r="E150" i="1"/>
  <c r="E168" i="1"/>
  <c r="F108" i="1"/>
  <c r="E108" i="1"/>
  <c r="E103" i="1"/>
  <c r="E96" i="1"/>
  <c r="E76" i="1"/>
  <c r="E79" i="1" s="1"/>
  <c r="E53" i="1"/>
  <c r="E44" i="1"/>
  <c r="E21" i="2" a="1"/>
  <c r="E21" i="2" s="1"/>
  <c r="F21" i="2" a="1"/>
  <c r="F21" i="2" s="1"/>
  <c r="G21" i="2" a="1"/>
  <c r="G21" i="2" s="1"/>
  <c r="D21" i="2" a="1"/>
  <c r="D21" i="2" s="1"/>
  <c r="E19" i="2" a="1"/>
  <c r="E19" i="2" s="1"/>
  <c r="F19" i="2" a="1"/>
  <c r="F19" i="2" s="1"/>
  <c r="G19" i="2" a="1"/>
  <c r="G19" i="2" s="1"/>
  <c r="D19" i="2" a="1"/>
  <c r="D19" i="2" s="1"/>
  <c r="E18" i="2" a="1"/>
  <c r="E18" i="2" s="1"/>
  <c r="F18" i="2" a="1"/>
  <c r="F18" i="2" s="1"/>
  <c r="G18" i="2" a="1"/>
  <c r="G18" i="2" s="1"/>
  <c r="D18" i="2" a="1"/>
  <c r="D18" i="2" s="1"/>
  <c r="E11" i="2"/>
  <c r="F11" i="2"/>
  <c r="G11" i="2"/>
  <c r="D11" i="2"/>
  <c r="E10" i="2"/>
  <c r="F10" i="2"/>
  <c r="G10" i="2"/>
  <c r="D10" i="2"/>
  <c r="E17" i="2"/>
  <c r="F17" i="2"/>
  <c r="G17" i="2"/>
  <c r="E16" i="2"/>
  <c r="F16" i="2"/>
  <c r="G16" i="2"/>
  <c r="D16" i="2"/>
  <c r="E13" i="2"/>
  <c r="F13" i="2"/>
  <c r="G13" i="2"/>
  <c r="H94" i="1"/>
  <c r="F90" i="1"/>
  <c r="G90" i="1"/>
  <c r="H90" i="1"/>
  <c r="G92" i="1"/>
  <c r="H92" i="1"/>
  <c r="E92" i="1"/>
  <c r="F82" i="1"/>
  <c r="E9" i="2" s="1"/>
  <c r="G82" i="1"/>
  <c r="F9" i="2" s="1"/>
  <c r="H82" i="1"/>
  <c r="E82" i="1"/>
  <c r="G81" i="1"/>
  <c r="F8" i="2" s="1"/>
  <c r="H81" i="1"/>
  <c r="G8" i="2" s="1"/>
  <c r="E81" i="1"/>
  <c r="G79" i="1"/>
  <c r="H79" i="1"/>
  <c r="F71" i="1"/>
  <c r="G71" i="1"/>
  <c r="H71" i="1"/>
  <c r="F66" i="1"/>
  <c r="G66" i="1"/>
  <c r="H66" i="1"/>
  <c r="F62" i="1"/>
  <c r="G62" i="1"/>
  <c r="H62" i="1"/>
  <c r="F56" i="1"/>
  <c r="G56" i="1"/>
  <c r="H56" i="1"/>
  <c r="F51" i="1"/>
  <c r="G51" i="1"/>
  <c r="H51" i="1"/>
  <c r="F42" i="1"/>
  <c r="G42" i="1"/>
  <c r="H42" i="1"/>
  <c r="F37" i="1"/>
  <c r="G37" i="1"/>
  <c r="F33" i="1"/>
  <c r="G33" i="1"/>
  <c r="F30" i="1"/>
  <c r="G30" i="1"/>
  <c r="F26" i="1"/>
  <c r="G26" i="1"/>
  <c r="H26" i="1"/>
  <c r="F21" i="1"/>
  <c r="G21" i="1"/>
  <c r="H21" i="1"/>
  <c r="F14" i="1"/>
  <c r="G14" i="1"/>
  <c r="H14" i="1"/>
  <c r="F9" i="1"/>
  <c r="G9" i="1"/>
  <c r="H9" i="1"/>
  <c r="E23" i="1"/>
  <c r="E21" i="1" s="1"/>
  <c r="E151" i="1"/>
  <c r="E172" i="1" s="1"/>
  <c r="E16" i="1"/>
  <c r="E101" i="1"/>
  <c r="E94" i="1"/>
  <c r="E69" i="1"/>
  <c r="E61" i="1"/>
  <c r="E58" i="1"/>
  <c r="E19" i="1"/>
  <c r="E9" i="1"/>
  <c r="G173" i="1" l="1"/>
  <c r="H173" i="1"/>
  <c r="E173" i="1"/>
  <c r="F173" i="1"/>
  <c r="F23" i="2"/>
  <c r="E23" i="2"/>
  <c r="D8" i="2"/>
  <c r="E166" i="1"/>
  <c r="G23" i="2"/>
  <c r="E14" i="1"/>
  <c r="E8" i="2"/>
  <c r="E6" i="2" s="1"/>
  <c r="D9" i="2"/>
  <c r="G9" i="2"/>
  <c r="G6" i="2" s="1"/>
  <c r="H179" i="1"/>
  <c r="G179" i="1"/>
  <c r="D13" i="2"/>
  <c r="F179" i="1"/>
  <c r="G14" i="2"/>
  <c r="F14" i="2"/>
  <c r="E14" i="2"/>
  <c r="F6" i="2"/>
  <c r="H166" i="1"/>
  <c r="H178" i="1" s="1"/>
  <c r="G166" i="1"/>
  <c r="G178" i="1" s="1"/>
  <c r="F166" i="1"/>
  <c r="F178" i="1" s="1"/>
  <c r="G22" i="2" l="1"/>
  <c r="G180" i="1"/>
  <c r="F22" i="2"/>
  <c r="H180" i="1"/>
  <c r="E22" i="2"/>
  <c r="D14" i="2"/>
  <c r="E46" i="1"/>
  <c r="E51" i="1"/>
  <c r="E56" i="1"/>
  <c r="E26" i="1"/>
  <c r="E90" i="1"/>
  <c r="E37" i="1"/>
  <c r="E42" i="1"/>
  <c r="E62" i="1"/>
  <c r="E66" i="1"/>
  <c r="E71" i="1"/>
  <c r="E178" i="1" l="1"/>
  <c r="F24" i="2"/>
  <c r="G24" i="2"/>
  <c r="E179" i="1"/>
  <c r="D23" i="2"/>
  <c r="D6" i="2"/>
  <c r="D22" i="2" s="1"/>
  <c r="E24" i="2" s="1"/>
  <c r="F180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<sst xmlns="http://schemas.openxmlformats.org/spreadsheetml/2006/main" count="332" uniqueCount="187">
  <si>
    <t>Aiškinamojo rašto</t>
  </si>
  <si>
    <t>1 priedas</t>
  </si>
  <si>
    <t>3 lentelė. Klaipėdos miesto savivaldybės 2024–2027 metų 004 Sveikatos apsaugos programos uždaviniai, priemonės, asignavimai ir kitos lėšos (tūkst. eurų)</t>
  </si>
  <si>
    <t>Programos uždavinio, priemonės kodas ir požymis</t>
  </si>
  <si>
    <t>Uždavinio, priemonės pavadinimas, finansavimo šaltiniai</t>
  </si>
  <si>
    <t>Vykdytojas (padalinys / asmuo)</t>
  </si>
  <si>
    <t>2024 metų asignavimai ir kitos lėšos</t>
  </si>
  <si>
    <t>2025 metų asignavimai ir kitos lėšos</t>
  </si>
  <si>
    <t>2026 metų asignavimai ir kitos lėšos</t>
  </si>
  <si>
    <t>2027 metų asignavimai ir kitos lėšos</t>
  </si>
  <si>
    <t>Savivaldybės strateginio plėtros plano priemonės kodas</t>
  </si>
  <si>
    <t>004-01 (T)</t>
  </si>
  <si>
    <t>Uždavinys: Užtikrinti visuomenės sveikatos priežiūros paslaugų teikimą</t>
  </si>
  <si>
    <t>004-01-01 (TP)</t>
  </si>
  <si>
    <t>Priemonė: Klaipėdos miesto savivaldybės visuomenės sveikatos rėmimo specialiosios programos įgyvendinimas prioritetinėse srityse</t>
  </si>
  <si>
    <t>ŠSD 
Sveikatos ir šeimos skyrius</t>
  </si>
  <si>
    <t>2.3.2.1.</t>
  </si>
  <si>
    <t>Savivaldybės biudžetas (įskaitant skolintas lėšas)</t>
  </si>
  <si>
    <t>Iš jo:</t>
  </si>
  <si>
    <t>Savivaldybės biudžeto lėšos (nuosavos, be ankstesnių metų likučio)</t>
  </si>
  <si>
    <t>Ankstesnių metų likučiai</t>
  </si>
  <si>
    <t>004-01-02 (TP)</t>
  </si>
  <si>
    <t>Priemonė: BĮ Klaipėdos miesto visuomenės sveikatos biuro veiklos organizavimas, vykdant visuomenės sveikatos stiprinimą ir stebėseną ugdymo įstaigose ir bendruomenėse</t>
  </si>
  <si>
    <t>ŠSD 
Sveikatos ir šeimos skyrius, BĮ Klaipėdos miesto visuomenės sveikatos biuras</t>
  </si>
  <si>
    <t>Lietuvos Respublikos valstybės biudžeto dotacijos</t>
  </si>
  <si>
    <t>Pajamų įmokos ir kitos pajamos</t>
  </si>
  <si>
    <t>004-01-03 (TP)</t>
  </si>
  <si>
    <t>Priemonė: Sveikatos ir su sveikata susijusių dienų minėjimo renginių organizavimas</t>
  </si>
  <si>
    <t>ŠSD 
Sveikatos ir šeimos skyrius, VŠĮ Klaipėdos miesto poliklinika</t>
  </si>
  <si>
    <t>KSTD 
Kultūros skyrius –  priemonės vykdymas, 
ŠSD 
Planavimo ir analizės skyrius –  programos sąmatos rengimas</t>
  </si>
  <si>
    <t>004-01-04 (PP)</t>
  </si>
  <si>
    <t>Priemonė: Projekto ,,Neįtikėtini metai“ įgyvendinimas</t>
  </si>
  <si>
    <t>Europos Sąjungos ir kitos tarptautinės finansinės paramos lėšos</t>
  </si>
  <si>
    <t>004-01-05 (RP)</t>
  </si>
  <si>
    <t>Priemonė: Projekto ,,Sveikos gyvensenos skatinimas, sveikatos raštingumo, visuomenės sveikatos paslaugų prieinamumo ir kokybės tikslinėms grupėms didinimas Klaipėdos mieste“ įgyvendinimas</t>
  </si>
  <si>
    <t xml:space="preserve">Kiti šaltiniai </t>
  </si>
  <si>
    <t>Iš jų:</t>
  </si>
  <si>
    <t>Kiti šaltiniai (Europos Sąjungos paramos lėšos)</t>
  </si>
  <si>
    <t>004-01-06 (PP)</t>
  </si>
  <si>
    <t>Priemonė: Projekto ,,Jungtiniai veiksmai įgyvendinant gerąją praktiką pirminėje sveikatos priežiūroje“ įgyvendinimas</t>
  </si>
  <si>
    <t>004-01-07 (PP)</t>
  </si>
  <si>
    <t>Priemonė: Projekto ,,Holistinis klimato kaitos, aplinkos streso veiksnių ir epidemiologinių modelių Borealiniame regione supratimas – AURORA“ įgyvendinimas</t>
  </si>
  <si>
    <t>004-01-08 (TP)</t>
  </si>
  <si>
    <t>Priemonė: Klaipėdos miesto savivaldybės triukšmo prevencijos veiksmų 2024–2028 m. plano parengimas</t>
  </si>
  <si>
    <t>3.3.5.1.</t>
  </si>
  <si>
    <t>004-01-09 (TP)</t>
  </si>
  <si>
    <t>Priemonė: Komunalinių paslaugų įsigijimas</t>
  </si>
  <si>
    <t>MVPD 
Statinių administravimo  skyrius</t>
  </si>
  <si>
    <t>004-02 (T)</t>
  </si>
  <si>
    <t>Uždavinys: Užtikrinti asmens sveikatos priežiūros paslaugų teikimą</t>
  </si>
  <si>
    <t>004-02-01 (TP)</t>
  </si>
  <si>
    <t>Priemonė: BĮ Klaipėdos sutrikusio vystymosi kūdikių namų išlaikymas ir veiklos organizavimas</t>
  </si>
  <si>
    <t>2.3.1.3.</t>
  </si>
  <si>
    <t>Kiti šaltiniai (Privalomojo sveikatos draudimo fondo lėšos)</t>
  </si>
  <si>
    <t>004-02-02 (TP)</t>
  </si>
  <si>
    <t xml:space="preserve">Priemonė: Atokvėpio paslaugos teikimas šeimoms, auginančioms vaiką su negalia (BĮ Klaipėdos sutrikusio vystymosi kūdikių namuose) </t>
  </si>
  <si>
    <t xml:space="preserve">2.3.1.3. </t>
  </si>
  <si>
    <t>004-02-03 (TP)</t>
  </si>
  <si>
    <t xml:space="preserve">Priemonė: Tiesiogiai stebimo trumpo gydymo kurso (DOTS) kabineto paslaugų organizavimas </t>
  </si>
  <si>
    <t>004-02-04 (TP)</t>
  </si>
  <si>
    <t>Priemonė: Fizinio asmens pripažinimo neveiksniu tam tikroje srityje organizavimas</t>
  </si>
  <si>
    <t>004-02-04-01</t>
  </si>
  <si>
    <t xml:space="preserve">Asmens gebėjimo pasirūpinti savimi ir priimti kasdienius sprendimus savarankiškai ar naudojantis pagalba konkrečioje srityje vertinimas ir išvadų rengimas </t>
  </si>
  <si>
    <t>004-02-04-02</t>
  </si>
  <si>
    <t xml:space="preserve">Neveiksnių asmenų būklės peržiūrėjimo užtikrinimas </t>
  </si>
  <si>
    <t>Savivaldybės biudžeto lėšos (nuosavos, be ankstesnių metų likučio)'</t>
  </si>
  <si>
    <t>Lietuvos Respublikos valstybės biudžeto dotacijos'</t>
  </si>
  <si>
    <t>004-02-05 (TP)</t>
  </si>
  <si>
    <t>Priemonė: Klaipėdos miesto gyventojų sveikatos priežiūros paslaugų rėmimas</t>
  </si>
  <si>
    <t>004-02-05-01</t>
  </si>
  <si>
    <t>Budinčio odontologo kabineto paslaugų organizavimas Klaipėdos miesto gyventojams</t>
  </si>
  <si>
    <t>Asmens sveikatos priežiūros specialistų pritraukimas ir (ar) išlaikymas</t>
  </si>
  <si>
    <t>004-02-05-02</t>
  </si>
  <si>
    <t>Ortodontinių aparatų, naudojamų ortodontiniam gydymui, išlaidų kompensavimas vaikams iki 16 metų</t>
  </si>
  <si>
    <t>004-02-06 (PP)</t>
  </si>
  <si>
    <t>Priemonė: Sveikatos centro veiklos modelio diegimas Klaipėdos mieste</t>
  </si>
  <si>
    <t>Projektų skyrius</t>
  </si>
  <si>
    <t> </t>
  </si>
  <si>
    <t>004-02-07 (PP)</t>
  </si>
  <si>
    <t>Priemonė: Sveikatos priežiūros specialistų rengimas ir pritraukimas į Sveikatos centrą Klaipėdos mieste</t>
  </si>
  <si>
    <t xml:space="preserve">004-02-08 </t>
  </si>
  <si>
    <t>Priemonė: Asmens sveikatos priežiūros paslaugų teikimo prieinamumo didinimo ir efektyvumo užtikrinimo priemonių įgyvendinimas VšĮ Klaipėdos miesto poliklinikoje (vykdytoja – VšĮ Klaipėdos miesto poliklinika)</t>
  </si>
  <si>
    <t>ŠSD 
Sveikatos ir šeimos skyrius,
VšĮ Klaipėdos miesto poliklinika</t>
  </si>
  <si>
    <t xml:space="preserve">004-02-09
</t>
  </si>
  <si>
    <t>VšĮ Jūrininkų sveikatos priežiūros centro patalpų (Pievų Tako g. 38) išlaikymas, vykdant pirminės sveikatos priežiūros funkcijas (vykdytojas – VšĮ Jūrininkų sveikatos priežiūros centras)</t>
  </si>
  <si>
    <t>ŠSD 
Sveikatos ir šeimos skyrius,
VšĮ Jūrininkų sveikatos priežiūros centras</t>
  </si>
  <si>
    <t xml:space="preserve">004-02-10
</t>
  </si>
  <si>
    <t>004-02-10-01</t>
  </si>
  <si>
    <t>Asmens sveikatos priežiūros specialistų pritraukimas ir (ar) išlaikymas VŠĮ Jūrininkų sveikatos priežiūros centre (vykdytojas – VŠĮ Jūrininkų sveikatos priežiūros centras)</t>
  </si>
  <si>
    <t>004-02-10-02</t>
  </si>
  <si>
    <t>Asmens sveikatos priežiūros specialistų pritraukimas ir (ar) išlaikymas VŠĮ Klaipėdos miesto poliklinikoje (vykdytoja – VŠĮ Klaipėdos miesto poliklinika)</t>
  </si>
  <si>
    <t>004-02-10-03</t>
  </si>
  <si>
    <t>Asmens sveikatos priežiūros specialistų pritraukimas ir (ar) išlaikymas VŠĮ Klaipėdos psichikos sveikatos centre (vykdytojas – VŠĮ Klaipėdos psichikos sveikatos centras)</t>
  </si>
  <si>
    <t>ŠSD 
Sveikatos ir šeimos skyrius,
VšĮ Klaipėdos psichikos sveikatos centras</t>
  </si>
  <si>
    <t>004-02-10-04</t>
  </si>
  <si>
    <t>ŠSD 
Sveikatos ir šeimos skyrius,
VšĮ Klaipėdos vaikų ligoninė</t>
  </si>
  <si>
    <t>004-03 (P)</t>
  </si>
  <si>
    <t>Uždavinys: Modernizuoti sveikatos priežiūros įstaigų infrastruktūrą</t>
  </si>
  <si>
    <t>004-03-01 (PP)</t>
  </si>
  <si>
    <t>Priemonė: Teikiamų sveikatos priežiūros paslaugų infrastruktūros tobulinimas</t>
  </si>
  <si>
    <t>004-03-01-01 (RP)</t>
  </si>
  <si>
    <t>Sveikatos centro teikiamų sveikatos priežiūros paslaugų prieinamumo ir kokybės gerinimas</t>
  </si>
  <si>
    <t>Projektų skyrius,
MVPD 
Statybos skyrius</t>
  </si>
  <si>
    <t>2.3.1.2.</t>
  </si>
  <si>
    <t>Dalininko įnašo perdavimas VšĮ Klaipėdos vaikų ligoninei pastato (K. Donelaičio g. 7) šlaitinio stogo konstrukcijų kapitaliniam remontui atlikti</t>
  </si>
  <si>
    <t>Turto valdymo skyrius</t>
  </si>
  <si>
    <t>Dalininko įnašo perdavimas VšĮ Klaipėdos vaikų ligoninei pastato (K. Donelaičio g. 9) vamzdynų kapitaliniam remontui atlikti</t>
  </si>
  <si>
    <t xml:space="preserve">004-03-01-02
</t>
  </si>
  <si>
    <t>VšĮ Klaipėdos psichikos sveikatos centro gydymo paskirties pastato (Galinio Pylimo g. 3) kapitalinis remontas ir infrastruktūros apie pastatą sutvarkymas</t>
  </si>
  <si>
    <t>MVPD 
Statybos skyrius</t>
  </si>
  <si>
    <t>Dalininko įnašo perdavimas VšĮ Klaipėdos medicininės slaugos ligoninei liftui rekonstruoti, pastato, esančio K. Donelaičio g. 15, fasadui apšiltinti ir saulės elektrinei įrengti</t>
  </si>
  <si>
    <t xml:space="preserve">004-03-01-03
</t>
  </si>
  <si>
    <t xml:space="preserve">004-03-01-04
</t>
  </si>
  <si>
    <t>Kiti finansavimo šaltiniai</t>
  </si>
  <si>
    <t>004-03-01-05</t>
  </si>
  <si>
    <t>Pastato J. Karoso g. 13 pritaikymo naujoms sveikatos priežiūros paslaugoms teikti techninio projekto parengimas</t>
  </si>
  <si>
    <t>C-lanko sistemos įsigijimas VšĮ Klaipėdos vaikų ligoninei</t>
  </si>
  <si>
    <t>004-03-01-06</t>
  </si>
  <si>
    <t>BĮ Klaipėdos sutrikusio vystymosi kūdikių namų pastato (Turistų g. 28) remontas</t>
  </si>
  <si>
    <t>004-03-01-07</t>
  </si>
  <si>
    <t>BĮ Klaipėdos sutrikusio vystymosi kūdikių namų pastato (Turistų g. 28) vertikalaus keltuvo neįgaliesiems įrengimas</t>
  </si>
  <si>
    <t>004-03-01-08</t>
  </si>
  <si>
    <t>Dalies patalpų sujungimas ir infrastruktūros Taikos pr. 107, Klaipėdoje, pritaikymas BĮ Klaipėdos miesto visuomenės sveikatos centro biuro veiklai</t>
  </si>
  <si>
    <t>004-03-01-09</t>
  </si>
  <si>
    <t>VšĮ Klaipėdos medicininės slaugos ligoninės personalo pagalbos iškvietimo sistemos modernizavimas (vykdytoja – VšĮ Klaipėdos medicininės slaugos ligoninė)</t>
  </si>
  <si>
    <t>ŠSD 
Sveikatos ir šeimos skyrius,
VšĮ Klaipėdos medicininės slaugos ligoninė</t>
  </si>
  <si>
    <t>004-03-01-10</t>
  </si>
  <si>
    <t>VŠĮ Klaipėdos vaikų ligoninės kompiuterinės tomografijos aparato atnaujinimas (vykdytoja – VšĮ Klaipėdos vaikų ligoninė)</t>
  </si>
  <si>
    <t>004-03-01-11</t>
  </si>
  <si>
    <t>VŠĮ Klaipėdos medicininės slaugos ligoninės pastato statyba</t>
  </si>
  <si>
    <t xml:space="preserve"> MVPD 
Statybos skyrius,
UAD Žemėtvarkos skyrius, 
UAD Urbanistikos skyrius     </t>
  </si>
  <si>
    <t>Europos Sąjungos ir kitos tarptautinės finansinės paramos lėšos'</t>
  </si>
  <si>
    <t>Ankstesnių metų likučiai'</t>
  </si>
  <si>
    <t>Kiti šaltiniai (Europos Sąjungos paramos lėšos)'</t>
  </si>
  <si>
    <t>Kiti šaltiniai (Privalomojo sveikatos draudimo fondo lėšos)'</t>
  </si>
  <si>
    <t>Kiti finansavimo šaltiniai'</t>
  </si>
  <si>
    <t xml:space="preserve">IŠ VISO programai finansuoti pagal finansavimo šaltinius </t>
  </si>
  <si>
    <t>Iš jų: regioninių pažangos priemonių lėšos</t>
  </si>
  <si>
    <t>Asignavimų ir kitų lėšų pokytis, palyginti su ankstesnių metų patvirtintų asignavimų ir kitų lėšų planu</t>
  </si>
  <si>
    <t xml:space="preserve">T – tęstinės veiklos uždavinys. </t>
  </si>
  <si>
    <t>P – pažangos uždavinys.</t>
  </si>
  <si>
    <t>TP – tęstinės veiklos priemonė.</t>
  </si>
  <si>
    <t>PP – pažangos priemonė.</t>
  </si>
  <si>
    <t>RP – regioninė pažangos priemonė.</t>
  </si>
  <si>
    <t>KSTD – Kultūros, sporto ir turizmo departamentas.</t>
  </si>
  <si>
    <t>ŠSD – Švietimo ir sveikatos departamentas.</t>
  </si>
  <si>
    <t>MVPD – Miesto vystymo ir priežiūros departamentas.</t>
  </si>
  <si>
    <t>UAD – Urbanistikos ir architektūros departamentas.</t>
  </si>
  <si>
    <t>2 lentelė.  2024–2027 metų asignavimų ir kitų lėšų pasiskirstymas (tūkst. Eur)</t>
  </si>
  <si>
    <t>Eil. Nr.</t>
  </si>
  <si>
    <t>Programos kodas ir pavadinimas</t>
  </si>
  <si>
    <t>2024 m. asignavimai ir kitos lėšos</t>
  </si>
  <si>
    <t>004 Sveikatos apsaugos programa</t>
  </si>
  <si>
    <t>1.</t>
  </si>
  <si>
    <r>
      <rPr>
        <sz val="10"/>
        <color rgb="FF000000"/>
        <rFont val="Times New Roman"/>
        <family val="1"/>
        <charset val="186"/>
      </rPr>
      <t xml:space="preserve">Iš jo:
</t>
    </r>
    <r>
      <rPr>
        <b/>
        <sz val="10"/>
        <color rgb="FF000000"/>
        <rFont val="Times New Roman"/>
        <family val="1"/>
        <charset val="186"/>
      </rPr>
      <t xml:space="preserve">
</t>
    </r>
  </si>
  <si>
    <t>1.1.</t>
  </si>
  <si>
    <r>
      <rPr>
        <sz val="10"/>
        <color rgb="FF000000"/>
        <rFont val="Times New Roman"/>
        <family val="1"/>
        <charset val="186"/>
      </rPr>
      <t xml:space="preserve">savivaldybės biudžeto lėšos (nuosavos, be ankstesnių metų likučio)
</t>
    </r>
    <r>
      <rPr>
        <b/>
        <sz val="10"/>
        <color rgb="FF000000"/>
        <rFont val="Times New Roman"/>
        <family val="1"/>
        <charset val="186"/>
      </rPr>
      <t xml:space="preserve">
</t>
    </r>
  </si>
  <si>
    <t>1.2.</t>
  </si>
  <si>
    <t>1.3.</t>
  </si>
  <si>
    <t xml:space="preserve">pajamų įmokos ir kitos pajamos
</t>
  </si>
  <si>
    <t>1.4.</t>
  </si>
  <si>
    <t>1.5.</t>
  </si>
  <si>
    <t>skolintos lėšos</t>
  </si>
  <si>
    <t>1.6.</t>
  </si>
  <si>
    <t>ankstesnių metų likučiai</t>
  </si>
  <si>
    <t>2.</t>
  </si>
  <si>
    <t xml:space="preserve">Kiti šaltiniai (Europos Sąjungos finansinė parama projektams įgyvendinti ir kitos teisėtai gautos lėšos, nurodant atskirus šaltinius)
</t>
  </si>
  <si>
    <t>2.1.</t>
  </si>
  <si>
    <t>Europos Sąjungos paramos lėšos</t>
  </si>
  <si>
    <t>2.2.</t>
  </si>
  <si>
    <t>Privalomojo sveikatos draudimo fondo lėšos</t>
  </si>
  <si>
    <t>2.3.</t>
  </si>
  <si>
    <t>Klaipėdos valstybinio jūrų uosto direkcijos lėšos (KVJUD)</t>
  </si>
  <si>
    <t>2.4.</t>
  </si>
  <si>
    <t>Valstybės biudžeto lėšos (LRVB)</t>
  </si>
  <si>
    <t>2.5.</t>
  </si>
  <si>
    <t>2.6.</t>
  </si>
  <si>
    <t>Kelių priežiūros ir plėtros programos lėšos (KPP)</t>
  </si>
  <si>
    <r>
      <rPr>
        <b/>
        <sz val="10"/>
        <color theme="1"/>
        <rFont val="Times New Roman"/>
        <family val="1"/>
        <charset val="186"/>
      </rPr>
      <t>IŠ VISO</t>
    </r>
    <r>
      <rPr>
        <sz val="10"/>
        <color theme="1"/>
        <rFont val="Times New Roman"/>
        <family val="1"/>
        <charset val="186"/>
      </rPr>
      <t xml:space="preserve"> programai finansuoti pagal finansavimo šaltinius </t>
    </r>
    <r>
      <rPr>
        <i/>
        <sz val="10"/>
        <color theme="1"/>
        <rFont val="Times New Roman"/>
        <family val="1"/>
        <charset val="186"/>
      </rPr>
      <t>(1 ir 2 punktai)</t>
    </r>
  </si>
  <si>
    <t>ŠSD 
Sveikatos ir šeimos skyrius, 
BĮ Klaipėdos miesto visuomenės sveikatos biuras</t>
  </si>
  <si>
    <t>ŠSD 
Sveikatos ir šeimos skyrius, 
BĮ Klaipėdos sutrikusio vystymosi kūdikių namai</t>
  </si>
  <si>
    <t>ŠSD 
Sveikatos ir šeimos skyrius,
BĮ Klaipėdos sutrikusio vystymosi kūdikių namai</t>
  </si>
  <si>
    <t>Asmens sveikatos priežiūros specialistų pritraukimas ir (ar) išlaikymas VŠĮ Klaipėdos vaikų ligoninėje (vykdytoja – VŠĮ Klaipėdos vaikų ligoninė)</t>
  </si>
  <si>
    <t>Sveikatos centro sveikatos priežiūros paslaugoms teikti reikiamos infrastruktūros modernizavimas Klaipėdoje</t>
  </si>
  <si>
    <t>Ilgalaikės priežiūros dienos centro įrengimas ir mobilių komandų aprūpinimas Klaipėdos mieste</t>
  </si>
  <si>
    <t>Skolintos lėšos</t>
  </si>
  <si>
    <t>Skolintos lėšos'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</si>
</sst>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[$-409]General"/>
    <numFmt numFmtId="166" formatCode="0.0"/>
  </numFmts>
  <fonts count="32" x14ac:knownFonts="1">
    <font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rgb="FF000000"/>
      <name val="Calibri"/>
      <family val="2"/>
      <charset val="186"/>
    </font>
    <font>
      <b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i/>
      <sz val="10"/>
      <color theme="1"/>
      <name val="Calibri"/>
      <family val="2"/>
      <charset val="186"/>
      <scheme val="minor"/>
    </font>
    <font>
      <b/>
      <sz val="10"/>
      <name val="Times New Roman"/>
      <family val="1"/>
    </font>
    <font>
      <sz val="10"/>
      <color theme="1"/>
      <name val="Calibri"/>
      <family val="2"/>
      <charset val="186"/>
    </font>
    <font>
      <sz val="10"/>
      <color theme="0"/>
      <name val="Calibri"/>
      <family val="2"/>
      <charset val="186"/>
      <scheme val="minor"/>
    </font>
    <font>
      <sz val="10"/>
      <color theme="0"/>
      <name val="Times New Roman"/>
      <family val="1"/>
    </font>
    <font>
      <sz val="10"/>
      <color rgb="FFFF0000"/>
      <name val="Calibri"/>
      <family val="2"/>
      <charset val="186"/>
      <scheme val="minor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rgb="FFFF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libri"/>
      <family val="2"/>
      <charset val="186"/>
    </font>
    <font>
      <b/>
      <sz val="10"/>
      <color rgb="FF000000"/>
      <name val="Times New Roman"/>
    </font>
    <font>
      <sz val="10"/>
      <color rgb="FF000000"/>
      <name val="Times New Roman"/>
    </font>
    <font>
      <sz val="10"/>
      <color theme="1"/>
      <name val="Times New Roman"/>
    </font>
    <font>
      <b/>
      <sz val="10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FFFFF"/>
        <bgColor rgb="FF000000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</borders>
  <cellStyleXfs count="2">
    <xf numFmtId="0" fontId="0" fillId="0" borderId="0"/>
    <xf numFmtId="165" fontId="3" fillId="0" borderId="0" applyBorder="0" applyProtection="0"/>
  </cellStyleXfs>
  <cellXfs count="280">
    <xf numFmtId="0" fontId="0" fillId="0" borderId="0" xfId="0"/>
    <xf numFmtId="0" fontId="2" fillId="0" borderId="0" xfId="0" applyFont="1" applyAlignment="1">
      <alignment horizontal="center" vertical="top"/>
    </xf>
    <xf numFmtId="164" fontId="1" fillId="0" borderId="0" xfId="0" applyNumberFormat="1" applyFont="1" applyAlignment="1">
      <alignment horizontal="center" vertical="top"/>
    </xf>
    <xf numFmtId="0" fontId="2" fillId="0" borderId="0" xfId="0" applyFont="1" applyAlignment="1">
      <alignment vertical="top"/>
    </xf>
    <xf numFmtId="0" fontId="1" fillId="0" borderId="0" xfId="0" applyFont="1"/>
    <xf numFmtId="164" fontId="6" fillId="3" borderId="1" xfId="0" applyNumberFormat="1" applyFont="1" applyFill="1" applyBorder="1" applyAlignment="1">
      <alignment horizontal="center" vertical="top"/>
    </xf>
    <xf numFmtId="0" fontId="1" fillId="3" borderId="0" xfId="0" applyFont="1" applyFill="1"/>
    <xf numFmtId="164" fontId="4" fillId="0" borderId="1" xfId="0" applyNumberFormat="1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6" fillId="5" borderId="1" xfId="0" applyNumberFormat="1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 wrapText="1"/>
    </xf>
    <xf numFmtId="164" fontId="5" fillId="0" borderId="1" xfId="0" applyNumberFormat="1" applyFont="1" applyBorder="1" applyAlignment="1">
      <alignment vertical="top" wrapText="1"/>
    </xf>
    <xf numFmtId="164" fontId="5" fillId="7" borderId="1" xfId="0" applyNumberFormat="1" applyFont="1" applyFill="1" applyBorder="1" applyAlignment="1">
      <alignment horizontal="center" vertical="top" wrapText="1"/>
    </xf>
    <xf numFmtId="164" fontId="2" fillId="7" borderId="1" xfId="0" applyNumberFormat="1" applyFont="1" applyFill="1" applyBorder="1" applyAlignment="1">
      <alignment horizontal="center" vertical="top" wrapText="1"/>
    </xf>
    <xf numFmtId="0" fontId="5" fillId="7" borderId="1" xfId="0" applyFont="1" applyFill="1" applyBorder="1" applyAlignment="1">
      <alignment vertical="top" wrapText="1"/>
    </xf>
    <xf numFmtId="0" fontId="2" fillId="7" borderId="1" xfId="0" applyFont="1" applyFill="1" applyBorder="1" applyAlignment="1">
      <alignment horizontal="center" vertical="top" wrapText="1"/>
    </xf>
    <xf numFmtId="0" fontId="5" fillId="7" borderId="1" xfId="0" applyFont="1" applyFill="1" applyBorder="1" applyAlignment="1">
      <alignment horizontal="justify" vertical="top" wrapText="1"/>
    </xf>
    <xf numFmtId="0" fontId="5" fillId="8" borderId="1" xfId="0" applyFont="1" applyFill="1" applyBorder="1" applyAlignment="1">
      <alignment vertical="top" wrapText="1"/>
    </xf>
    <xf numFmtId="0" fontId="4" fillId="8" borderId="1" xfId="0" applyFont="1" applyFill="1" applyBorder="1" applyAlignment="1">
      <alignment vertical="top" wrapText="1"/>
    </xf>
    <xf numFmtId="164" fontId="5" fillId="8" borderId="1" xfId="0" applyNumberFormat="1" applyFont="1" applyFill="1" applyBorder="1" applyAlignment="1">
      <alignment horizontal="center" vertical="top" wrapText="1"/>
    </xf>
    <xf numFmtId="0" fontId="2" fillId="8" borderId="1" xfId="0" applyFont="1" applyFill="1" applyBorder="1" applyAlignment="1">
      <alignment vertical="top" wrapText="1"/>
    </xf>
    <xf numFmtId="0" fontId="2" fillId="8" borderId="1" xfId="0" applyFont="1" applyFill="1" applyBorder="1" applyAlignment="1">
      <alignment horizontal="justify" vertical="top" wrapText="1"/>
    </xf>
    <xf numFmtId="0" fontId="4" fillId="7" borderId="1" xfId="0" applyFont="1" applyFill="1" applyBorder="1" applyAlignment="1">
      <alignment horizontal="justify" vertical="top" wrapText="1"/>
    </xf>
    <xf numFmtId="164" fontId="5" fillId="8" borderId="1" xfId="0" applyNumberFormat="1" applyFont="1" applyFill="1" applyBorder="1" applyAlignment="1">
      <alignment vertical="top" wrapText="1"/>
    </xf>
    <xf numFmtId="164" fontId="4" fillId="8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4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vertical="top" wrapText="1"/>
    </xf>
    <xf numFmtId="164" fontId="4" fillId="5" borderId="1" xfId="0" applyNumberFormat="1" applyFont="1" applyFill="1" applyBorder="1" applyAlignment="1">
      <alignment horizontal="center" vertical="top"/>
    </xf>
    <xf numFmtId="164" fontId="4" fillId="8" borderId="1" xfId="0" applyNumberFormat="1" applyFont="1" applyFill="1" applyBorder="1" applyAlignment="1">
      <alignment horizontal="center" vertical="top"/>
    </xf>
    <xf numFmtId="164" fontId="2" fillId="8" borderId="1" xfId="0" applyNumberFormat="1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center" vertical="top"/>
    </xf>
    <xf numFmtId="164" fontId="5" fillId="3" borderId="1" xfId="0" applyNumberFormat="1" applyFont="1" applyFill="1" applyBorder="1" applyAlignment="1">
      <alignment vertical="top" wrapText="1"/>
    </xf>
    <xf numFmtId="164" fontId="4" fillId="3" borderId="1" xfId="0" applyNumberFormat="1" applyFont="1" applyFill="1" applyBorder="1" applyAlignment="1">
      <alignment horizontal="center" vertical="top" wrapText="1"/>
    </xf>
    <xf numFmtId="0" fontId="2" fillId="0" borderId="0" xfId="0" applyFont="1"/>
    <xf numFmtId="0" fontId="4" fillId="3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vertical="top" wrapText="1"/>
    </xf>
    <xf numFmtId="0" fontId="4" fillId="8" borderId="1" xfId="0" applyFont="1" applyFill="1" applyBorder="1" applyAlignment="1">
      <alignment horizontal="center" vertical="top" wrapText="1"/>
    </xf>
    <xf numFmtId="164" fontId="2" fillId="7" borderId="1" xfId="0" applyNumberFormat="1" applyFont="1" applyFill="1" applyBorder="1" applyAlignment="1">
      <alignment horizontal="center" vertical="top"/>
    </xf>
    <xf numFmtId="0" fontId="5" fillId="8" borderId="1" xfId="0" applyFont="1" applyFill="1" applyBorder="1" applyAlignment="1">
      <alignment horizontal="center" vertical="top" wrapText="1"/>
    </xf>
    <xf numFmtId="0" fontId="2" fillId="8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49" fontId="4" fillId="8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164" fontId="4" fillId="6" borderId="1" xfId="1" applyNumberFormat="1" applyFont="1" applyFill="1" applyBorder="1" applyAlignment="1">
      <alignment horizontal="center" vertical="top"/>
    </xf>
    <xf numFmtId="49" fontId="4" fillId="3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justify" vertical="top" wrapText="1"/>
    </xf>
    <xf numFmtId="0" fontId="5" fillId="4" borderId="1" xfId="0" applyFont="1" applyFill="1" applyBorder="1" applyAlignment="1">
      <alignment vertical="top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vertical="top" wrapText="1"/>
    </xf>
    <xf numFmtId="0" fontId="4" fillId="7" borderId="1" xfId="0" applyFont="1" applyFill="1" applyBorder="1" applyAlignment="1">
      <alignment vertical="top" wrapText="1"/>
    </xf>
    <xf numFmtId="0" fontId="6" fillId="7" borderId="1" xfId="0" applyFont="1" applyFill="1" applyBorder="1" applyAlignment="1">
      <alignment horizontal="center" vertical="top" wrapText="1"/>
    </xf>
    <xf numFmtId="164" fontId="4" fillId="7" borderId="1" xfId="0" applyNumberFormat="1" applyFont="1" applyFill="1" applyBorder="1" applyAlignment="1">
      <alignment horizontal="center" vertical="top" wrapText="1"/>
    </xf>
    <xf numFmtId="0" fontId="12" fillId="0" borderId="0" xfId="0" applyFont="1"/>
    <xf numFmtId="164" fontId="5" fillId="8" borderId="6" xfId="0" applyNumberFormat="1" applyFont="1" applyFill="1" applyBorder="1" applyAlignment="1">
      <alignment horizontal="center" vertical="top" wrapText="1"/>
    </xf>
    <xf numFmtId="164" fontId="5" fillId="0" borderId="3" xfId="0" applyNumberFormat="1" applyFont="1" applyBorder="1" applyAlignment="1">
      <alignment vertical="top" wrapText="1"/>
    </xf>
    <xf numFmtId="164" fontId="2" fillId="3" borderId="1" xfId="0" applyNumberFormat="1" applyFont="1" applyFill="1" applyBorder="1" applyAlignment="1">
      <alignment horizontal="center" vertical="top" wrapText="1"/>
    </xf>
    <xf numFmtId="164" fontId="6" fillId="3" borderId="1" xfId="1" applyNumberFormat="1" applyFont="1" applyFill="1" applyBorder="1" applyAlignment="1">
      <alignment horizontal="center" vertical="top"/>
    </xf>
    <xf numFmtId="164" fontId="5" fillId="3" borderId="1" xfId="0" applyNumberFormat="1" applyFont="1" applyFill="1" applyBorder="1" applyAlignment="1">
      <alignment horizontal="center" vertical="top" wrapText="1"/>
    </xf>
    <xf numFmtId="0" fontId="11" fillId="7" borderId="1" xfId="0" applyFont="1" applyFill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164" fontId="1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2" fillId="3" borderId="5" xfId="0" applyFont="1" applyFill="1" applyBorder="1" applyAlignment="1">
      <alignment vertical="top" wrapText="1"/>
    </xf>
    <xf numFmtId="0" fontId="1" fillId="3" borderId="0" xfId="0" applyFont="1" applyFill="1" applyAlignment="1">
      <alignment horizontal="center" vertical="top"/>
    </xf>
    <xf numFmtId="0" fontId="12" fillId="3" borderId="0" xfId="0" applyFont="1" applyFill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4" fillId="3" borderId="0" xfId="0" applyFont="1" applyFill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16" fillId="0" borderId="0" xfId="0" applyFont="1" applyAlignment="1">
      <alignment vertical="top" wrapText="1"/>
    </xf>
    <xf numFmtId="0" fontId="16" fillId="0" borderId="0" xfId="0" applyFont="1"/>
    <xf numFmtId="0" fontId="14" fillId="3" borderId="0" xfId="0" applyFont="1" applyFill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164" fontId="8" fillId="0" borderId="0" xfId="0" applyNumberFormat="1" applyFont="1" applyAlignment="1">
      <alignment horizontal="right" vertical="top"/>
    </xf>
    <xf numFmtId="164" fontId="8" fillId="0" borderId="0" xfId="0" applyNumberFormat="1" applyFont="1" applyAlignment="1">
      <alignment horizontal="left" vertical="top"/>
    </xf>
    <xf numFmtId="0" fontId="2" fillId="0" borderId="3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4" fillId="3" borderId="10" xfId="0" applyFont="1" applyFill="1" applyBorder="1" applyAlignment="1">
      <alignment vertical="top" wrapText="1"/>
    </xf>
    <xf numFmtId="0" fontId="20" fillId="0" borderId="5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top" wrapText="1"/>
    </xf>
    <xf numFmtId="0" fontId="11" fillId="0" borderId="15" xfId="0" applyFont="1" applyBorder="1" applyAlignment="1">
      <alignment horizontal="left" vertical="top" wrapText="1"/>
    </xf>
    <xf numFmtId="0" fontId="21" fillId="3" borderId="16" xfId="0" applyFont="1" applyFill="1" applyBorder="1" applyAlignment="1">
      <alignment horizontal="left" vertical="top" wrapText="1"/>
    </xf>
    <xf numFmtId="164" fontId="2" fillId="3" borderId="2" xfId="0" applyNumberFormat="1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left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21" fillId="0" borderId="15" xfId="0" applyFont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/>
    </xf>
    <xf numFmtId="0" fontId="13" fillId="7" borderId="0" xfId="0" applyFont="1" applyFill="1" applyAlignment="1">
      <alignment horizontal="left" vertical="top" wrapText="1"/>
    </xf>
    <xf numFmtId="0" fontId="13" fillId="8" borderId="1" xfId="0" applyFont="1" applyFill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164" fontId="4" fillId="7" borderId="1" xfId="0" applyNumberFormat="1" applyFont="1" applyFill="1" applyBorder="1" applyAlignment="1">
      <alignment horizontal="center" vertical="top"/>
    </xf>
    <xf numFmtId="164" fontId="5" fillId="7" borderId="1" xfId="0" applyNumberFormat="1" applyFont="1" applyFill="1" applyBorder="1" applyAlignment="1">
      <alignment vertical="top" wrapText="1"/>
    </xf>
    <xf numFmtId="0" fontId="13" fillId="9" borderId="0" xfId="0" applyFont="1" applyFill="1" applyAlignment="1">
      <alignment vertical="top" wrapText="1"/>
    </xf>
    <xf numFmtId="0" fontId="2" fillId="8" borderId="3" xfId="0" applyFont="1" applyFill="1" applyBorder="1" applyAlignment="1">
      <alignment horizontal="center" vertical="top" wrapText="1"/>
    </xf>
    <xf numFmtId="0" fontId="4" fillId="3" borderId="14" xfId="0" applyFont="1" applyFill="1" applyBorder="1" applyAlignment="1">
      <alignment vertical="top" wrapText="1"/>
    </xf>
    <xf numFmtId="0" fontId="6" fillId="3" borderId="3" xfId="0" applyFont="1" applyFill="1" applyBorder="1" applyAlignment="1">
      <alignment vertical="top" wrapText="1"/>
    </xf>
    <xf numFmtId="0" fontId="4" fillId="3" borderId="22" xfId="0" applyFont="1" applyFill="1" applyBorder="1" applyAlignment="1">
      <alignment vertical="top" wrapText="1"/>
    </xf>
    <xf numFmtId="0" fontId="6" fillId="3" borderId="13" xfId="0" applyFont="1" applyFill="1" applyBorder="1" applyAlignment="1">
      <alignment vertical="top" wrapText="1"/>
    </xf>
    <xf numFmtId="0" fontId="4" fillId="3" borderId="3" xfId="0" applyFont="1" applyFill="1" applyBorder="1" applyAlignment="1">
      <alignment vertical="top" wrapText="1"/>
    </xf>
    <xf numFmtId="0" fontId="4" fillId="3" borderId="13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top" wrapText="1"/>
    </xf>
    <xf numFmtId="0" fontId="2" fillId="0" borderId="1" xfId="0" applyFont="1" applyBorder="1"/>
    <xf numFmtId="164" fontId="7" fillId="3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23" fillId="0" borderId="0" xfId="0" applyFont="1" applyAlignment="1">
      <alignment vertical="top" wrapText="1"/>
    </xf>
    <xf numFmtId="0" fontId="2" fillId="0" borderId="24" xfId="0" applyFont="1" applyBorder="1" applyAlignment="1">
      <alignment horizontal="center" vertical="top"/>
    </xf>
    <xf numFmtId="0" fontId="2" fillId="0" borderId="1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4" fillId="0" borderId="25" xfId="0" applyFont="1" applyBorder="1" applyAlignment="1">
      <alignment vertical="top" wrapText="1"/>
    </xf>
    <xf numFmtId="0" fontId="6" fillId="0" borderId="25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24" fillId="10" borderId="3" xfId="0" applyFont="1" applyFill="1" applyBorder="1" applyAlignment="1">
      <alignment wrapText="1"/>
    </xf>
    <xf numFmtId="0" fontId="25" fillId="9" borderId="1" xfId="0" applyFont="1" applyFill="1" applyBorder="1" applyAlignment="1">
      <alignment horizontal="left" vertical="top" wrapText="1"/>
    </xf>
    <xf numFmtId="0" fontId="25" fillId="9" borderId="0" xfId="0" applyFont="1" applyFill="1" applyAlignment="1">
      <alignment vertical="top" wrapText="1"/>
    </xf>
    <xf numFmtId="0" fontId="25" fillId="10" borderId="25" xfId="0" applyFont="1" applyFill="1" applyBorder="1" applyAlignment="1">
      <alignment vertical="top" wrapText="1"/>
    </xf>
    <xf numFmtId="0" fontId="25" fillId="11" borderId="3" xfId="0" applyFont="1" applyFill="1" applyBorder="1" applyAlignment="1">
      <alignment vertical="top" wrapText="1"/>
    </xf>
    <xf numFmtId="0" fontId="21" fillId="0" borderId="10" xfId="0" applyFont="1" applyBorder="1" applyAlignment="1">
      <alignment vertical="top" wrapText="1"/>
    </xf>
    <xf numFmtId="0" fontId="26" fillId="0" borderId="1" xfId="0" applyFont="1" applyBorder="1" applyAlignment="1">
      <alignment vertical="top" wrapText="1"/>
    </xf>
    <xf numFmtId="0" fontId="26" fillId="0" borderId="3" xfId="0" applyFont="1" applyBorder="1" applyAlignment="1">
      <alignment vertical="top" wrapText="1"/>
    </xf>
    <xf numFmtId="0" fontId="26" fillId="0" borderId="13" xfId="0" applyFont="1" applyBorder="1" applyAlignment="1">
      <alignment vertical="top" wrapText="1"/>
    </xf>
    <xf numFmtId="0" fontId="11" fillId="0" borderId="22" xfId="0" applyFont="1" applyBorder="1" applyAlignment="1">
      <alignment vertical="top" wrapText="1"/>
    </xf>
    <xf numFmtId="0" fontId="21" fillId="11" borderId="13" xfId="0" applyFont="1" applyFill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21" fillId="0" borderId="3" xfId="0" applyFont="1" applyBorder="1" applyAlignment="1">
      <alignment vertical="top" wrapText="1"/>
    </xf>
    <xf numFmtId="0" fontId="25" fillId="0" borderId="1" xfId="0" applyFont="1" applyBorder="1" applyAlignment="1">
      <alignment vertical="top" wrapText="1"/>
    </xf>
    <xf numFmtId="0" fontId="11" fillId="11" borderId="13" xfId="0" applyFont="1" applyFill="1" applyBorder="1" applyAlignment="1">
      <alignment vertical="top" wrapText="1"/>
    </xf>
    <xf numFmtId="164" fontId="4" fillId="0" borderId="1" xfId="0" applyNumberFormat="1" applyFont="1" applyBorder="1" applyAlignment="1">
      <alignment horizontal="center" vertical="top"/>
    </xf>
    <xf numFmtId="164" fontId="6" fillId="0" borderId="1" xfId="0" applyNumberFormat="1" applyFont="1" applyBorder="1" applyAlignment="1">
      <alignment horizontal="center" vertical="top"/>
    </xf>
    <xf numFmtId="164" fontId="5" fillId="3" borderId="3" xfId="0" applyNumberFormat="1" applyFont="1" applyFill="1" applyBorder="1" applyAlignment="1">
      <alignment horizontal="center" vertical="top" wrapText="1"/>
    </xf>
    <xf numFmtId="164" fontId="5" fillId="0" borderId="6" xfId="0" applyNumberFormat="1" applyFont="1" applyBorder="1" applyAlignment="1">
      <alignment horizontal="center" vertical="top" wrapText="1"/>
    </xf>
    <xf numFmtId="49" fontId="6" fillId="3" borderId="4" xfId="0" applyNumberFormat="1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left" vertical="top" wrapText="1"/>
    </xf>
    <xf numFmtId="0" fontId="27" fillId="0" borderId="0" xfId="0" applyFont="1"/>
    <xf numFmtId="0" fontId="11" fillId="0" borderId="15" xfId="0" applyFont="1" applyBorder="1" applyAlignment="1">
      <alignment wrapText="1"/>
    </xf>
    <xf numFmtId="0" fontId="11" fillId="5" borderId="1" xfId="0" applyFont="1" applyFill="1" applyBorder="1" applyAlignment="1">
      <alignment horizontal="center" vertical="top" wrapText="1" indent="1"/>
    </xf>
    <xf numFmtId="0" fontId="4" fillId="5" borderId="15" xfId="0" applyFont="1" applyFill="1" applyBorder="1" applyAlignment="1">
      <alignment horizontal="center" vertical="top" indent="1"/>
    </xf>
    <xf numFmtId="0" fontId="25" fillId="0" borderId="29" xfId="0" applyFont="1" applyBorder="1" applyAlignment="1">
      <alignment vertical="top" wrapText="1"/>
    </xf>
    <xf numFmtId="0" fontId="21" fillId="3" borderId="25" xfId="0" applyFont="1" applyFill="1" applyBorder="1" applyAlignment="1">
      <alignment vertical="top" wrapText="1"/>
    </xf>
    <xf numFmtId="0" fontId="11" fillId="3" borderId="27" xfId="0" applyFont="1" applyFill="1" applyBorder="1" applyAlignment="1">
      <alignment vertical="top" wrapText="1"/>
    </xf>
    <xf numFmtId="0" fontId="21" fillId="3" borderId="1" xfId="0" applyFont="1" applyFill="1" applyBorder="1" applyAlignment="1">
      <alignment vertical="top" wrapText="1"/>
    </xf>
    <xf numFmtId="0" fontId="21" fillId="0" borderId="15" xfId="0" applyFont="1" applyBorder="1" applyAlignment="1">
      <alignment horizontal="center" vertical="center" wrapText="1"/>
    </xf>
    <xf numFmtId="164" fontId="4" fillId="5" borderId="15" xfId="0" applyNumberFormat="1" applyFont="1" applyFill="1" applyBorder="1" applyAlignment="1">
      <alignment horizontal="center" vertical="top"/>
    </xf>
    <xf numFmtId="164" fontId="5" fillId="0" borderId="15" xfId="0" applyNumberFormat="1" applyFont="1" applyBorder="1" applyAlignment="1">
      <alignment vertical="top" wrapText="1"/>
    </xf>
    <xf numFmtId="164" fontId="4" fillId="8" borderId="15" xfId="0" applyNumberFormat="1" applyFont="1" applyFill="1" applyBorder="1" applyAlignment="1">
      <alignment horizontal="center" vertical="top"/>
    </xf>
    <xf numFmtId="164" fontId="5" fillId="8" borderId="15" xfId="0" applyNumberFormat="1" applyFont="1" applyFill="1" applyBorder="1" applyAlignment="1">
      <alignment vertical="top" wrapText="1"/>
    </xf>
    <xf numFmtId="0" fontId="21" fillId="8" borderId="31" xfId="0" applyFont="1" applyFill="1" applyBorder="1" applyAlignment="1">
      <alignment wrapText="1"/>
    </xf>
    <xf numFmtId="0" fontId="2" fillId="8" borderId="33" xfId="0" applyFont="1" applyFill="1" applyBorder="1" applyAlignment="1">
      <alignment vertical="top" wrapText="1"/>
    </xf>
    <xf numFmtId="164" fontId="11" fillId="8" borderId="1" xfId="0" applyNumberFormat="1" applyFont="1" applyFill="1" applyBorder="1" applyAlignment="1">
      <alignment horizontal="center" vertical="top" wrapText="1"/>
    </xf>
    <xf numFmtId="164" fontId="11" fillId="3" borderId="1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49" fontId="6" fillId="3" borderId="4" xfId="0" applyNumberFormat="1" applyFont="1" applyFill="1" applyBorder="1" applyAlignment="1">
      <alignment vertical="top" wrapText="1"/>
    </xf>
    <xf numFmtId="49" fontId="6" fillId="3" borderId="3" xfId="0" applyNumberFormat="1" applyFont="1" applyFill="1" applyBorder="1" applyAlignment="1">
      <alignment vertical="top" wrapText="1"/>
    </xf>
    <xf numFmtId="164" fontId="5" fillId="3" borderId="35" xfId="0" applyNumberFormat="1" applyFont="1" applyFill="1" applyBorder="1" applyAlignment="1">
      <alignment vertical="top" wrapText="1"/>
    </xf>
    <xf numFmtId="49" fontId="6" fillId="3" borderId="2" xfId="0" applyNumberFormat="1" applyFont="1" applyFill="1" applyBorder="1" applyAlignment="1">
      <alignment horizontal="center" vertical="top" wrapText="1"/>
    </xf>
    <xf numFmtId="0" fontId="21" fillId="7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7" fillId="0" borderId="0" xfId="0" applyFont="1" applyAlignment="1">
      <alignment horizontal="left" vertical="top" wrapText="1"/>
    </xf>
    <xf numFmtId="166" fontId="6" fillId="3" borderId="28" xfId="0" applyNumberFormat="1" applyFont="1" applyFill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0" fontId="6" fillId="3" borderId="25" xfId="0" applyFont="1" applyFill="1" applyBorder="1" applyAlignment="1">
      <alignment vertical="top" wrapText="1"/>
    </xf>
    <xf numFmtId="164" fontId="21" fillId="3" borderId="1" xfId="1" applyNumberFormat="1" applyFont="1" applyFill="1" applyBorder="1" applyAlignment="1">
      <alignment horizontal="center" vertical="top"/>
    </xf>
    <xf numFmtId="0" fontId="4" fillId="3" borderId="25" xfId="0" applyFont="1" applyFill="1" applyBorder="1" applyAlignment="1">
      <alignment vertical="top" wrapText="1"/>
    </xf>
    <xf numFmtId="0" fontId="1" fillId="3" borderId="0" xfId="0" applyFont="1" applyFill="1" applyAlignment="1">
      <alignment horizontal="left" vertical="top" wrapText="1"/>
    </xf>
    <xf numFmtId="14" fontId="1" fillId="3" borderId="0" xfId="0" applyNumberFormat="1" applyFont="1" applyFill="1"/>
    <xf numFmtId="0" fontId="30" fillId="0" borderId="0" xfId="0" applyFont="1" applyAlignment="1">
      <alignment vertical="top"/>
    </xf>
    <xf numFmtId="0" fontId="29" fillId="3" borderId="1" xfId="0" applyFont="1" applyFill="1" applyBorder="1" applyAlignment="1">
      <alignment horizontal="center" vertical="top" wrapText="1"/>
    </xf>
    <xf numFmtId="0" fontId="25" fillId="9" borderId="29" xfId="0" applyFont="1" applyFill="1" applyBorder="1" applyAlignment="1">
      <alignment vertical="top" wrapText="1"/>
    </xf>
    <xf numFmtId="0" fontId="26" fillId="9" borderId="1" xfId="0" applyFont="1" applyFill="1" applyBorder="1" applyAlignment="1">
      <alignment horizontal="center" vertical="center" wrapText="1"/>
    </xf>
    <xf numFmtId="164" fontId="11" fillId="7" borderId="1" xfId="0" applyNumberFormat="1" applyFont="1" applyFill="1" applyBorder="1" applyAlignment="1">
      <alignment horizontal="center" vertical="top"/>
    </xf>
    <xf numFmtId="164" fontId="11" fillId="0" borderId="1" xfId="0" applyNumberFormat="1" applyFont="1" applyBorder="1" applyAlignment="1">
      <alignment vertical="top" wrapText="1"/>
    </xf>
    <xf numFmtId="0" fontId="11" fillId="0" borderId="10" xfId="0" applyFont="1" applyBorder="1" applyAlignment="1">
      <alignment vertical="top" wrapText="1"/>
    </xf>
    <xf numFmtId="49" fontId="11" fillId="0" borderId="3" xfId="0" applyNumberFormat="1" applyFont="1" applyBorder="1" applyAlignment="1">
      <alignment vertical="top" wrapText="1"/>
    </xf>
    <xf numFmtId="164" fontId="11" fillId="3" borderId="1" xfId="1" applyNumberFormat="1" applyFont="1" applyFill="1" applyBorder="1" applyAlignment="1">
      <alignment horizontal="center" vertical="top"/>
    </xf>
    <xf numFmtId="164" fontId="11" fillId="0" borderId="1" xfId="1" applyNumberFormat="1" applyFont="1" applyBorder="1" applyAlignment="1">
      <alignment horizontal="center" vertical="top"/>
    </xf>
    <xf numFmtId="0" fontId="24" fillId="10" borderId="30" xfId="0" applyFont="1" applyFill="1" applyBorder="1" applyAlignment="1">
      <alignment wrapText="1"/>
    </xf>
    <xf numFmtId="0" fontId="25" fillId="10" borderId="37" xfId="0" applyFont="1" applyFill="1" applyBorder="1" applyAlignment="1">
      <alignment vertical="top" wrapText="1"/>
    </xf>
    <xf numFmtId="0" fontId="31" fillId="8" borderId="6" xfId="0" applyFont="1" applyFill="1" applyBorder="1" applyAlignment="1">
      <alignment horizontal="center" vertical="top" wrapText="1"/>
    </xf>
    <xf numFmtId="164" fontId="13" fillId="8" borderId="6" xfId="0" applyNumberFormat="1" applyFont="1" applyFill="1" applyBorder="1" applyAlignment="1">
      <alignment horizontal="center" vertical="top"/>
    </xf>
    <xf numFmtId="164" fontId="31" fillId="8" borderId="6" xfId="0" applyNumberFormat="1" applyFont="1" applyFill="1" applyBorder="1" applyAlignment="1">
      <alignment vertical="top" wrapText="1"/>
    </xf>
    <xf numFmtId="0" fontId="31" fillId="0" borderId="3" xfId="0" applyFont="1" applyBorder="1" applyAlignment="1">
      <alignment horizontal="center" vertical="top" wrapText="1"/>
    </xf>
    <xf numFmtId="164" fontId="13" fillId="5" borderId="3" xfId="0" applyNumberFormat="1" applyFont="1" applyFill="1" applyBorder="1" applyAlignment="1">
      <alignment horizontal="center" vertical="top"/>
    </xf>
    <xf numFmtId="164" fontId="31" fillId="0" borderId="3" xfId="0" applyNumberFormat="1" applyFont="1" applyBorder="1" applyAlignment="1">
      <alignment vertical="top" wrapText="1"/>
    </xf>
    <xf numFmtId="164" fontId="21" fillId="3" borderId="1" xfId="0" applyNumberFormat="1" applyFont="1" applyFill="1" applyBorder="1" applyAlignment="1">
      <alignment horizontal="center" vertical="top"/>
    </xf>
    <xf numFmtId="164" fontId="11" fillId="0" borderId="1" xfId="0" applyNumberFormat="1" applyFont="1" applyBorder="1" applyAlignment="1">
      <alignment horizontal="center" vertical="top" wrapText="1"/>
    </xf>
    <xf numFmtId="0" fontId="21" fillId="0" borderId="1" xfId="0" applyFont="1" applyBorder="1" applyAlignment="1">
      <alignment vertical="top" wrapText="1"/>
    </xf>
    <xf numFmtId="164" fontId="21" fillId="0" borderId="1" xfId="0" applyNumberFormat="1" applyFont="1" applyBorder="1" applyAlignment="1">
      <alignment horizontal="center" vertical="top"/>
    </xf>
    <xf numFmtId="0" fontId="11" fillId="3" borderId="14" xfId="0" applyFont="1" applyFill="1" applyBorder="1" applyAlignment="1">
      <alignment vertical="top" wrapText="1"/>
    </xf>
    <xf numFmtId="0" fontId="11" fillId="3" borderId="3" xfId="0" applyFont="1" applyFill="1" applyBorder="1" applyAlignment="1">
      <alignment vertical="top" wrapText="1"/>
    </xf>
    <xf numFmtId="164" fontId="11" fillId="3" borderId="1" xfId="0" applyNumberFormat="1" applyFont="1" applyFill="1" applyBorder="1" applyAlignment="1">
      <alignment vertical="top" wrapText="1"/>
    </xf>
    <xf numFmtId="0" fontId="21" fillId="3" borderId="3" xfId="0" applyFont="1" applyFill="1" applyBorder="1" applyAlignment="1">
      <alignment vertical="top" wrapText="1"/>
    </xf>
    <xf numFmtId="0" fontId="28" fillId="3" borderId="10" xfId="0" applyFont="1" applyFill="1" applyBorder="1" applyAlignment="1">
      <alignment vertical="top" wrapText="1"/>
    </xf>
    <xf numFmtId="0" fontId="2" fillId="3" borderId="4" xfId="0" applyFont="1" applyFill="1" applyBorder="1" applyAlignment="1">
      <alignment horizontal="left" vertical="top" wrapText="1"/>
    </xf>
    <xf numFmtId="0" fontId="25" fillId="0" borderId="38" xfId="0" applyFont="1" applyBorder="1" applyAlignment="1">
      <alignment horizontal="center" vertical="top" wrapText="1"/>
    </xf>
    <xf numFmtId="0" fontId="25" fillId="0" borderId="7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6" fillId="3" borderId="2" xfId="0" applyNumberFormat="1" applyFont="1" applyFill="1" applyBorder="1" applyAlignment="1">
      <alignment horizontal="center" vertical="top" wrapText="1"/>
    </xf>
    <xf numFmtId="49" fontId="6" fillId="3" borderId="4" xfId="0" applyNumberFormat="1" applyFont="1" applyFill="1" applyBorder="1" applyAlignment="1">
      <alignment horizontal="center" vertical="top" wrapText="1"/>
    </xf>
    <xf numFmtId="49" fontId="6" fillId="3" borderId="3" xfId="0" applyNumberFormat="1" applyFont="1" applyFill="1" applyBorder="1" applyAlignment="1">
      <alignment horizontal="center" vertical="top" wrapText="1"/>
    </xf>
    <xf numFmtId="164" fontId="2" fillId="0" borderId="9" xfId="0" applyNumberFormat="1" applyFont="1" applyBorder="1" applyAlignment="1">
      <alignment horizontal="left" vertical="top" wrapText="1"/>
    </xf>
    <xf numFmtId="164" fontId="2" fillId="0" borderId="11" xfId="0" applyNumberFormat="1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0" fontId="21" fillId="0" borderId="2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23" fillId="0" borderId="0" xfId="0" applyFont="1" applyAlignment="1">
      <alignment horizontal="left" vertical="top" wrapText="1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4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6" fillId="3" borderId="0" xfId="0" applyFont="1" applyFill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164" fontId="6" fillId="0" borderId="2" xfId="0" applyNumberFormat="1" applyFont="1" applyBorder="1" applyAlignment="1">
      <alignment horizontal="left" vertical="top" wrapText="1"/>
    </xf>
    <xf numFmtId="164" fontId="6" fillId="0" borderId="3" xfId="0" applyNumberFormat="1" applyFont="1" applyBorder="1" applyAlignment="1">
      <alignment horizontal="left" vertical="top" wrapText="1"/>
    </xf>
    <xf numFmtId="164" fontId="6" fillId="0" borderId="17" xfId="0" applyNumberFormat="1" applyFont="1" applyBorder="1" applyAlignment="1">
      <alignment horizontal="left" vertical="top" wrapText="1"/>
    </xf>
    <xf numFmtId="164" fontId="6" fillId="0" borderId="23" xfId="0" applyNumberFormat="1" applyFont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3" xfId="0" applyNumberFormat="1" applyFont="1" applyBorder="1" applyAlignment="1">
      <alignment horizontal="center" vertical="top" wrapText="1"/>
    </xf>
    <xf numFmtId="164" fontId="6" fillId="3" borderId="17" xfId="0" applyNumberFormat="1" applyFont="1" applyFill="1" applyBorder="1" applyAlignment="1">
      <alignment horizontal="left" vertical="top" wrapText="1"/>
    </xf>
    <xf numFmtId="164" fontId="6" fillId="3" borderId="23" xfId="0" applyNumberFormat="1" applyFont="1" applyFill="1" applyBorder="1" applyAlignment="1">
      <alignment horizontal="left" vertical="top" wrapText="1"/>
    </xf>
    <xf numFmtId="49" fontId="21" fillId="3" borderId="2" xfId="0" applyNumberFormat="1" applyFont="1" applyFill="1" applyBorder="1" applyAlignment="1">
      <alignment horizontal="center" vertical="top" wrapText="1"/>
    </xf>
    <xf numFmtId="49" fontId="21" fillId="3" borderId="3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 wrapText="1"/>
    </xf>
    <xf numFmtId="164" fontId="2" fillId="3" borderId="9" xfId="0" applyNumberFormat="1" applyFont="1" applyFill="1" applyBorder="1" applyAlignment="1">
      <alignment horizontal="center" vertical="top" wrapText="1"/>
    </xf>
    <xf numFmtId="164" fontId="2" fillId="3" borderId="11" xfId="0" applyNumberFormat="1" applyFont="1" applyFill="1" applyBorder="1" applyAlignment="1">
      <alignment horizontal="center" vertical="top" wrapText="1"/>
    </xf>
    <xf numFmtId="164" fontId="2" fillId="3" borderId="7" xfId="0" applyNumberFormat="1" applyFont="1" applyFill="1" applyBorder="1" applyAlignment="1">
      <alignment horizontal="center" vertical="top" wrapText="1"/>
    </xf>
    <xf numFmtId="0" fontId="10" fillId="0" borderId="0" xfId="0" applyFont="1" applyAlignment="1">
      <alignment horizontal="left" vertical="center" wrapText="1"/>
    </xf>
    <xf numFmtId="164" fontId="21" fillId="3" borderId="2" xfId="0" applyNumberFormat="1" applyFont="1" applyFill="1" applyBorder="1" applyAlignment="1">
      <alignment horizontal="left" vertical="top" wrapText="1"/>
    </xf>
    <xf numFmtId="164" fontId="21" fillId="3" borderId="3" xfId="0" applyNumberFormat="1" applyFont="1" applyFill="1" applyBorder="1" applyAlignment="1">
      <alignment horizontal="left" vertical="top" wrapText="1"/>
    </xf>
    <xf numFmtId="164" fontId="2" fillId="0" borderId="17" xfId="0" applyNumberFormat="1" applyFont="1" applyBorder="1" applyAlignment="1">
      <alignment horizontal="left" vertical="top" wrapText="1"/>
    </xf>
    <xf numFmtId="164" fontId="2" fillId="0" borderId="26" xfId="0" applyNumberFormat="1" applyFont="1" applyBorder="1" applyAlignment="1">
      <alignment horizontal="left" vertical="top" wrapText="1"/>
    </xf>
    <xf numFmtId="164" fontId="2" fillId="0" borderId="23" xfId="0" applyNumberFormat="1" applyFont="1" applyBorder="1" applyAlignment="1">
      <alignment horizontal="left" vertical="top" wrapText="1"/>
    </xf>
    <xf numFmtId="49" fontId="6" fillId="3" borderId="12" xfId="0" applyNumberFormat="1" applyFont="1" applyFill="1" applyBorder="1" applyAlignment="1">
      <alignment horizontal="center" vertical="top" wrapText="1"/>
    </xf>
    <xf numFmtId="49" fontId="6" fillId="3" borderId="36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left" vertical="top" wrapText="1"/>
    </xf>
    <xf numFmtId="49" fontId="6" fillId="3" borderId="13" xfId="0" applyNumberFormat="1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wrapText="1"/>
    </xf>
    <xf numFmtId="0" fontId="2" fillId="0" borderId="34" xfId="0" applyFont="1" applyBorder="1" applyAlignment="1">
      <alignment horizontal="center" vertical="top" wrapText="1"/>
    </xf>
    <xf numFmtId="0" fontId="17" fillId="3" borderId="0" xfId="0" applyFont="1" applyFill="1" applyAlignment="1">
      <alignment horizontal="left" vertical="top" wrapText="1"/>
    </xf>
    <xf numFmtId="0" fontId="14" fillId="3" borderId="11" xfId="0" applyFont="1" applyFill="1" applyBorder="1" applyAlignment="1">
      <alignment horizontal="left" vertical="top" wrapText="1"/>
    </xf>
    <xf numFmtId="0" fontId="14" fillId="3" borderId="0" xfId="0" applyFont="1" applyFill="1" applyAlignment="1">
      <alignment horizontal="left" vertical="top" wrapText="1"/>
    </xf>
    <xf numFmtId="164" fontId="2" fillId="0" borderId="3" xfId="0" applyNumberFormat="1" applyFont="1" applyBorder="1" applyAlignment="1">
      <alignment horizontal="left" vertical="top" wrapText="1"/>
    </xf>
    <xf numFmtId="0" fontId="1" fillId="3" borderId="11" xfId="0" applyFont="1" applyFill="1" applyBorder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0" fontId="14" fillId="3" borderId="11" xfId="0" applyFont="1" applyFill="1" applyBorder="1" applyAlignment="1">
      <alignment horizontal="left" vertical="top"/>
    </xf>
    <xf numFmtId="0" fontId="14" fillId="3" borderId="0" xfId="0" applyFont="1" applyFill="1" applyAlignment="1">
      <alignment horizontal="left" vertical="top"/>
    </xf>
    <xf numFmtId="0" fontId="21" fillId="0" borderId="2" xfId="0" applyFont="1" applyBorder="1" applyAlignment="1">
      <alignment horizontal="center" wrapText="1"/>
    </xf>
    <xf numFmtId="0" fontId="21" fillId="0" borderId="32" xfId="0" applyFont="1" applyBorder="1" applyAlignment="1">
      <alignment horizontal="center" wrapText="1"/>
    </xf>
    <xf numFmtId="0" fontId="2" fillId="0" borderId="12" xfId="0" applyFont="1" applyBorder="1" applyAlignment="1">
      <alignment horizontal="center" vertical="top" wrapText="1"/>
    </xf>
    <xf numFmtId="0" fontId="19" fillId="7" borderId="11" xfId="0" applyFont="1" applyFill="1" applyBorder="1" applyAlignment="1">
      <alignment horizontal="center" vertical="center" wrapText="1"/>
    </xf>
    <xf numFmtId="0" fontId="19" fillId="7" borderId="0" xfId="0" applyFont="1" applyFill="1" applyAlignment="1">
      <alignment horizontal="center" vertical="center" wrapText="1"/>
    </xf>
    <xf numFmtId="0" fontId="19" fillId="7" borderId="2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6" fillId="3" borderId="21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vertical="top" wrapText="1"/>
    </xf>
    <xf numFmtId="0" fontId="5" fillId="0" borderId="3" xfId="0" applyFont="1" applyBorder="1" applyAlignment="1">
      <alignment vertical="top" wrapText="1"/>
    </xf>
  </cellXfs>
  <cellStyles count="2">
    <cellStyle name="Excel Built-in Normal" xfId="1" xr:uid="{48795526-0D47-4B88-AE3F-56B560CE652A}"/>
    <cellStyle name="Įprastas" xfId="0" builtinId="0"/>
  </cellStyles>
  <dxfs count="0"/>
  <tableStyles count="0" defaultTableStyle="TableStyleMedium2" defaultPivotStyle="PivotStyleLight16"/>
  <colors>
    <mruColors>
      <color rgb="FFFFCCFF"/>
      <color rgb="FF99FFCC"/>
      <color rgb="FFFFFFCC"/>
      <color rgb="FF99FF99"/>
      <color rgb="FFFF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0E112-3B8F-41F4-9BAA-5145454E912F}">
  <dimension ref="A1:R191"/>
  <sheetViews>
    <sheetView tabSelected="1" zoomScaleNormal="100" zoomScaleSheetLayoutView="100" workbookViewId="0">
      <selection activeCell="B4" sqref="B4:I4"/>
    </sheetView>
  </sheetViews>
  <sheetFormatPr defaultColWidth="9.140625" defaultRowHeight="12.75" x14ac:dyDescent="0.2"/>
  <cols>
    <col min="1" max="1" width="2.5703125" style="4" customWidth="1"/>
    <col min="2" max="2" width="17.7109375" style="11" customWidth="1"/>
    <col min="3" max="3" width="44.7109375" style="11" customWidth="1"/>
    <col min="4" max="4" width="14.5703125" style="12" customWidth="1"/>
    <col min="5" max="9" width="14.7109375" style="2" customWidth="1"/>
    <col min="10" max="10" width="10.42578125" style="12" customWidth="1"/>
    <col min="11" max="12" width="9.140625" style="12"/>
    <col min="13" max="13" width="9.85546875" style="4" bestFit="1" customWidth="1"/>
    <col min="14" max="16384" width="9.140625" style="4"/>
  </cols>
  <sheetData>
    <row r="1" spans="2:12" ht="20.45" customHeight="1" x14ac:dyDescent="0.2">
      <c r="B1" s="3"/>
      <c r="C1" s="123"/>
      <c r="D1" s="123"/>
      <c r="E1" s="123"/>
      <c r="F1" s="123"/>
      <c r="G1" s="123"/>
      <c r="H1" s="223" t="s">
        <v>0</v>
      </c>
      <c r="I1" s="223"/>
    </row>
    <row r="2" spans="2:12" ht="18" customHeight="1" x14ac:dyDescent="0.2">
      <c r="B2" s="3"/>
      <c r="C2" s="123"/>
      <c r="D2" s="123"/>
      <c r="E2" s="123"/>
      <c r="F2" s="123"/>
      <c r="G2" s="123"/>
      <c r="H2" s="223" t="s">
        <v>1</v>
      </c>
      <c r="I2" s="223"/>
    </row>
    <row r="3" spans="2:12" ht="15.75" x14ac:dyDescent="0.2">
      <c r="B3" s="3"/>
      <c r="C3" s="3"/>
      <c r="D3" s="1"/>
      <c r="E3" s="85"/>
      <c r="F3" s="85"/>
      <c r="G3" s="85"/>
      <c r="H3" s="85"/>
      <c r="I3" s="86"/>
    </row>
    <row r="4" spans="2:12" ht="26.45" customHeight="1" x14ac:dyDescent="0.2">
      <c r="B4" s="226" t="s">
        <v>2</v>
      </c>
      <c r="C4" s="226"/>
      <c r="D4" s="226"/>
      <c r="E4" s="226"/>
      <c r="F4" s="226"/>
      <c r="G4" s="226"/>
      <c r="H4" s="226"/>
      <c r="I4" s="226"/>
    </row>
    <row r="5" spans="2:12" ht="60" customHeight="1" x14ac:dyDescent="0.2">
      <c r="B5" s="53" t="s">
        <v>3</v>
      </c>
      <c r="C5" s="53" t="s">
        <v>4</v>
      </c>
      <c r="D5" s="53" t="s">
        <v>5</v>
      </c>
      <c r="E5" s="54" t="s">
        <v>6</v>
      </c>
      <c r="F5" s="54" t="s">
        <v>7</v>
      </c>
      <c r="G5" s="54" t="s">
        <v>8</v>
      </c>
      <c r="H5" s="54" t="s">
        <v>9</v>
      </c>
      <c r="I5" s="54" t="s">
        <v>10</v>
      </c>
    </row>
    <row r="6" spans="2:12" ht="12.6" customHeight="1" x14ac:dyDescent="0.2">
      <c r="B6" s="55">
        <v>1</v>
      </c>
      <c r="C6" s="55">
        <v>2</v>
      </c>
      <c r="D6" s="55">
        <v>3</v>
      </c>
      <c r="E6" s="55">
        <v>4</v>
      </c>
      <c r="F6" s="55">
        <v>5</v>
      </c>
      <c r="G6" s="55">
        <v>6</v>
      </c>
      <c r="H6" s="55">
        <v>7</v>
      </c>
      <c r="I6" s="55">
        <v>8</v>
      </c>
    </row>
    <row r="7" spans="2:12" ht="32.25" customHeight="1" x14ac:dyDescent="0.2">
      <c r="B7" s="56" t="s">
        <v>11</v>
      </c>
      <c r="C7" s="57" t="s">
        <v>12</v>
      </c>
      <c r="D7" s="57"/>
      <c r="E7" s="57"/>
      <c r="F7" s="57"/>
      <c r="G7" s="57"/>
      <c r="H7" s="57"/>
      <c r="I7" s="57"/>
      <c r="L7" s="2"/>
    </row>
    <row r="8" spans="2:12" ht="42.6" customHeight="1" x14ac:dyDescent="0.2">
      <c r="B8" s="58" t="s">
        <v>13</v>
      </c>
      <c r="C8" s="58" t="s">
        <v>14</v>
      </c>
      <c r="D8" s="59" t="s">
        <v>15</v>
      </c>
      <c r="E8" s="60"/>
      <c r="F8" s="60"/>
      <c r="G8" s="60"/>
      <c r="H8" s="60"/>
      <c r="I8" s="16" t="s">
        <v>16</v>
      </c>
    </row>
    <row r="9" spans="2:12" ht="17.45" customHeight="1" x14ac:dyDescent="0.2">
      <c r="B9" s="20"/>
      <c r="C9" s="21" t="s">
        <v>17</v>
      </c>
      <c r="D9" s="42"/>
      <c r="E9" s="22">
        <f>+E11+E12</f>
        <v>344.2</v>
      </c>
      <c r="F9" s="22">
        <f t="shared" ref="F9:H9" si="0">+F11+F12</f>
        <v>347.7</v>
      </c>
      <c r="G9" s="22">
        <f t="shared" si="0"/>
        <v>347.7</v>
      </c>
      <c r="H9" s="22">
        <f t="shared" si="0"/>
        <v>347.7</v>
      </c>
      <c r="I9" s="22"/>
    </row>
    <row r="10" spans="2:12" x14ac:dyDescent="0.2">
      <c r="B10" s="230"/>
      <c r="C10" s="28" t="s">
        <v>18</v>
      </c>
      <c r="D10" s="31"/>
      <c r="E10" s="14"/>
      <c r="F10" s="14"/>
      <c r="G10" s="14"/>
      <c r="H10" s="14"/>
      <c r="I10" s="14"/>
    </row>
    <row r="11" spans="2:12" ht="28.15" customHeight="1" x14ac:dyDescent="0.2">
      <c r="B11" s="230"/>
      <c r="C11" s="28" t="s">
        <v>19</v>
      </c>
      <c r="D11" s="31"/>
      <c r="E11" s="66">
        <v>342.9</v>
      </c>
      <c r="F11" s="148">
        <v>347.7</v>
      </c>
      <c r="G11" s="148">
        <v>347.7</v>
      </c>
      <c r="H11" s="148">
        <v>347.7</v>
      </c>
      <c r="I11" s="14"/>
    </row>
    <row r="12" spans="2:12" ht="18.600000000000001" customHeight="1" x14ac:dyDescent="0.2">
      <c r="B12" s="230"/>
      <c r="C12" s="30" t="s">
        <v>20</v>
      </c>
      <c r="D12" s="31"/>
      <c r="E12" s="66">
        <v>1.3</v>
      </c>
      <c r="F12" s="147"/>
      <c r="G12" s="147"/>
      <c r="H12" s="147"/>
      <c r="I12" s="14"/>
    </row>
    <row r="13" spans="2:12" ht="91.5" customHeight="1" x14ac:dyDescent="0.2">
      <c r="B13" s="19" t="s">
        <v>21</v>
      </c>
      <c r="C13" s="17" t="s">
        <v>22</v>
      </c>
      <c r="D13" s="18" t="s">
        <v>179</v>
      </c>
      <c r="E13" s="43"/>
      <c r="F13" s="43"/>
      <c r="G13" s="43"/>
      <c r="H13" s="43"/>
      <c r="I13" s="16" t="s">
        <v>16</v>
      </c>
    </row>
    <row r="14" spans="2:12" ht="15.75" customHeight="1" x14ac:dyDescent="0.2">
      <c r="B14" s="23"/>
      <c r="C14" s="21" t="s">
        <v>17</v>
      </c>
      <c r="D14" s="44"/>
      <c r="E14" s="22">
        <f>SUM(E16:E19)</f>
        <v>2741.6</v>
      </c>
      <c r="F14" s="22">
        <f t="shared" ref="F14:H14" si="1">SUM(F16:F19)</f>
        <v>2785.5</v>
      </c>
      <c r="G14" s="22">
        <f t="shared" si="1"/>
        <v>2779.7999999999997</v>
      </c>
      <c r="H14" s="22">
        <f t="shared" si="1"/>
        <v>2779.7999999999997</v>
      </c>
      <c r="I14" s="22"/>
    </row>
    <row r="15" spans="2:12" ht="15.6" customHeight="1" x14ac:dyDescent="0.2">
      <c r="B15" s="213"/>
      <c r="C15" s="28" t="s">
        <v>18</v>
      </c>
      <c r="D15" s="31"/>
      <c r="E15" s="14"/>
      <c r="F15" s="14"/>
      <c r="G15" s="37"/>
      <c r="H15" s="37"/>
      <c r="I15" s="14"/>
    </row>
    <row r="16" spans="2:12" ht="29.45" customHeight="1" x14ac:dyDescent="0.2">
      <c r="B16" s="213"/>
      <c r="C16" s="28" t="s">
        <v>19</v>
      </c>
      <c r="D16" s="31"/>
      <c r="E16" s="36">
        <f>1339.3+4.8</f>
        <v>1344.1</v>
      </c>
      <c r="F16" s="36">
        <v>1387</v>
      </c>
      <c r="G16" s="36">
        <v>1381.3</v>
      </c>
      <c r="H16" s="36">
        <v>1381.3</v>
      </c>
      <c r="I16" s="14"/>
      <c r="K16" s="2"/>
    </row>
    <row r="17" spans="2:12" ht="16.149999999999999" customHeight="1" x14ac:dyDescent="0.2">
      <c r="B17" s="213"/>
      <c r="C17" s="28" t="s">
        <v>24</v>
      </c>
      <c r="D17" s="31"/>
      <c r="E17" s="36">
        <v>1382.2</v>
      </c>
      <c r="F17" s="36">
        <v>1388.9</v>
      </c>
      <c r="G17" s="36">
        <v>1388.9</v>
      </c>
      <c r="H17" s="36">
        <v>1388.9</v>
      </c>
      <c r="I17" s="9"/>
    </row>
    <row r="18" spans="2:12" ht="14.45" customHeight="1" x14ac:dyDescent="0.2">
      <c r="B18" s="213"/>
      <c r="C18" s="28" t="s">
        <v>25</v>
      </c>
      <c r="D18" s="31"/>
      <c r="E18" s="36">
        <v>9.6</v>
      </c>
      <c r="F18" s="36">
        <v>9.6</v>
      </c>
      <c r="G18" s="36">
        <v>9.6</v>
      </c>
      <c r="H18" s="36">
        <v>9.6</v>
      </c>
      <c r="I18" s="9"/>
    </row>
    <row r="19" spans="2:12" ht="14.25" customHeight="1" x14ac:dyDescent="0.2">
      <c r="B19" s="213"/>
      <c r="C19" s="28" t="s">
        <v>20</v>
      </c>
      <c r="D19" s="31"/>
      <c r="E19" s="66">
        <f>5.6+0.1</f>
        <v>5.6999999999999993</v>
      </c>
      <c r="F19" s="66"/>
      <c r="G19" s="66"/>
      <c r="H19" s="66"/>
      <c r="I19" s="9"/>
    </row>
    <row r="20" spans="2:12" ht="31.5" customHeight="1" x14ac:dyDescent="0.2">
      <c r="B20" s="19" t="s">
        <v>26</v>
      </c>
      <c r="C20" s="17" t="s">
        <v>27</v>
      </c>
      <c r="D20" s="18"/>
      <c r="E20" s="15"/>
      <c r="F20" s="15"/>
      <c r="G20" s="15"/>
      <c r="H20" s="15"/>
      <c r="I20" s="15"/>
    </row>
    <row r="21" spans="2:12" ht="14.45" customHeight="1" x14ac:dyDescent="0.2">
      <c r="B21" s="24"/>
      <c r="C21" s="21" t="s">
        <v>17</v>
      </c>
      <c r="D21" s="45"/>
      <c r="E21" s="22">
        <f>+E23+E24</f>
        <v>13.1</v>
      </c>
      <c r="F21" s="22">
        <f t="shared" ref="F21:H21" si="2">+F23+F24</f>
        <v>20</v>
      </c>
      <c r="G21" s="22">
        <f t="shared" si="2"/>
        <v>20</v>
      </c>
      <c r="H21" s="22">
        <f t="shared" si="2"/>
        <v>20</v>
      </c>
      <c r="I21" s="22"/>
    </row>
    <row r="22" spans="2:12" ht="14.45" customHeight="1" x14ac:dyDescent="0.2">
      <c r="B22" s="229"/>
      <c r="C22" s="28" t="s">
        <v>18</v>
      </c>
      <c r="D22" s="31"/>
      <c r="E22" s="14"/>
      <c r="F22" s="14"/>
      <c r="G22" s="14"/>
      <c r="H22" s="14"/>
      <c r="I22" s="14"/>
    </row>
    <row r="23" spans="2:12" ht="67.5" customHeight="1" x14ac:dyDescent="0.2">
      <c r="B23" s="229"/>
      <c r="C23" s="28" t="s">
        <v>19</v>
      </c>
      <c r="D23" s="184" t="s">
        <v>28</v>
      </c>
      <c r="E23" s="66">
        <f>7</f>
        <v>7</v>
      </c>
      <c r="F23" s="66">
        <v>20</v>
      </c>
      <c r="G23" s="66">
        <v>20</v>
      </c>
      <c r="H23" s="66">
        <v>20</v>
      </c>
      <c r="I23" s="14"/>
    </row>
    <row r="24" spans="2:12" ht="122.45" customHeight="1" x14ac:dyDescent="0.2">
      <c r="B24" s="229"/>
      <c r="C24" s="28" t="s">
        <v>19</v>
      </c>
      <c r="D24" s="119" t="s">
        <v>29</v>
      </c>
      <c r="E24" s="66">
        <v>6.1</v>
      </c>
      <c r="F24" s="66"/>
      <c r="G24" s="66"/>
      <c r="H24" s="66"/>
      <c r="I24" s="14"/>
    </row>
    <row r="25" spans="2:12" ht="92.25" customHeight="1" x14ac:dyDescent="0.2">
      <c r="B25" s="25" t="s">
        <v>30</v>
      </c>
      <c r="C25" s="17" t="s">
        <v>31</v>
      </c>
      <c r="D25" s="18" t="s">
        <v>179</v>
      </c>
      <c r="E25" s="15"/>
      <c r="F25" s="15"/>
      <c r="G25" s="15"/>
      <c r="H25" s="15"/>
      <c r="I25" s="16" t="s">
        <v>16</v>
      </c>
    </row>
    <row r="26" spans="2:12" ht="17.25" customHeight="1" x14ac:dyDescent="0.2">
      <c r="B26" s="23"/>
      <c r="C26" s="21" t="s">
        <v>17</v>
      </c>
      <c r="D26" s="42"/>
      <c r="E26" s="27">
        <f>E28</f>
        <v>41.4</v>
      </c>
      <c r="F26" s="27">
        <f t="shared" ref="F26:H26" si="3">F28</f>
        <v>41.4</v>
      </c>
      <c r="G26" s="27">
        <f t="shared" si="3"/>
        <v>41.4</v>
      </c>
      <c r="H26" s="27">
        <f t="shared" si="3"/>
        <v>41.4</v>
      </c>
      <c r="I26" s="27"/>
    </row>
    <row r="27" spans="2:12" ht="15.6" customHeight="1" x14ac:dyDescent="0.2">
      <c r="B27" s="228"/>
      <c r="C27" s="40" t="s">
        <v>18</v>
      </c>
      <c r="D27" s="46"/>
      <c r="E27" s="7"/>
      <c r="F27" s="7"/>
      <c r="G27" s="7"/>
      <c r="H27" s="7"/>
      <c r="I27" s="7"/>
    </row>
    <row r="28" spans="2:12" ht="30.6" customHeight="1" x14ac:dyDescent="0.2">
      <c r="B28" s="228"/>
      <c r="C28" s="30" t="s">
        <v>32</v>
      </c>
      <c r="D28" s="70"/>
      <c r="E28" s="71">
        <v>41.4</v>
      </c>
      <c r="F28" s="71">
        <v>41.4</v>
      </c>
      <c r="G28" s="71">
        <v>41.4</v>
      </c>
      <c r="H28" s="71">
        <v>41.4</v>
      </c>
      <c r="I28" s="7"/>
    </row>
    <row r="29" spans="2:12" ht="82.5" customHeight="1" x14ac:dyDescent="0.2">
      <c r="B29" s="25" t="s">
        <v>33</v>
      </c>
      <c r="C29" s="17" t="s">
        <v>34</v>
      </c>
      <c r="D29" s="18" t="s">
        <v>23</v>
      </c>
      <c r="E29" s="15"/>
      <c r="F29" s="15"/>
      <c r="G29" s="15"/>
      <c r="H29" s="15"/>
      <c r="I29" s="16" t="s">
        <v>16</v>
      </c>
      <c r="J29" s="175"/>
    </row>
    <row r="30" spans="2:12" ht="20.25" customHeight="1" x14ac:dyDescent="0.2">
      <c r="B30" s="45"/>
      <c r="C30" s="21" t="s">
        <v>17</v>
      </c>
      <c r="D30" s="42"/>
      <c r="E30" s="22"/>
      <c r="F30" s="166">
        <f t="shared" ref="F30:G30" si="4">F32</f>
        <v>32.6</v>
      </c>
      <c r="G30" s="166">
        <f t="shared" si="4"/>
        <v>32.6</v>
      </c>
      <c r="H30" s="166">
        <f>H32</f>
        <v>32.6</v>
      </c>
      <c r="I30" s="27"/>
      <c r="J30" s="174"/>
    </row>
    <row r="31" spans="2:12" ht="20.25" customHeight="1" x14ac:dyDescent="0.2">
      <c r="B31" s="229"/>
      <c r="C31" s="28" t="s">
        <v>18</v>
      </c>
      <c r="D31" s="46"/>
      <c r="E31" s="38"/>
      <c r="F31" s="167"/>
      <c r="G31" s="167"/>
      <c r="H31" s="167"/>
      <c r="I31" s="7"/>
    </row>
    <row r="32" spans="2:12" ht="28.5" customHeight="1" x14ac:dyDescent="0.2">
      <c r="B32" s="229"/>
      <c r="C32" s="28" t="s">
        <v>19</v>
      </c>
      <c r="D32" s="46"/>
      <c r="E32" s="38"/>
      <c r="F32" s="167">
        <v>32.6</v>
      </c>
      <c r="G32" s="167">
        <v>32.6</v>
      </c>
      <c r="H32" s="167">
        <v>32.6</v>
      </c>
      <c r="I32" s="7"/>
      <c r="L32" s="2"/>
    </row>
    <row r="33" spans="2:12" ht="18.75" customHeight="1" x14ac:dyDescent="0.2">
      <c r="B33" s="23"/>
      <c r="C33" s="21" t="s">
        <v>35</v>
      </c>
      <c r="D33" s="42"/>
      <c r="E33" s="27"/>
      <c r="F33" s="166">
        <f t="shared" ref="F33:H33" si="5">+F35</f>
        <v>184.9</v>
      </c>
      <c r="G33" s="166">
        <f t="shared" si="5"/>
        <v>184.9</v>
      </c>
      <c r="H33" s="166">
        <f t="shared" si="5"/>
        <v>194.9</v>
      </c>
      <c r="I33" s="27"/>
    </row>
    <row r="34" spans="2:12" ht="15.6" customHeight="1" x14ac:dyDescent="0.2">
      <c r="B34" s="213"/>
      <c r="C34" s="30" t="s">
        <v>36</v>
      </c>
      <c r="D34" s="46"/>
      <c r="E34" s="38"/>
      <c r="F34" s="167"/>
      <c r="G34" s="167"/>
      <c r="H34" s="167"/>
      <c r="I34" s="7"/>
    </row>
    <row r="35" spans="2:12" ht="16.149999999999999" customHeight="1" x14ac:dyDescent="0.2">
      <c r="B35" s="213"/>
      <c r="C35" s="30" t="s">
        <v>37</v>
      </c>
      <c r="D35" s="46"/>
      <c r="E35" s="38"/>
      <c r="F35" s="167">
        <v>184.9</v>
      </c>
      <c r="G35" s="167">
        <v>184.9</v>
      </c>
      <c r="H35" s="167">
        <v>194.9</v>
      </c>
      <c r="I35" s="7"/>
    </row>
    <row r="36" spans="2:12" s="6" customFormat="1" ht="96.75" customHeight="1" x14ac:dyDescent="0.2">
      <c r="B36" s="19" t="s">
        <v>38</v>
      </c>
      <c r="C36" s="67" t="s">
        <v>39</v>
      </c>
      <c r="D36" s="18" t="s">
        <v>179</v>
      </c>
      <c r="E36" s="15"/>
      <c r="F36" s="15"/>
      <c r="G36" s="15"/>
      <c r="H36" s="15"/>
      <c r="I36" s="16" t="s">
        <v>16</v>
      </c>
      <c r="J36" s="75"/>
      <c r="K36" s="74"/>
      <c r="L36" s="74"/>
    </row>
    <row r="37" spans="2:12" ht="16.899999999999999" customHeight="1" x14ac:dyDescent="0.2">
      <c r="B37" s="23"/>
      <c r="C37" s="21" t="s">
        <v>17</v>
      </c>
      <c r="D37" s="45"/>
      <c r="E37" s="62">
        <f>SUM(E39:E40)</f>
        <v>27.1</v>
      </c>
      <c r="F37" s="62">
        <f t="shared" ref="F37:G37" si="6">SUM(F39:F40)</f>
        <v>48.3</v>
      </c>
      <c r="G37" s="62">
        <f t="shared" si="6"/>
        <v>2</v>
      </c>
      <c r="H37" s="62"/>
      <c r="I37" s="22"/>
    </row>
    <row r="38" spans="2:12" ht="14.45" customHeight="1" x14ac:dyDescent="0.2">
      <c r="B38" s="213"/>
      <c r="C38" s="28" t="s">
        <v>18</v>
      </c>
      <c r="D38" s="31"/>
      <c r="E38" s="63"/>
      <c r="F38" s="63"/>
      <c r="G38" s="63"/>
      <c r="H38" s="63"/>
      <c r="I38" s="14"/>
    </row>
    <row r="39" spans="2:12" ht="28.15" customHeight="1" x14ac:dyDescent="0.2">
      <c r="B39" s="213"/>
      <c r="C39" s="28" t="s">
        <v>19</v>
      </c>
      <c r="D39" s="31"/>
      <c r="E39" s="9">
        <v>5.4</v>
      </c>
      <c r="F39" s="66">
        <v>9.6999999999999993</v>
      </c>
      <c r="G39" s="9">
        <v>0.4</v>
      </c>
      <c r="H39" s="9"/>
      <c r="I39" s="14"/>
      <c r="J39" s="74"/>
    </row>
    <row r="40" spans="2:12" ht="27.6" customHeight="1" x14ac:dyDescent="0.2">
      <c r="B40" s="213"/>
      <c r="C40" s="28" t="s">
        <v>32</v>
      </c>
      <c r="D40" s="31"/>
      <c r="E40" s="9">
        <v>21.7</v>
      </c>
      <c r="F40" s="66">
        <v>38.6</v>
      </c>
      <c r="G40" s="9">
        <v>1.6</v>
      </c>
      <c r="H40" s="9"/>
      <c r="I40" s="9"/>
    </row>
    <row r="41" spans="2:12" s="61" customFormat="1" ht="93" customHeight="1" x14ac:dyDescent="0.2">
      <c r="B41" s="25" t="s">
        <v>40</v>
      </c>
      <c r="C41" s="58" t="s">
        <v>41</v>
      </c>
      <c r="D41" s="18" t="s">
        <v>179</v>
      </c>
      <c r="E41" s="15"/>
      <c r="F41" s="15"/>
      <c r="G41" s="15"/>
      <c r="H41" s="15"/>
      <c r="I41" s="16" t="s">
        <v>16</v>
      </c>
      <c r="J41" s="76"/>
      <c r="K41" s="76"/>
      <c r="L41" s="76"/>
    </row>
    <row r="42" spans="2:12" s="61" customFormat="1" ht="18.75" customHeight="1" x14ac:dyDescent="0.2">
      <c r="B42" s="23"/>
      <c r="C42" s="21" t="s">
        <v>35</v>
      </c>
      <c r="D42" s="42"/>
      <c r="E42" s="27">
        <f>+E44</f>
        <v>8.8999999999999986</v>
      </c>
      <c r="F42" s="27">
        <f t="shared" ref="F42:H42" si="7">+F44</f>
        <v>28.5</v>
      </c>
      <c r="G42" s="27">
        <f t="shared" si="7"/>
        <v>28.5</v>
      </c>
      <c r="H42" s="27">
        <f t="shared" si="7"/>
        <v>12.9</v>
      </c>
      <c r="I42" s="27"/>
      <c r="J42" s="76"/>
      <c r="K42" s="76"/>
      <c r="L42" s="76"/>
    </row>
    <row r="43" spans="2:12" s="61" customFormat="1" ht="15.6" customHeight="1" x14ac:dyDescent="0.2">
      <c r="B43" s="213"/>
      <c r="C43" s="30" t="s">
        <v>36</v>
      </c>
      <c r="D43" s="46"/>
      <c r="E43" s="7"/>
      <c r="F43" s="7"/>
      <c r="G43" s="7"/>
      <c r="H43" s="7"/>
      <c r="I43" s="7"/>
      <c r="J43" s="76"/>
      <c r="K43" s="76"/>
      <c r="L43" s="76"/>
    </row>
    <row r="44" spans="2:12" s="61" customFormat="1" ht="16.149999999999999" customHeight="1" x14ac:dyDescent="0.2">
      <c r="B44" s="213"/>
      <c r="C44" s="168" t="s">
        <v>37</v>
      </c>
      <c r="D44" s="46"/>
      <c r="E44" s="38">
        <f>31.5-22.6</f>
        <v>8.8999999999999986</v>
      </c>
      <c r="F44" s="38">
        <v>28.5</v>
      </c>
      <c r="G44" s="38">
        <v>28.5</v>
      </c>
      <c r="H44" s="38">
        <v>12.9</v>
      </c>
      <c r="I44" s="7"/>
      <c r="J44" s="76"/>
      <c r="K44" s="76"/>
      <c r="L44" s="76"/>
    </row>
    <row r="45" spans="2:12" s="61" customFormat="1" ht="43.9" customHeight="1" x14ac:dyDescent="0.2">
      <c r="B45" s="25" t="s">
        <v>42</v>
      </c>
      <c r="C45" s="17" t="s">
        <v>43</v>
      </c>
      <c r="D45" s="18" t="s">
        <v>15</v>
      </c>
      <c r="E45" s="15"/>
      <c r="F45" s="15"/>
      <c r="G45" s="15"/>
      <c r="H45" s="15"/>
      <c r="I45" s="16" t="s">
        <v>44</v>
      </c>
      <c r="J45" s="76"/>
      <c r="K45" s="76"/>
      <c r="L45" s="76"/>
    </row>
    <row r="46" spans="2:12" s="61" customFormat="1" ht="16.149999999999999" customHeight="1" x14ac:dyDescent="0.2">
      <c r="B46" s="23"/>
      <c r="C46" s="21" t="s">
        <v>17</v>
      </c>
      <c r="D46" s="44"/>
      <c r="E46" s="22">
        <f>+E48</f>
        <v>28.9</v>
      </c>
      <c r="F46" s="22">
        <f>F49</f>
        <v>28.9</v>
      </c>
      <c r="G46" s="22"/>
      <c r="H46" s="22"/>
      <c r="I46" s="26"/>
      <c r="J46" s="76"/>
      <c r="K46" s="76"/>
      <c r="L46" s="76"/>
    </row>
    <row r="47" spans="2:12" s="61" customFormat="1" ht="16.149999999999999" customHeight="1" x14ac:dyDescent="0.2">
      <c r="B47" s="229"/>
      <c r="C47" s="30" t="s">
        <v>18</v>
      </c>
      <c r="D47" s="46"/>
      <c r="E47" s="7"/>
      <c r="F47" s="7"/>
      <c r="G47" s="7"/>
      <c r="H47" s="7"/>
      <c r="I47" s="7"/>
      <c r="J47" s="76"/>
      <c r="K47" s="76"/>
      <c r="L47" s="76"/>
    </row>
    <row r="48" spans="2:12" s="61" customFormat="1" ht="27.6" customHeight="1" x14ac:dyDescent="0.2">
      <c r="B48" s="229"/>
      <c r="C48" s="28" t="s">
        <v>19</v>
      </c>
      <c r="D48" s="31"/>
      <c r="E48" s="36">
        <v>28.9</v>
      </c>
      <c r="F48" s="145"/>
      <c r="G48" s="36"/>
      <c r="H48" s="36"/>
      <c r="I48" s="14"/>
      <c r="J48" s="76"/>
      <c r="K48" s="76"/>
      <c r="L48" s="76"/>
    </row>
    <row r="49" spans="2:12" s="61" customFormat="1" ht="27.6" customHeight="1" x14ac:dyDescent="0.2">
      <c r="B49" s="229"/>
      <c r="C49" s="28" t="s">
        <v>20</v>
      </c>
      <c r="D49" s="31"/>
      <c r="E49" s="36"/>
      <c r="F49" s="36">
        <v>28.9</v>
      </c>
      <c r="G49" s="36"/>
      <c r="H49" s="36"/>
      <c r="I49" s="14"/>
      <c r="J49" s="76"/>
      <c r="K49" s="76"/>
      <c r="L49" s="76"/>
    </row>
    <row r="50" spans="2:12" ht="57" customHeight="1" x14ac:dyDescent="0.2">
      <c r="B50" s="25" t="s">
        <v>45</v>
      </c>
      <c r="C50" s="17" t="s">
        <v>46</v>
      </c>
      <c r="D50" s="18" t="s">
        <v>47</v>
      </c>
      <c r="E50" s="15"/>
      <c r="F50" s="15"/>
      <c r="G50" s="15"/>
      <c r="H50" s="15"/>
      <c r="I50" s="15"/>
    </row>
    <row r="51" spans="2:12" ht="18" customHeight="1" x14ac:dyDescent="0.2">
      <c r="B51" s="23"/>
      <c r="C51" s="21" t="s">
        <v>17</v>
      </c>
      <c r="D51" s="45"/>
      <c r="E51" s="22">
        <f>+E53</f>
        <v>41</v>
      </c>
      <c r="F51" s="22">
        <f t="shared" ref="F51:H51" si="8">+F53</f>
        <v>53.5</v>
      </c>
      <c r="G51" s="22">
        <f t="shared" si="8"/>
        <v>63.5</v>
      </c>
      <c r="H51" s="22">
        <f t="shared" si="8"/>
        <v>77.5</v>
      </c>
      <c r="I51" s="26"/>
    </row>
    <row r="52" spans="2:12" ht="15.6" customHeight="1" x14ac:dyDescent="0.2">
      <c r="B52" s="213"/>
      <c r="C52" s="30" t="s">
        <v>18</v>
      </c>
      <c r="D52" s="46"/>
      <c r="E52" s="7"/>
      <c r="F52" s="7"/>
      <c r="G52" s="7"/>
      <c r="H52" s="7"/>
      <c r="I52" s="7"/>
      <c r="J52" s="2"/>
    </row>
    <row r="53" spans="2:12" ht="28.15" customHeight="1" x14ac:dyDescent="0.2">
      <c r="B53" s="213"/>
      <c r="C53" s="28" t="s">
        <v>19</v>
      </c>
      <c r="D53" s="31"/>
      <c r="E53" s="66">
        <f>57-7-9</f>
        <v>41</v>
      </c>
      <c r="F53" s="66">
        <v>53.5</v>
      </c>
      <c r="G53" s="66">
        <v>63.5</v>
      </c>
      <c r="H53" s="66">
        <v>77.5</v>
      </c>
      <c r="I53" s="14"/>
    </row>
    <row r="54" spans="2:12" ht="30.6" customHeight="1" x14ac:dyDescent="0.2">
      <c r="B54" s="29" t="s">
        <v>48</v>
      </c>
      <c r="C54" s="41" t="s">
        <v>49</v>
      </c>
      <c r="D54" s="52"/>
      <c r="E54" s="52"/>
      <c r="F54" s="52"/>
      <c r="G54" s="52"/>
      <c r="H54" s="52"/>
      <c r="I54" s="52"/>
    </row>
    <row r="55" spans="2:12" ht="95.25" customHeight="1" x14ac:dyDescent="0.2">
      <c r="B55" s="19" t="s">
        <v>50</v>
      </c>
      <c r="C55" s="17" t="s">
        <v>51</v>
      </c>
      <c r="D55" s="18" t="s">
        <v>180</v>
      </c>
      <c r="E55" s="15"/>
      <c r="F55" s="15"/>
      <c r="G55" s="15"/>
      <c r="H55" s="15"/>
      <c r="I55" s="16" t="s">
        <v>52</v>
      </c>
    </row>
    <row r="56" spans="2:12" ht="15" customHeight="1" x14ac:dyDescent="0.2">
      <c r="B56" s="23"/>
      <c r="C56" s="21" t="s">
        <v>17</v>
      </c>
      <c r="D56" s="45"/>
      <c r="E56" s="22">
        <f>SUM(E58:E61)</f>
        <v>763.69999999999993</v>
      </c>
      <c r="F56" s="22">
        <f t="shared" ref="F56:H56" si="9">SUM(F58:F61)</f>
        <v>776</v>
      </c>
      <c r="G56" s="22">
        <f t="shared" si="9"/>
        <v>776</v>
      </c>
      <c r="H56" s="22">
        <f t="shared" si="9"/>
        <v>776</v>
      </c>
      <c r="I56" s="26"/>
    </row>
    <row r="57" spans="2:12" ht="15.6" customHeight="1" x14ac:dyDescent="0.2">
      <c r="B57" s="213"/>
      <c r="C57" s="30" t="s">
        <v>18</v>
      </c>
      <c r="D57" s="46"/>
      <c r="E57" s="7"/>
      <c r="F57" s="7"/>
      <c r="G57" s="7"/>
      <c r="H57" s="7"/>
      <c r="I57" s="7"/>
    </row>
    <row r="58" spans="2:12" ht="29.45" customHeight="1" x14ac:dyDescent="0.2">
      <c r="B58" s="213"/>
      <c r="C58" s="28" t="s">
        <v>19</v>
      </c>
      <c r="D58" s="31"/>
      <c r="E58" s="66">
        <f>745.3-6.9</f>
        <v>738.4</v>
      </c>
      <c r="F58" s="66">
        <v>756</v>
      </c>
      <c r="G58" s="66">
        <v>756</v>
      </c>
      <c r="H58" s="66">
        <v>756</v>
      </c>
      <c r="I58" s="14"/>
    </row>
    <row r="59" spans="2:12" ht="20.45" customHeight="1" x14ac:dyDescent="0.2">
      <c r="B59" s="213"/>
      <c r="C59" s="30" t="s">
        <v>24</v>
      </c>
      <c r="D59" s="31"/>
      <c r="E59" s="66">
        <v>3</v>
      </c>
      <c r="F59" s="66"/>
      <c r="G59" s="66"/>
      <c r="H59" s="66"/>
      <c r="I59" s="14"/>
    </row>
    <row r="60" spans="2:12" ht="16.899999999999999" customHeight="1" x14ac:dyDescent="0.2">
      <c r="B60" s="213"/>
      <c r="C60" s="28" t="s">
        <v>25</v>
      </c>
      <c r="D60" s="31"/>
      <c r="E60" s="36">
        <v>20</v>
      </c>
      <c r="F60" s="36">
        <v>20</v>
      </c>
      <c r="G60" s="36">
        <v>20</v>
      </c>
      <c r="H60" s="36">
        <v>20</v>
      </c>
      <c r="I60" s="9"/>
    </row>
    <row r="61" spans="2:12" ht="15.6" customHeight="1" x14ac:dyDescent="0.2">
      <c r="B61" s="213"/>
      <c r="C61" s="28" t="s">
        <v>20</v>
      </c>
      <c r="D61" s="31"/>
      <c r="E61" s="66">
        <f>1.3+1</f>
        <v>2.2999999999999998</v>
      </c>
      <c r="F61" s="66"/>
      <c r="G61" s="66"/>
      <c r="H61" s="66"/>
      <c r="I61" s="9"/>
    </row>
    <row r="62" spans="2:12" ht="17.25" customHeight="1" x14ac:dyDescent="0.2">
      <c r="B62" s="24"/>
      <c r="C62" s="21" t="s">
        <v>35</v>
      </c>
      <c r="D62" s="42"/>
      <c r="E62" s="27">
        <f>+E64</f>
        <v>811.1</v>
      </c>
      <c r="F62" s="27">
        <f t="shared" ref="F62:H62" si="10">+F64</f>
        <v>916.2</v>
      </c>
      <c r="G62" s="27">
        <f t="shared" si="10"/>
        <v>885.5</v>
      </c>
      <c r="H62" s="27">
        <f t="shared" si="10"/>
        <v>914.9</v>
      </c>
      <c r="I62" s="27"/>
    </row>
    <row r="63" spans="2:12" ht="15.6" customHeight="1" x14ac:dyDescent="0.2">
      <c r="B63" s="213"/>
      <c r="C63" s="30" t="s">
        <v>36</v>
      </c>
      <c r="D63" s="46"/>
      <c r="E63" s="7"/>
      <c r="F63" s="7"/>
      <c r="G63" s="7"/>
      <c r="H63" s="7"/>
      <c r="I63" s="7"/>
    </row>
    <row r="64" spans="2:12" ht="26.25" customHeight="1" x14ac:dyDescent="0.2">
      <c r="B64" s="213"/>
      <c r="C64" s="30" t="s">
        <v>53</v>
      </c>
      <c r="D64" s="46"/>
      <c r="E64" s="36">
        <v>811.1</v>
      </c>
      <c r="F64" s="145">
        <v>916.2</v>
      </c>
      <c r="G64" s="145">
        <v>885.5</v>
      </c>
      <c r="H64" s="145">
        <v>914.9</v>
      </c>
      <c r="I64" s="7"/>
    </row>
    <row r="65" spans="2:9" ht="97.5" customHeight="1" x14ac:dyDescent="0.2">
      <c r="B65" s="19" t="s">
        <v>54</v>
      </c>
      <c r="C65" s="17" t="s">
        <v>55</v>
      </c>
      <c r="D65" s="18" t="s">
        <v>181</v>
      </c>
      <c r="E65" s="15"/>
      <c r="F65" s="15"/>
      <c r="G65" s="15"/>
      <c r="H65" s="15"/>
      <c r="I65" s="16" t="s">
        <v>56</v>
      </c>
    </row>
    <row r="66" spans="2:9" ht="18.600000000000001" customHeight="1" x14ac:dyDescent="0.2">
      <c r="B66" s="23"/>
      <c r="C66" s="21" t="s">
        <v>17</v>
      </c>
      <c r="D66" s="45"/>
      <c r="E66" s="22">
        <f>SUM(E67:E69)</f>
        <v>55.9</v>
      </c>
      <c r="F66" s="22">
        <f t="shared" ref="F66:H66" si="11">SUM(F67:F69)</f>
        <v>43.3</v>
      </c>
      <c r="G66" s="22">
        <f t="shared" si="11"/>
        <v>40</v>
      </c>
      <c r="H66" s="22">
        <f t="shared" si="11"/>
        <v>40</v>
      </c>
      <c r="I66" s="26"/>
    </row>
    <row r="67" spans="2:9" ht="15.6" customHeight="1" x14ac:dyDescent="0.2">
      <c r="B67" s="213"/>
      <c r="C67" s="30" t="s">
        <v>18</v>
      </c>
      <c r="D67" s="46"/>
      <c r="E67" s="7"/>
      <c r="F67" s="7"/>
      <c r="G67" s="7"/>
      <c r="H67" s="7"/>
      <c r="I67" s="7"/>
    </row>
    <row r="68" spans="2:9" ht="16.899999999999999" customHeight="1" x14ac:dyDescent="0.2">
      <c r="B68" s="213"/>
      <c r="C68" s="28" t="s">
        <v>25</v>
      </c>
      <c r="D68" s="31"/>
      <c r="E68" s="38">
        <v>40</v>
      </c>
      <c r="F68" s="38">
        <v>40</v>
      </c>
      <c r="G68" s="38">
        <v>40</v>
      </c>
      <c r="H68" s="38">
        <v>40</v>
      </c>
      <c r="I68" s="9"/>
    </row>
    <row r="69" spans="2:9" ht="15.6" customHeight="1" x14ac:dyDescent="0.2">
      <c r="B69" s="213"/>
      <c r="C69" s="28" t="s">
        <v>20</v>
      </c>
      <c r="D69" s="31"/>
      <c r="E69" s="66">
        <f>13+2.9</f>
        <v>15.9</v>
      </c>
      <c r="F69" s="66">
        <v>3.3</v>
      </c>
      <c r="G69" s="66"/>
      <c r="H69" s="66"/>
      <c r="I69" s="9"/>
    </row>
    <row r="70" spans="2:9" ht="45.6" customHeight="1" x14ac:dyDescent="0.2">
      <c r="B70" s="19" t="s">
        <v>57</v>
      </c>
      <c r="C70" s="17" t="s">
        <v>58</v>
      </c>
      <c r="D70" s="18" t="s">
        <v>15</v>
      </c>
      <c r="E70" s="15"/>
      <c r="F70" s="15"/>
      <c r="G70" s="15"/>
      <c r="H70" s="15"/>
      <c r="I70" s="15"/>
    </row>
    <row r="71" spans="2:9" ht="15.6" customHeight="1" x14ac:dyDescent="0.2">
      <c r="B71" s="23"/>
      <c r="C71" s="21" t="s">
        <v>17</v>
      </c>
      <c r="D71" s="45"/>
      <c r="E71" s="22">
        <f>SUM(E73)</f>
        <v>16.399999999999999</v>
      </c>
      <c r="F71" s="22">
        <f t="shared" ref="F71:H71" si="12">SUM(F73)</f>
        <v>23.5</v>
      </c>
      <c r="G71" s="22">
        <f t="shared" si="12"/>
        <v>23.5</v>
      </c>
      <c r="H71" s="22">
        <f t="shared" si="12"/>
        <v>23.5</v>
      </c>
      <c r="I71" s="26"/>
    </row>
    <row r="72" spans="2:9" ht="15.6" customHeight="1" x14ac:dyDescent="0.2">
      <c r="B72" s="213"/>
      <c r="C72" s="30" t="s">
        <v>18</v>
      </c>
      <c r="D72" s="46"/>
      <c r="E72" s="7"/>
      <c r="F72" s="7"/>
      <c r="G72" s="7"/>
      <c r="H72" s="7"/>
      <c r="I72" s="7"/>
    </row>
    <row r="73" spans="2:9" ht="29.45" customHeight="1" x14ac:dyDescent="0.2">
      <c r="B73" s="213"/>
      <c r="C73" s="28" t="s">
        <v>19</v>
      </c>
      <c r="D73" s="31"/>
      <c r="E73" s="9">
        <v>16.399999999999999</v>
      </c>
      <c r="F73" s="9">
        <v>23.5</v>
      </c>
      <c r="G73" s="9">
        <v>23.5</v>
      </c>
      <c r="H73" s="9">
        <v>23.5</v>
      </c>
      <c r="I73" s="14"/>
    </row>
    <row r="74" spans="2:9" ht="30.6" customHeight="1" x14ac:dyDescent="0.2">
      <c r="B74" s="19" t="s">
        <v>59</v>
      </c>
      <c r="C74" s="17" t="s">
        <v>60</v>
      </c>
      <c r="D74" s="18"/>
      <c r="E74" s="15"/>
      <c r="F74" s="15"/>
      <c r="G74" s="15"/>
      <c r="H74" s="15"/>
      <c r="I74" s="16"/>
    </row>
    <row r="75" spans="2:9" ht="54.6" customHeight="1" x14ac:dyDescent="0.2">
      <c r="B75" s="227" t="s">
        <v>61</v>
      </c>
      <c r="C75" s="28" t="s">
        <v>62</v>
      </c>
      <c r="D75" s="213" t="s">
        <v>15</v>
      </c>
      <c r="E75" s="9"/>
      <c r="F75" s="9"/>
      <c r="G75" s="9"/>
      <c r="H75" s="9"/>
      <c r="I75" s="9"/>
    </row>
    <row r="76" spans="2:9" ht="28.15" customHeight="1" x14ac:dyDescent="0.2">
      <c r="B76" s="227"/>
      <c r="C76" s="13" t="s">
        <v>19</v>
      </c>
      <c r="D76" s="213"/>
      <c r="E76" s="8">
        <f>16+3.4</f>
        <v>19.399999999999999</v>
      </c>
      <c r="F76" s="8">
        <v>18</v>
      </c>
      <c r="G76" s="8">
        <v>18</v>
      </c>
      <c r="H76" s="8">
        <v>18</v>
      </c>
      <c r="I76" s="14"/>
    </row>
    <row r="77" spans="2:9" ht="16.149999999999999" customHeight="1" x14ac:dyDescent="0.2">
      <c r="B77" s="227" t="s">
        <v>63</v>
      </c>
      <c r="C77" s="28" t="s">
        <v>64</v>
      </c>
      <c r="D77" s="213"/>
      <c r="E77" s="9"/>
      <c r="F77" s="9"/>
      <c r="G77" s="9"/>
      <c r="H77" s="9"/>
      <c r="I77" s="9"/>
    </row>
    <row r="78" spans="2:9" ht="15.6" customHeight="1" x14ac:dyDescent="0.2">
      <c r="B78" s="227"/>
      <c r="C78" s="13" t="s">
        <v>24</v>
      </c>
      <c r="D78" s="213"/>
      <c r="E78" s="64">
        <v>8.4</v>
      </c>
      <c r="F78" s="64">
        <v>18.100000000000001</v>
      </c>
      <c r="G78" s="64">
        <v>18.100000000000001</v>
      </c>
      <c r="H78" s="64">
        <v>19.3</v>
      </c>
      <c r="I78" s="14"/>
    </row>
    <row r="79" spans="2:9" ht="16.149999999999999" customHeight="1" x14ac:dyDescent="0.2">
      <c r="B79" s="23"/>
      <c r="C79" s="21" t="s">
        <v>17</v>
      </c>
      <c r="D79" s="45"/>
      <c r="E79" s="22">
        <f>SUM(E75:E78)</f>
        <v>27.799999999999997</v>
      </c>
      <c r="F79" s="22">
        <f>SUM(F75:F78)</f>
        <v>36.1</v>
      </c>
      <c r="G79" s="22">
        <f t="shared" ref="G79:H79" si="13">SUM(G75:G78)</f>
        <v>36.1</v>
      </c>
      <c r="H79" s="22">
        <f t="shared" si="13"/>
        <v>37.299999999999997</v>
      </c>
      <c r="I79" s="26"/>
    </row>
    <row r="80" spans="2:9" ht="13.9" customHeight="1" x14ac:dyDescent="0.2">
      <c r="B80" s="213"/>
      <c r="C80" s="30" t="s">
        <v>18</v>
      </c>
      <c r="D80" s="31"/>
      <c r="E80" s="66"/>
      <c r="F80" s="9"/>
      <c r="G80" s="9"/>
      <c r="H80" s="9"/>
      <c r="I80" s="14"/>
    </row>
    <row r="81" spans="2:9" ht="28.15" customHeight="1" x14ac:dyDescent="0.2">
      <c r="B81" s="213"/>
      <c r="C81" s="28" t="s">
        <v>65</v>
      </c>
      <c r="D81" s="31"/>
      <c r="E81" s="9">
        <f>SUMIF($C75:$C76,$C76,E75:E78)</f>
        <v>19.399999999999999</v>
      </c>
      <c r="F81" s="9">
        <f>SUMIF($C75:$C76,$C76,F75:F78)</f>
        <v>18</v>
      </c>
      <c r="G81" s="9">
        <f t="shared" ref="G81:H81" si="14">SUMIF($C75:$C76,$C76,G75:G78)</f>
        <v>18</v>
      </c>
      <c r="H81" s="9">
        <f t="shared" si="14"/>
        <v>18</v>
      </c>
      <c r="I81" s="14"/>
    </row>
    <row r="82" spans="2:9" ht="16.149999999999999" customHeight="1" x14ac:dyDescent="0.2">
      <c r="B82" s="213"/>
      <c r="C82" s="28" t="s">
        <v>66</v>
      </c>
      <c r="D82" s="31"/>
      <c r="E82" s="9">
        <f>SUMIF($C75:$C78,$C78,E75:E78)</f>
        <v>8.4</v>
      </c>
      <c r="F82" s="9">
        <f t="shared" ref="F82:H82" si="15">SUMIF($C75:$C78,$C78,F75:F78)</f>
        <v>18.100000000000001</v>
      </c>
      <c r="G82" s="9">
        <f t="shared" si="15"/>
        <v>18.100000000000001</v>
      </c>
      <c r="H82" s="9">
        <f t="shared" si="15"/>
        <v>19.3</v>
      </c>
      <c r="I82" s="14"/>
    </row>
    <row r="83" spans="2:9" ht="28.9" customHeight="1" x14ac:dyDescent="0.2">
      <c r="B83" s="19" t="s">
        <v>67</v>
      </c>
      <c r="C83" s="17" t="s">
        <v>68</v>
      </c>
      <c r="D83" s="18"/>
      <c r="E83" s="15"/>
      <c r="F83" s="15"/>
      <c r="G83" s="15"/>
      <c r="H83" s="15"/>
      <c r="I83" s="16"/>
    </row>
    <row r="84" spans="2:9" ht="27.6" customHeight="1" x14ac:dyDescent="0.2">
      <c r="B84" s="227" t="s">
        <v>69</v>
      </c>
      <c r="C84" s="28" t="s">
        <v>70</v>
      </c>
      <c r="D84" s="213" t="s">
        <v>15</v>
      </c>
      <c r="E84" s="10"/>
      <c r="F84" s="10"/>
      <c r="G84" s="10"/>
      <c r="H84" s="10"/>
      <c r="I84" s="9"/>
    </row>
    <row r="85" spans="2:9" ht="27.6" customHeight="1" x14ac:dyDescent="0.2">
      <c r="B85" s="227"/>
      <c r="C85" s="13" t="s">
        <v>19</v>
      </c>
      <c r="D85" s="213"/>
      <c r="E85" s="10">
        <v>53.3</v>
      </c>
      <c r="F85" s="10">
        <v>53.3</v>
      </c>
      <c r="G85" s="10">
        <v>53.3</v>
      </c>
      <c r="H85" s="10">
        <v>53.3</v>
      </c>
      <c r="I85" s="9"/>
    </row>
    <row r="86" spans="2:9" ht="28.15" customHeight="1" x14ac:dyDescent="0.2">
      <c r="B86" s="227"/>
      <c r="C86" s="28" t="s">
        <v>71</v>
      </c>
      <c r="D86" s="213"/>
      <c r="E86" s="5"/>
      <c r="F86" s="5"/>
      <c r="G86" s="5"/>
      <c r="H86" s="5"/>
      <c r="I86" s="9"/>
    </row>
    <row r="87" spans="2:9" ht="28.15" customHeight="1" x14ac:dyDescent="0.2">
      <c r="B87" s="227"/>
      <c r="C87" s="13" t="s">
        <v>19</v>
      </c>
      <c r="D87" s="213"/>
      <c r="E87" s="5">
        <f>225-40</f>
        <v>185</v>
      </c>
      <c r="F87" s="146"/>
      <c r="G87" s="146"/>
      <c r="H87" s="146"/>
      <c r="I87" s="9"/>
    </row>
    <row r="88" spans="2:9" ht="29.25" customHeight="1" x14ac:dyDescent="0.2">
      <c r="B88" s="227" t="s">
        <v>72</v>
      </c>
      <c r="C88" s="28" t="s">
        <v>73</v>
      </c>
      <c r="D88" s="213"/>
      <c r="E88" s="5"/>
      <c r="F88" s="5"/>
      <c r="G88" s="5"/>
      <c r="H88" s="5"/>
      <c r="I88" s="9"/>
    </row>
    <row r="89" spans="2:9" ht="30" customHeight="1" x14ac:dyDescent="0.2">
      <c r="B89" s="227"/>
      <c r="C89" s="13" t="s">
        <v>19</v>
      </c>
      <c r="D89" s="213"/>
      <c r="E89" s="5">
        <f>99.9-60+40</f>
        <v>79.900000000000006</v>
      </c>
      <c r="F89" s="5">
        <v>60</v>
      </c>
      <c r="G89" s="5">
        <v>60</v>
      </c>
      <c r="H89" s="5">
        <v>60</v>
      </c>
      <c r="I89" s="9"/>
    </row>
    <row r="90" spans="2:9" ht="18" customHeight="1" x14ac:dyDescent="0.2">
      <c r="B90" s="23"/>
      <c r="C90" s="21" t="s">
        <v>17</v>
      </c>
      <c r="D90" s="45"/>
      <c r="E90" s="22">
        <f>SUM(E84:E89)</f>
        <v>318.20000000000005</v>
      </c>
      <c r="F90" s="22">
        <f t="shared" ref="F90:H90" si="16">SUM(F84:F89)</f>
        <v>113.3</v>
      </c>
      <c r="G90" s="22">
        <f t="shared" si="16"/>
        <v>113.3</v>
      </c>
      <c r="H90" s="22">
        <f t="shared" si="16"/>
        <v>113.3</v>
      </c>
      <c r="I90" s="26"/>
    </row>
    <row r="91" spans="2:9" ht="15.6" customHeight="1" x14ac:dyDescent="0.2">
      <c r="B91" s="213"/>
      <c r="C91" s="30" t="s">
        <v>18</v>
      </c>
      <c r="D91" s="46"/>
      <c r="E91" s="7"/>
      <c r="F91" s="7"/>
      <c r="G91" s="7"/>
      <c r="H91" s="7"/>
      <c r="I91" s="7"/>
    </row>
    <row r="92" spans="2:9" ht="29.45" customHeight="1" x14ac:dyDescent="0.2">
      <c r="B92" s="213"/>
      <c r="C92" s="28" t="s">
        <v>65</v>
      </c>
      <c r="D92" s="31"/>
      <c r="E92" s="33">
        <f>SUMIF($C84:$C89,$C85,E84:E89)</f>
        <v>318.20000000000005</v>
      </c>
      <c r="F92" s="33">
        <f>SUMIF($C84:$C89,$C85,F84:F89)</f>
        <v>113.3</v>
      </c>
      <c r="G92" s="33">
        <f t="shared" ref="G92:H92" si="17">SUMIF($C84:$C89,$C85,G84:G89)</f>
        <v>113.3</v>
      </c>
      <c r="H92" s="33">
        <f t="shared" si="17"/>
        <v>113.3</v>
      </c>
      <c r="I92" s="14"/>
    </row>
    <row r="93" spans="2:9" ht="28.9" customHeight="1" x14ac:dyDescent="0.2">
      <c r="B93" s="25" t="s">
        <v>74</v>
      </c>
      <c r="C93" s="106" t="s">
        <v>75</v>
      </c>
      <c r="D93" s="18" t="s">
        <v>76</v>
      </c>
      <c r="E93" s="109"/>
      <c r="F93" s="109"/>
      <c r="G93" s="109"/>
      <c r="H93" s="109"/>
      <c r="I93" s="110"/>
    </row>
    <row r="94" spans="2:9" ht="20.45" customHeight="1" x14ac:dyDescent="0.2">
      <c r="B94" s="45"/>
      <c r="C94" s="107" t="s">
        <v>17</v>
      </c>
      <c r="D94" s="44"/>
      <c r="E94" s="34">
        <f>E96</f>
        <v>2.7</v>
      </c>
      <c r="F94" s="34"/>
      <c r="G94" s="34"/>
      <c r="H94" s="34">
        <f t="shared" ref="H94" si="18">H96</f>
        <v>3</v>
      </c>
      <c r="I94" s="26"/>
    </row>
    <row r="95" spans="2:9" ht="19.149999999999999" customHeight="1" x14ac:dyDescent="0.2">
      <c r="B95" s="270" t="s">
        <v>77</v>
      </c>
      <c r="C95" s="108" t="s">
        <v>18</v>
      </c>
      <c r="D95" s="31"/>
      <c r="E95" s="33"/>
      <c r="F95" s="33"/>
      <c r="G95" s="33"/>
      <c r="H95" s="33"/>
      <c r="I95" s="14"/>
    </row>
    <row r="96" spans="2:9" ht="29.45" customHeight="1" x14ac:dyDescent="0.2">
      <c r="B96" s="270"/>
      <c r="C96" s="108" t="s">
        <v>19</v>
      </c>
      <c r="D96" s="31"/>
      <c r="E96" s="33">
        <f>5.7-3</f>
        <v>2.7</v>
      </c>
      <c r="F96" s="33"/>
      <c r="G96" s="33"/>
      <c r="H96" s="33">
        <v>3</v>
      </c>
      <c r="I96" s="14"/>
    </row>
    <row r="97" spans="1:18" ht="21.75" customHeight="1" x14ac:dyDescent="0.2">
      <c r="B97" s="164"/>
      <c r="C97" s="21" t="s">
        <v>35</v>
      </c>
      <c r="D97" s="44"/>
      <c r="E97" s="162"/>
      <c r="F97" s="162">
        <f>F99</f>
        <v>785.8</v>
      </c>
      <c r="G97" s="162">
        <f t="shared" ref="G97:H97" si="19">G99</f>
        <v>785.8</v>
      </c>
      <c r="H97" s="162">
        <f t="shared" si="19"/>
        <v>758.8</v>
      </c>
      <c r="I97" s="163"/>
    </row>
    <row r="98" spans="1:18" ht="21" customHeight="1" x14ac:dyDescent="0.2">
      <c r="B98" s="271"/>
      <c r="C98" s="30" t="s">
        <v>36</v>
      </c>
      <c r="D98" s="31"/>
      <c r="E98" s="160"/>
      <c r="F98" s="160"/>
      <c r="G98" s="160"/>
      <c r="H98" s="160"/>
      <c r="I98" s="161"/>
    </row>
    <row r="99" spans="1:18" ht="21.75" customHeight="1" x14ac:dyDescent="0.2">
      <c r="A99" s="151"/>
      <c r="B99" s="271"/>
      <c r="C99" s="155" t="s">
        <v>37</v>
      </c>
      <c r="D99" s="153" t="s">
        <v>77</v>
      </c>
      <c r="E99" s="154" t="s">
        <v>77</v>
      </c>
      <c r="F99" s="154">
        <v>785.8</v>
      </c>
      <c r="G99" s="154">
        <v>785.8</v>
      </c>
      <c r="H99" s="154">
        <v>758.8</v>
      </c>
      <c r="I99" s="152" t="s">
        <v>77</v>
      </c>
      <c r="J99" s="151"/>
      <c r="K99" s="151"/>
      <c r="L99" s="151"/>
      <c r="M99" s="151"/>
      <c r="N99" s="151"/>
      <c r="O99" s="151"/>
      <c r="P99" s="151"/>
      <c r="Q99" s="151"/>
      <c r="R99" s="151"/>
    </row>
    <row r="100" spans="1:18" ht="33" customHeight="1" x14ac:dyDescent="0.2">
      <c r="B100" s="25" t="s">
        <v>78</v>
      </c>
      <c r="C100" s="111" t="s">
        <v>79</v>
      </c>
      <c r="D100" s="18" t="s">
        <v>76</v>
      </c>
      <c r="E100" s="109"/>
      <c r="F100" s="109"/>
      <c r="G100" s="109"/>
      <c r="H100" s="109"/>
      <c r="I100" s="110"/>
    </row>
    <row r="101" spans="1:18" ht="19.899999999999999" customHeight="1" x14ac:dyDescent="0.2">
      <c r="B101" s="112"/>
      <c r="C101" s="107" t="s">
        <v>17</v>
      </c>
      <c r="D101" s="44"/>
      <c r="E101" s="34">
        <f>E103</f>
        <v>4.3000000000000007</v>
      </c>
      <c r="F101" s="34"/>
      <c r="G101" s="34"/>
      <c r="H101" s="34"/>
      <c r="I101" s="26"/>
    </row>
    <row r="102" spans="1:18" ht="19.149999999999999" customHeight="1" x14ac:dyDescent="0.2">
      <c r="B102" s="272"/>
      <c r="C102" s="108" t="s">
        <v>18</v>
      </c>
      <c r="D102" s="31"/>
      <c r="E102" s="33"/>
      <c r="F102" s="33"/>
      <c r="G102" s="33"/>
      <c r="H102" s="33"/>
      <c r="I102" s="14"/>
    </row>
    <row r="103" spans="1:18" ht="29.45" customHeight="1" x14ac:dyDescent="0.2">
      <c r="B103" s="272"/>
      <c r="C103" s="108" t="s">
        <v>19</v>
      </c>
      <c r="D103" s="31"/>
      <c r="E103" s="33">
        <f>5.7-1.4</f>
        <v>4.3000000000000007</v>
      </c>
      <c r="F103" s="33"/>
      <c r="G103" s="33"/>
      <c r="H103" s="33"/>
      <c r="I103" s="14"/>
    </row>
    <row r="104" spans="1:18" ht="22.5" customHeight="1" x14ac:dyDescent="0.2">
      <c r="B104" s="165"/>
      <c r="C104" s="21" t="s">
        <v>35</v>
      </c>
      <c r="D104" s="44"/>
      <c r="E104" s="34"/>
      <c r="F104" s="34">
        <f>F106</f>
        <v>126.1</v>
      </c>
      <c r="G104" s="34">
        <f t="shared" ref="G104:H104" si="20">G106</f>
        <v>124.2</v>
      </c>
      <c r="H104" s="34">
        <f t="shared" si="20"/>
        <v>124.2</v>
      </c>
      <c r="I104" s="26"/>
    </row>
    <row r="105" spans="1:18" ht="19.5" customHeight="1" x14ac:dyDescent="0.2">
      <c r="B105" s="261"/>
      <c r="C105" s="30" t="s">
        <v>36</v>
      </c>
      <c r="D105" s="31"/>
      <c r="E105" s="33"/>
      <c r="F105" s="33"/>
      <c r="G105" s="33"/>
      <c r="H105" s="33"/>
      <c r="I105" s="14"/>
    </row>
    <row r="106" spans="1:18" ht="24" customHeight="1" x14ac:dyDescent="0.2">
      <c r="B106" s="261"/>
      <c r="C106" s="155" t="s">
        <v>37</v>
      </c>
      <c r="D106" s="31"/>
      <c r="E106" s="33"/>
      <c r="F106" s="33">
        <v>126.1</v>
      </c>
      <c r="G106" s="33">
        <v>124.2</v>
      </c>
      <c r="H106" s="33">
        <v>124.2</v>
      </c>
      <c r="I106" s="14"/>
    </row>
    <row r="107" spans="1:18" ht="67.5" customHeight="1" x14ac:dyDescent="0.2">
      <c r="B107" s="131" t="s">
        <v>80</v>
      </c>
      <c r="C107" s="132" t="s">
        <v>81</v>
      </c>
      <c r="D107" s="173" t="s">
        <v>82</v>
      </c>
      <c r="E107" s="109"/>
      <c r="F107" s="109"/>
      <c r="G107" s="109"/>
      <c r="H107" s="109"/>
      <c r="I107" s="110"/>
    </row>
    <row r="108" spans="1:18" ht="24.75" customHeight="1" x14ac:dyDescent="0.2">
      <c r="B108" s="130" t="s">
        <v>77</v>
      </c>
      <c r="C108" s="133" t="s">
        <v>17</v>
      </c>
      <c r="D108" s="44"/>
      <c r="E108" s="34">
        <f>E110</f>
        <v>296.3</v>
      </c>
      <c r="F108" s="34">
        <f t="shared" ref="F108" si="21">F110</f>
        <v>157.30000000000001</v>
      </c>
      <c r="G108" s="34"/>
      <c r="H108" s="34"/>
      <c r="I108" s="26"/>
    </row>
    <row r="109" spans="1:18" ht="21.75" customHeight="1" x14ac:dyDescent="0.2">
      <c r="B109" s="260" t="s">
        <v>77</v>
      </c>
      <c r="C109" s="134" t="s">
        <v>18</v>
      </c>
      <c r="D109" s="31"/>
      <c r="E109" s="33"/>
      <c r="F109" s="33"/>
      <c r="G109" s="33"/>
      <c r="H109" s="33"/>
      <c r="I109" s="14"/>
    </row>
    <row r="110" spans="1:18" ht="29.45" customHeight="1" x14ac:dyDescent="0.2">
      <c r="B110" s="260"/>
      <c r="C110" s="134" t="s">
        <v>19</v>
      </c>
      <c r="D110" s="31"/>
      <c r="E110" s="33">
        <v>296.3</v>
      </c>
      <c r="F110" s="33">
        <v>157.30000000000001</v>
      </c>
      <c r="G110" s="33"/>
      <c r="H110" s="33"/>
      <c r="I110" s="14"/>
    </row>
    <row r="111" spans="1:18" ht="78.75" customHeight="1" x14ac:dyDescent="0.2">
      <c r="B111" s="131" t="s">
        <v>83</v>
      </c>
      <c r="C111" s="185" t="s">
        <v>84</v>
      </c>
      <c r="D111" s="186" t="s">
        <v>85</v>
      </c>
      <c r="E111" s="131"/>
      <c r="F111" s="132"/>
      <c r="G111" s="173"/>
      <c r="H111" s="187"/>
      <c r="I111" s="187"/>
      <c r="J111" s="74"/>
      <c r="K111" s="74"/>
      <c r="L111" s="74"/>
    </row>
    <row r="112" spans="1:18" ht="28.5" customHeight="1" x14ac:dyDescent="0.2">
      <c r="B112" s="193" t="s">
        <v>77</v>
      </c>
      <c r="C112" s="194" t="s">
        <v>17</v>
      </c>
      <c r="D112" s="195"/>
      <c r="E112" s="196">
        <f>E114</f>
        <v>48</v>
      </c>
      <c r="F112" s="196">
        <f>F114</f>
        <v>82.3</v>
      </c>
      <c r="G112" s="196">
        <f>G114</f>
        <v>82.3</v>
      </c>
      <c r="H112" s="196">
        <f>H114</f>
        <v>82.3</v>
      </c>
      <c r="I112" s="197"/>
    </row>
    <row r="113" spans="2:12" ht="22.5" customHeight="1" x14ac:dyDescent="0.2">
      <c r="B113" s="211"/>
      <c r="C113" s="134" t="s">
        <v>18</v>
      </c>
      <c r="D113" s="198"/>
      <c r="E113" s="199"/>
      <c r="F113" s="199"/>
      <c r="G113" s="199"/>
      <c r="H113" s="199"/>
      <c r="I113" s="200"/>
    </row>
    <row r="114" spans="2:12" ht="27.75" customHeight="1" x14ac:dyDescent="0.2">
      <c r="B114" s="212"/>
      <c r="C114" s="189" t="s">
        <v>19</v>
      </c>
      <c r="D114" s="190"/>
      <c r="E114" s="191">
        <v>48</v>
      </c>
      <c r="F114" s="192">
        <v>82.3</v>
      </c>
      <c r="G114" s="192">
        <v>82.3</v>
      </c>
      <c r="H114" s="192">
        <v>82.3</v>
      </c>
      <c r="I114" s="188"/>
      <c r="J114" s="74"/>
    </row>
    <row r="115" spans="2:12" ht="25.5" x14ac:dyDescent="0.2">
      <c r="B115" s="131" t="s">
        <v>86</v>
      </c>
      <c r="C115" s="185" t="s">
        <v>71</v>
      </c>
      <c r="D115" s="186"/>
      <c r="E115" s="131"/>
      <c r="F115" s="132"/>
      <c r="G115" s="173"/>
      <c r="H115" s="187"/>
      <c r="I115" s="187"/>
      <c r="J115" s="74"/>
      <c r="K115" s="74"/>
      <c r="L115" s="74"/>
    </row>
    <row r="116" spans="2:12" ht="55.5" customHeight="1" x14ac:dyDescent="0.2">
      <c r="B116" s="220" t="s">
        <v>87</v>
      </c>
      <c r="C116" s="168" t="s">
        <v>88</v>
      </c>
      <c r="D116" s="221" t="s">
        <v>85</v>
      </c>
      <c r="E116" s="201"/>
      <c r="F116" s="201"/>
      <c r="G116" s="201"/>
      <c r="H116" s="201"/>
      <c r="I116" s="202"/>
    </row>
    <row r="117" spans="2:12" ht="33.75" customHeight="1" x14ac:dyDescent="0.2">
      <c r="B117" s="220"/>
      <c r="C117" s="203" t="s">
        <v>19</v>
      </c>
      <c r="D117" s="222"/>
      <c r="E117" s="201"/>
      <c r="F117" s="204">
        <v>207.6</v>
      </c>
      <c r="G117" s="204">
        <v>207.6</v>
      </c>
      <c r="H117" s="204">
        <v>207.6</v>
      </c>
      <c r="I117" s="202"/>
    </row>
    <row r="118" spans="2:12" ht="43.5" customHeight="1" x14ac:dyDescent="0.2">
      <c r="B118" s="220" t="s">
        <v>89</v>
      </c>
      <c r="C118" s="168" t="s">
        <v>90</v>
      </c>
      <c r="D118" s="221" t="s">
        <v>82</v>
      </c>
      <c r="E118" s="201"/>
      <c r="F118" s="201"/>
      <c r="G118" s="201"/>
      <c r="H118" s="201"/>
      <c r="I118" s="202"/>
    </row>
    <row r="119" spans="2:12" ht="28.15" customHeight="1" x14ac:dyDescent="0.2">
      <c r="B119" s="220"/>
      <c r="C119" s="203" t="s">
        <v>19</v>
      </c>
      <c r="D119" s="222"/>
      <c r="E119" s="201"/>
      <c r="F119" s="204">
        <v>180</v>
      </c>
      <c r="G119" s="204">
        <v>180</v>
      </c>
      <c r="H119" s="204">
        <v>180</v>
      </c>
      <c r="I119" s="202"/>
    </row>
    <row r="120" spans="2:12" ht="55.5" customHeight="1" x14ac:dyDescent="0.2">
      <c r="B120" s="220" t="s">
        <v>91</v>
      </c>
      <c r="C120" s="168" t="s">
        <v>92</v>
      </c>
      <c r="D120" s="221" t="s">
        <v>93</v>
      </c>
      <c r="E120" s="201"/>
      <c r="F120" s="201"/>
      <c r="G120" s="201"/>
      <c r="H120" s="201"/>
      <c r="I120" s="202"/>
    </row>
    <row r="121" spans="2:12" ht="30" customHeight="1" x14ac:dyDescent="0.2">
      <c r="B121" s="220"/>
      <c r="C121" s="203" t="s">
        <v>19</v>
      </c>
      <c r="D121" s="222"/>
      <c r="E121" s="201"/>
      <c r="F121" s="204">
        <v>90</v>
      </c>
      <c r="G121" s="204">
        <v>90</v>
      </c>
      <c r="H121" s="204">
        <v>90</v>
      </c>
      <c r="I121" s="202"/>
    </row>
    <row r="122" spans="2:12" ht="43.5" customHeight="1" x14ac:dyDescent="0.2">
      <c r="B122" s="220" t="s">
        <v>94</v>
      </c>
      <c r="C122" s="168" t="s">
        <v>182</v>
      </c>
      <c r="D122" s="221" t="s">
        <v>95</v>
      </c>
      <c r="E122" s="201"/>
      <c r="F122" s="201"/>
      <c r="G122" s="201"/>
      <c r="H122" s="201"/>
      <c r="I122" s="202"/>
    </row>
    <row r="123" spans="2:12" ht="28.15" customHeight="1" x14ac:dyDescent="0.2">
      <c r="B123" s="220"/>
      <c r="C123" s="203" t="s">
        <v>19</v>
      </c>
      <c r="D123" s="222"/>
      <c r="E123" s="201"/>
      <c r="F123" s="204">
        <v>305.39999999999998</v>
      </c>
      <c r="G123" s="204">
        <v>305.39999999999998</v>
      </c>
      <c r="H123" s="204">
        <v>305.39999999999998</v>
      </c>
      <c r="I123" s="202"/>
    </row>
    <row r="124" spans="2:12" ht="18" customHeight="1" x14ac:dyDescent="0.2">
      <c r="B124" s="23"/>
      <c r="C124" s="21" t="s">
        <v>17</v>
      </c>
      <c r="D124" s="45"/>
      <c r="E124" s="22">
        <f>SUM(E118:E123)</f>
        <v>0</v>
      </c>
      <c r="F124" s="22">
        <f>SUM(F117:F123)</f>
        <v>783</v>
      </c>
      <c r="G124" s="22">
        <f>SUM(G117:G123)</f>
        <v>783</v>
      </c>
      <c r="H124" s="22">
        <f>SUM(H117:H123)</f>
        <v>783</v>
      </c>
      <c r="I124" s="26"/>
    </row>
    <row r="125" spans="2:12" ht="15.6" customHeight="1" x14ac:dyDescent="0.2">
      <c r="B125" s="213"/>
      <c r="C125" s="30" t="s">
        <v>18</v>
      </c>
      <c r="D125" s="46"/>
      <c r="E125" s="7"/>
      <c r="F125" s="7"/>
      <c r="G125" s="7"/>
      <c r="H125" s="7"/>
      <c r="I125" s="7"/>
    </row>
    <row r="126" spans="2:12" ht="29.45" customHeight="1" x14ac:dyDescent="0.2">
      <c r="B126" s="213"/>
      <c r="C126" s="28" t="s">
        <v>65</v>
      </c>
      <c r="D126" s="31"/>
      <c r="E126" s="33">
        <f>SUMIF($C118:$C123,$C119,E118:E123)</f>
        <v>0</v>
      </c>
      <c r="F126" s="33">
        <f>SUMIF($C116:$C123,$C119,F116:F123)</f>
        <v>783</v>
      </c>
      <c r="G126" s="33">
        <f>SUMIF($C116:$C123,$C119,G116:G123)</f>
        <v>783</v>
      </c>
      <c r="H126" s="33">
        <f>SUMIF($C116:$C123,$C119,H116:H123)</f>
        <v>783</v>
      </c>
      <c r="I126" s="14"/>
    </row>
    <row r="127" spans="2:12" ht="32.25" customHeight="1" x14ac:dyDescent="0.2">
      <c r="B127" s="29" t="s">
        <v>96</v>
      </c>
      <c r="C127" s="41" t="s">
        <v>97</v>
      </c>
      <c r="D127" s="41"/>
      <c r="E127" s="41"/>
      <c r="F127" s="41"/>
      <c r="G127" s="41"/>
      <c r="H127" s="41"/>
      <c r="I127" s="41"/>
    </row>
    <row r="128" spans="2:12" ht="28.9" customHeight="1" x14ac:dyDescent="0.2">
      <c r="B128" s="19" t="s">
        <v>98</v>
      </c>
      <c r="C128" s="17" t="s">
        <v>99</v>
      </c>
      <c r="D128" s="18"/>
      <c r="E128" s="15"/>
      <c r="F128" s="15"/>
      <c r="G128" s="15"/>
      <c r="H128" s="15"/>
      <c r="I128" s="15"/>
    </row>
    <row r="129" spans="2:18" ht="31.9" customHeight="1" x14ac:dyDescent="0.2">
      <c r="B129" s="258" t="s">
        <v>100</v>
      </c>
      <c r="C129" s="180" t="s">
        <v>101</v>
      </c>
      <c r="D129" s="254" t="s">
        <v>102</v>
      </c>
      <c r="E129" s="66"/>
      <c r="F129" s="66"/>
      <c r="G129" s="66"/>
      <c r="H129" s="66"/>
      <c r="I129" s="64" t="s">
        <v>103</v>
      </c>
      <c r="J129" s="262"/>
      <c r="K129" s="262"/>
      <c r="L129" s="181"/>
      <c r="M129" s="182"/>
      <c r="N129" s="6"/>
      <c r="O129" s="6"/>
      <c r="P129" s="6"/>
    </row>
    <row r="130" spans="2:18" ht="31.15" customHeight="1" x14ac:dyDescent="0.2">
      <c r="B130" s="259"/>
      <c r="C130" s="178" t="s">
        <v>19</v>
      </c>
      <c r="D130" s="255"/>
      <c r="E130" s="179">
        <f>201-80.6+1.5</f>
        <v>121.9</v>
      </c>
      <c r="F130" s="179">
        <f>247.1+12.1</f>
        <v>259.2</v>
      </c>
      <c r="G130" s="179">
        <f>2059.8-9.2-1461</f>
        <v>589.60000000000036</v>
      </c>
      <c r="H130" s="179">
        <f>1735.6-4.4</f>
        <v>1731.1999999999998</v>
      </c>
      <c r="I130" s="171"/>
      <c r="J130" s="262"/>
      <c r="K130" s="262"/>
      <c r="L130" s="74"/>
      <c r="M130" s="6"/>
      <c r="N130" s="6"/>
      <c r="O130" s="6"/>
      <c r="P130" s="6"/>
    </row>
    <row r="131" spans="2:18" ht="22.5" customHeight="1" x14ac:dyDescent="0.2">
      <c r="B131" s="210"/>
      <c r="C131" s="278" t="s">
        <v>185</v>
      </c>
      <c r="D131" s="277"/>
      <c r="E131" s="179"/>
      <c r="F131" s="179"/>
      <c r="G131" s="179">
        <v>1461</v>
      </c>
      <c r="H131" s="179"/>
      <c r="I131" s="37"/>
      <c r="J131" s="262"/>
      <c r="K131" s="262"/>
      <c r="L131" s="74"/>
      <c r="M131" s="6"/>
      <c r="N131" s="6"/>
      <c r="O131" s="6"/>
      <c r="P131" s="6"/>
    </row>
    <row r="132" spans="2:18" ht="19.5" customHeight="1" x14ac:dyDescent="0.2">
      <c r="B132" s="150"/>
      <c r="C132" s="156" t="s">
        <v>37</v>
      </c>
      <c r="D132" s="149"/>
      <c r="E132" s="65"/>
      <c r="F132" s="65"/>
      <c r="G132" s="65">
        <v>5220.3999999999996</v>
      </c>
      <c r="H132" s="65">
        <v>5220.3999999999996</v>
      </c>
      <c r="I132" s="37"/>
      <c r="J132" s="262"/>
      <c r="K132" s="262"/>
      <c r="L132" s="74"/>
      <c r="M132" s="6"/>
      <c r="N132" s="6"/>
      <c r="O132" s="6"/>
      <c r="P132" s="6"/>
    </row>
    <row r="133" spans="2:18" ht="42" customHeight="1" x14ac:dyDescent="0.2">
      <c r="B133" s="256"/>
      <c r="C133" s="127" t="s">
        <v>104</v>
      </c>
      <c r="D133" s="224" t="s">
        <v>105</v>
      </c>
      <c r="E133" s="65"/>
      <c r="F133" s="65"/>
      <c r="G133" s="65"/>
      <c r="H133" s="65"/>
      <c r="I133" s="8" t="s">
        <v>103</v>
      </c>
      <c r="J133" s="74"/>
    </row>
    <row r="134" spans="2:18" ht="29.45" customHeight="1" x14ac:dyDescent="0.2">
      <c r="B134" s="265"/>
      <c r="C134" s="128" t="s">
        <v>19</v>
      </c>
      <c r="D134" s="225"/>
      <c r="E134" s="65">
        <f>513.6+150</f>
        <v>663.6</v>
      </c>
      <c r="F134" s="65"/>
      <c r="G134" s="65"/>
      <c r="H134" s="65"/>
      <c r="I134" s="14"/>
      <c r="J134" s="74"/>
    </row>
    <row r="135" spans="2:18" ht="43.15" customHeight="1" x14ac:dyDescent="0.2">
      <c r="B135" s="256"/>
      <c r="C135" s="129" t="s">
        <v>106</v>
      </c>
      <c r="D135" s="225"/>
      <c r="E135" s="65"/>
      <c r="F135" s="65"/>
      <c r="G135" s="65"/>
      <c r="H135" s="65"/>
      <c r="I135" s="8" t="s">
        <v>103</v>
      </c>
      <c r="J135" s="75"/>
    </row>
    <row r="136" spans="2:18" ht="29.45" customHeight="1" x14ac:dyDescent="0.2">
      <c r="B136" s="219"/>
      <c r="C136" s="88" t="s">
        <v>19</v>
      </c>
      <c r="D136" s="225"/>
      <c r="E136" s="65">
        <v>167.5</v>
      </c>
      <c r="F136" s="65"/>
      <c r="G136" s="65"/>
      <c r="H136" s="65"/>
      <c r="I136" s="14"/>
      <c r="J136" s="75"/>
    </row>
    <row r="137" spans="2:18" ht="46.15" customHeight="1" x14ac:dyDescent="0.2">
      <c r="B137" s="217" t="s">
        <v>107</v>
      </c>
      <c r="C137" s="89" t="s">
        <v>108</v>
      </c>
      <c r="D137" s="214" t="s">
        <v>109</v>
      </c>
      <c r="E137" s="65"/>
      <c r="F137" s="65"/>
      <c r="G137" s="65"/>
      <c r="H137" s="65"/>
      <c r="I137" s="8" t="s">
        <v>103</v>
      </c>
      <c r="J137" s="77"/>
    </row>
    <row r="138" spans="2:18" ht="29.45" customHeight="1" x14ac:dyDescent="0.2">
      <c r="B138" s="219"/>
      <c r="C138" s="73" t="s">
        <v>19</v>
      </c>
      <c r="D138" s="216"/>
      <c r="E138" s="65"/>
      <c r="F138" s="65">
        <v>40</v>
      </c>
      <c r="G138" s="65">
        <v>60</v>
      </c>
      <c r="H138" s="65"/>
      <c r="I138" s="14"/>
      <c r="J138" s="266"/>
      <c r="K138" s="267"/>
      <c r="L138" s="267"/>
    </row>
    <row r="139" spans="2:18" ht="55.15" customHeight="1" x14ac:dyDescent="0.2">
      <c r="B139" s="217"/>
      <c r="C139" s="79" t="s">
        <v>110</v>
      </c>
      <c r="D139" s="254" t="s">
        <v>105</v>
      </c>
      <c r="E139" s="65"/>
      <c r="F139" s="65"/>
      <c r="G139" s="65"/>
      <c r="H139" s="65"/>
      <c r="I139" s="8" t="s">
        <v>103</v>
      </c>
      <c r="J139" s="77"/>
    </row>
    <row r="140" spans="2:18" ht="29.45" customHeight="1" x14ac:dyDescent="0.2">
      <c r="B140" s="219"/>
      <c r="C140" s="68" t="s">
        <v>19</v>
      </c>
      <c r="D140" s="257"/>
      <c r="E140" s="65">
        <v>232.5</v>
      </c>
      <c r="F140" s="65"/>
      <c r="G140" s="65"/>
      <c r="H140" s="65"/>
      <c r="I140" s="14"/>
      <c r="J140" s="268"/>
      <c r="K140" s="269"/>
      <c r="L140" s="269"/>
    </row>
    <row r="141" spans="2:18" ht="33.75" customHeight="1" x14ac:dyDescent="0.2">
      <c r="B141" s="251" t="s">
        <v>111</v>
      </c>
      <c r="C141" s="209" t="s">
        <v>183</v>
      </c>
      <c r="D141" s="172" t="s">
        <v>76</v>
      </c>
      <c r="E141" s="65"/>
      <c r="F141" s="65"/>
      <c r="G141" s="65"/>
      <c r="H141" s="65"/>
      <c r="I141" s="14"/>
      <c r="J141" s="263"/>
      <c r="K141" s="264"/>
      <c r="L141" s="264"/>
      <c r="M141" s="264"/>
      <c r="N141" s="264"/>
      <c r="O141" s="264"/>
      <c r="P141" s="264"/>
      <c r="Q141" s="264"/>
      <c r="R141" s="72"/>
    </row>
    <row r="142" spans="2:18" ht="33" customHeight="1" x14ac:dyDescent="0.2">
      <c r="B142" s="252"/>
      <c r="C142" s="69" t="s">
        <v>19</v>
      </c>
      <c r="D142" s="169"/>
      <c r="E142" s="65">
        <f>6.3+3-1.5</f>
        <v>7.8000000000000007</v>
      </c>
      <c r="F142" s="65">
        <v>17.5</v>
      </c>
      <c r="G142" s="65">
        <v>17.5</v>
      </c>
      <c r="H142" s="65">
        <v>17.5</v>
      </c>
      <c r="I142" s="14"/>
      <c r="J142" s="83"/>
      <c r="K142" s="83"/>
      <c r="L142" s="83"/>
      <c r="M142" s="83"/>
      <c r="N142" s="83"/>
      <c r="O142" s="83"/>
      <c r="P142" s="83"/>
      <c r="Q142" s="83"/>
      <c r="R142" s="72"/>
    </row>
    <row r="143" spans="2:18" ht="24" customHeight="1" x14ac:dyDescent="0.2">
      <c r="B143" s="253"/>
      <c r="C143" s="135" t="s">
        <v>37</v>
      </c>
      <c r="D143" s="169"/>
      <c r="E143" s="65">
        <v>1.7</v>
      </c>
      <c r="F143" s="65">
        <v>3465.5</v>
      </c>
      <c r="G143" s="65">
        <v>2375.6999999999998</v>
      </c>
      <c r="H143" s="65">
        <v>593.9</v>
      </c>
      <c r="I143" s="14"/>
      <c r="J143" s="83"/>
      <c r="K143" s="83"/>
      <c r="L143" s="83"/>
      <c r="M143" s="83"/>
      <c r="N143" s="83"/>
      <c r="O143" s="83"/>
      <c r="P143" s="83"/>
      <c r="Q143" s="83"/>
      <c r="R143" s="72"/>
    </row>
    <row r="144" spans="2:18" ht="33" customHeight="1" x14ac:dyDescent="0.2">
      <c r="B144" s="217" t="s">
        <v>112</v>
      </c>
      <c r="C144" s="209" t="s">
        <v>184</v>
      </c>
      <c r="D144" s="169"/>
      <c r="E144" s="65"/>
      <c r="F144" s="65"/>
      <c r="G144" s="65"/>
      <c r="H144" s="65"/>
      <c r="I144" s="14"/>
      <c r="J144" s="77"/>
    </row>
    <row r="145" spans="2:10" ht="30" customHeight="1" x14ac:dyDescent="0.2">
      <c r="B145" s="218"/>
      <c r="C145" s="69" t="s">
        <v>19</v>
      </c>
      <c r="D145" s="169"/>
      <c r="E145" s="65">
        <v>4</v>
      </c>
      <c r="F145" s="179">
        <f>1.4+1863.4</f>
        <v>1864.8000000000002</v>
      </c>
      <c r="G145" s="65"/>
      <c r="H145" s="65"/>
      <c r="I145" s="14"/>
      <c r="J145" s="77"/>
    </row>
    <row r="146" spans="2:10" ht="28.5" customHeight="1" x14ac:dyDescent="0.2">
      <c r="B146" s="218"/>
      <c r="C146" s="136" t="s">
        <v>32</v>
      </c>
      <c r="D146" s="169"/>
      <c r="E146" s="65">
        <v>79.7</v>
      </c>
      <c r="F146" s="179">
        <f>539.7+79.6</f>
        <v>619.30000000000007</v>
      </c>
      <c r="G146" s="65"/>
      <c r="H146" s="65"/>
      <c r="I146" s="14"/>
      <c r="J146" s="77"/>
    </row>
    <row r="147" spans="2:10" ht="18.75" customHeight="1" x14ac:dyDescent="0.2">
      <c r="B147" s="218"/>
      <c r="C147" s="137" t="s">
        <v>24</v>
      </c>
      <c r="D147" s="169"/>
      <c r="E147" s="65">
        <v>16.8</v>
      </c>
      <c r="F147" s="179">
        <f>113.4+16.7</f>
        <v>130.1</v>
      </c>
      <c r="G147" s="65"/>
      <c r="H147" s="65"/>
      <c r="I147" s="14"/>
      <c r="J147" s="77"/>
    </row>
    <row r="148" spans="2:10" ht="18.75" customHeight="1" x14ac:dyDescent="0.2">
      <c r="B148" s="218"/>
      <c r="C148" s="138" t="s">
        <v>113</v>
      </c>
      <c r="D148" s="169"/>
      <c r="E148" s="65">
        <v>1.1000000000000001</v>
      </c>
      <c r="F148" s="179">
        <v>1.1000000000000001</v>
      </c>
      <c r="G148" s="65"/>
      <c r="H148" s="65"/>
      <c r="I148" s="14"/>
      <c r="J148" s="77"/>
    </row>
    <row r="149" spans="2:10" ht="43.15" customHeight="1" x14ac:dyDescent="0.2">
      <c r="B149" s="217" t="s">
        <v>114</v>
      </c>
      <c r="C149" s="205" t="s">
        <v>115</v>
      </c>
      <c r="D149" s="169"/>
      <c r="E149" s="65"/>
      <c r="F149" s="65"/>
      <c r="G149" s="65"/>
      <c r="H149" s="65"/>
      <c r="I149" s="14"/>
    </row>
    <row r="150" spans="2:10" ht="29.45" customHeight="1" x14ac:dyDescent="0.2">
      <c r="B150" s="218"/>
      <c r="C150" s="69" t="s">
        <v>19</v>
      </c>
      <c r="D150" s="169"/>
      <c r="E150" s="65">
        <f>2+6.5</f>
        <v>8.5</v>
      </c>
      <c r="F150" s="65"/>
      <c r="G150" s="65"/>
      <c r="H150" s="65"/>
      <c r="I150" s="14"/>
    </row>
    <row r="151" spans="2:10" ht="20.45" customHeight="1" x14ac:dyDescent="0.2">
      <c r="B151" s="219"/>
      <c r="C151" s="87" t="s">
        <v>20</v>
      </c>
      <c r="D151" s="169"/>
      <c r="E151" s="65">
        <f>72.8+5</f>
        <v>77.8</v>
      </c>
      <c r="F151" s="179">
        <v>41</v>
      </c>
      <c r="G151" s="65"/>
      <c r="H151" s="65"/>
      <c r="I151" s="14"/>
    </row>
    <row r="152" spans="2:10" ht="30" customHeight="1" x14ac:dyDescent="0.2">
      <c r="B152" s="233"/>
      <c r="C152" s="113" t="s">
        <v>116</v>
      </c>
      <c r="D152" s="169"/>
      <c r="E152" s="65"/>
      <c r="F152" s="65"/>
      <c r="G152" s="65"/>
      <c r="H152" s="65"/>
      <c r="I152" s="14"/>
    </row>
    <row r="153" spans="2:10" ht="21.75" customHeight="1" x14ac:dyDescent="0.2">
      <c r="B153" s="234"/>
      <c r="C153" s="114" t="s">
        <v>24</v>
      </c>
      <c r="D153" s="170"/>
      <c r="E153" s="65">
        <v>189</v>
      </c>
      <c r="F153" s="65"/>
      <c r="G153" s="65"/>
      <c r="H153" s="65"/>
      <c r="I153" s="14"/>
    </row>
    <row r="154" spans="2:10" ht="31.15" customHeight="1" x14ac:dyDescent="0.2">
      <c r="B154" s="235" t="s">
        <v>117</v>
      </c>
      <c r="C154" s="115" t="s">
        <v>118</v>
      </c>
      <c r="D154" s="214" t="s">
        <v>180</v>
      </c>
      <c r="E154" s="65"/>
      <c r="F154" s="65"/>
      <c r="G154" s="65"/>
      <c r="H154" s="65"/>
      <c r="I154" s="14"/>
    </row>
    <row r="155" spans="2:10" ht="31.5" customHeight="1" x14ac:dyDescent="0.2">
      <c r="B155" s="236"/>
      <c r="C155" s="116" t="s">
        <v>53</v>
      </c>
      <c r="D155" s="215"/>
      <c r="E155" s="65">
        <v>52.1</v>
      </c>
      <c r="F155" s="65">
        <v>121.7</v>
      </c>
      <c r="G155" s="65"/>
      <c r="H155" s="65"/>
      <c r="I155" s="14"/>
    </row>
    <row r="156" spans="2:10" ht="44.25" customHeight="1" x14ac:dyDescent="0.2">
      <c r="B156" s="235" t="s">
        <v>119</v>
      </c>
      <c r="C156" s="139" t="s">
        <v>120</v>
      </c>
      <c r="D156" s="215"/>
      <c r="E156" s="65"/>
      <c r="F156" s="65"/>
      <c r="G156" s="65"/>
      <c r="H156" s="65"/>
      <c r="I156" s="14"/>
    </row>
    <row r="157" spans="2:10" ht="30" customHeight="1" x14ac:dyDescent="0.2">
      <c r="B157" s="236"/>
      <c r="C157" s="140" t="s">
        <v>53</v>
      </c>
      <c r="D157" s="216"/>
      <c r="E157" s="65">
        <v>5.3</v>
      </c>
      <c r="F157" s="65">
        <v>53.9</v>
      </c>
      <c r="G157" s="65"/>
      <c r="H157" s="65"/>
      <c r="I157" s="14"/>
    </row>
    <row r="158" spans="2:10" ht="44.25" customHeight="1" x14ac:dyDescent="0.2">
      <c r="B158" s="240" t="s">
        <v>121</v>
      </c>
      <c r="C158" s="157" t="s">
        <v>122</v>
      </c>
      <c r="D158" s="214" t="s">
        <v>109</v>
      </c>
      <c r="E158" s="65"/>
      <c r="F158" s="65"/>
      <c r="G158" s="65"/>
      <c r="H158" s="65"/>
      <c r="I158" s="159" t="s">
        <v>103</v>
      </c>
    </row>
    <row r="159" spans="2:10" ht="30.75" customHeight="1" x14ac:dyDescent="0.2">
      <c r="B159" s="241"/>
      <c r="C159" s="158" t="s">
        <v>19</v>
      </c>
      <c r="D159" s="216"/>
      <c r="E159" s="65"/>
      <c r="F159" s="176">
        <v>37</v>
      </c>
      <c r="G159" s="176">
        <v>338</v>
      </c>
      <c r="H159" s="65"/>
      <c r="I159" s="14"/>
    </row>
    <row r="160" spans="2:10" ht="45.75" customHeight="1" x14ac:dyDescent="0.2">
      <c r="B160" s="233" t="s">
        <v>123</v>
      </c>
      <c r="C160" s="141" t="s">
        <v>124</v>
      </c>
      <c r="D160" s="242" t="s">
        <v>125</v>
      </c>
      <c r="E160" s="65"/>
      <c r="F160" s="65"/>
      <c r="G160" s="65"/>
      <c r="H160" s="65"/>
      <c r="I160" s="14"/>
    </row>
    <row r="161" spans="2:12" ht="35.25" customHeight="1" x14ac:dyDescent="0.2">
      <c r="B161" s="234"/>
      <c r="C161" s="142" t="s">
        <v>19</v>
      </c>
      <c r="D161" s="243"/>
      <c r="E161" s="65">
        <v>5</v>
      </c>
      <c r="F161" s="65">
        <v>45</v>
      </c>
      <c r="G161" s="65"/>
      <c r="H161" s="65"/>
      <c r="I161" s="14"/>
    </row>
    <row r="162" spans="2:12" ht="42" customHeight="1" x14ac:dyDescent="0.2">
      <c r="B162" s="233" t="s">
        <v>126</v>
      </c>
      <c r="C162" s="141" t="s">
        <v>127</v>
      </c>
      <c r="D162" s="242" t="s">
        <v>95</v>
      </c>
      <c r="E162" s="65"/>
      <c r="F162" s="65"/>
      <c r="G162" s="65"/>
      <c r="H162" s="65"/>
      <c r="I162" s="14"/>
    </row>
    <row r="163" spans="2:12" ht="32.25" customHeight="1" x14ac:dyDescent="0.2">
      <c r="B163" s="234"/>
      <c r="C163" s="142" t="s">
        <v>19</v>
      </c>
      <c r="D163" s="243"/>
      <c r="E163" s="65"/>
      <c r="F163" s="65">
        <v>847</v>
      </c>
      <c r="G163" s="65"/>
      <c r="H163" s="65"/>
      <c r="I163" s="14"/>
    </row>
    <row r="164" spans="2:12" ht="35.25" customHeight="1" x14ac:dyDescent="0.2">
      <c r="B164" s="249" t="s">
        <v>128</v>
      </c>
      <c r="C164" s="206" t="s">
        <v>129</v>
      </c>
      <c r="D164" s="242" t="s">
        <v>130</v>
      </c>
      <c r="E164" s="179"/>
      <c r="F164" s="179"/>
      <c r="G164" s="179"/>
      <c r="H164" s="179"/>
      <c r="I164" s="207"/>
    </row>
    <row r="165" spans="2:12" ht="70.5" customHeight="1" x14ac:dyDescent="0.2">
      <c r="B165" s="250"/>
      <c r="C165" s="208" t="s">
        <v>19</v>
      </c>
      <c r="D165" s="243"/>
      <c r="E165" s="179"/>
      <c r="F165" s="179"/>
      <c r="G165" s="179">
        <v>250</v>
      </c>
      <c r="H165" s="179"/>
      <c r="I165" s="207"/>
    </row>
    <row r="166" spans="2:12" ht="14.45" customHeight="1" x14ac:dyDescent="0.2">
      <c r="B166" s="35"/>
      <c r="C166" s="20" t="s">
        <v>17</v>
      </c>
      <c r="D166" s="47"/>
      <c r="E166" s="34">
        <f>SUM(E167:E172)</f>
        <v>1574.1</v>
      </c>
      <c r="F166" s="34">
        <f t="shared" ref="F166:H166" si="22">SUM(F167:F172)</f>
        <v>3900.9</v>
      </c>
      <c r="G166" s="34">
        <f t="shared" si="22"/>
        <v>2716.1000000000004</v>
      </c>
      <c r="H166" s="34">
        <f t="shared" si="22"/>
        <v>1748.6999999999998</v>
      </c>
      <c r="I166" s="26"/>
      <c r="L166" s="78"/>
    </row>
    <row r="167" spans="2:12" ht="15" customHeight="1" x14ac:dyDescent="0.2">
      <c r="B167" s="237"/>
      <c r="C167" s="30" t="s">
        <v>18</v>
      </c>
      <c r="D167" s="48"/>
      <c r="E167" s="49"/>
      <c r="F167" s="49"/>
      <c r="G167" s="49"/>
      <c r="H167" s="49"/>
      <c r="I167" s="14"/>
      <c r="L167" s="78"/>
    </row>
    <row r="168" spans="2:12" ht="29.45" customHeight="1" x14ac:dyDescent="0.2">
      <c r="B168" s="238"/>
      <c r="C168" s="28" t="s">
        <v>65</v>
      </c>
      <c r="D168" s="48"/>
      <c r="E168" s="36">
        <f>SUMIF($C129:$C163,$C130,E129:E163)</f>
        <v>1210.8</v>
      </c>
      <c r="F168" s="36">
        <f>SUMIF($C129:$C165,$C130,F129:F165)</f>
        <v>3110.5</v>
      </c>
      <c r="G168" s="36">
        <f>SUMIF($C129:$C165,$C130,G129:G165)</f>
        <v>1255.1000000000004</v>
      </c>
      <c r="H168" s="36">
        <f>SUMIF($C129:$C165,$C130,H129:H165)</f>
        <v>1748.6999999999998</v>
      </c>
      <c r="I168" s="14"/>
      <c r="L168" s="78"/>
    </row>
    <row r="169" spans="2:12" ht="29.45" customHeight="1" x14ac:dyDescent="0.2">
      <c r="B169" s="238"/>
      <c r="C169" s="279" t="s">
        <v>186</v>
      </c>
      <c r="D169" s="48"/>
      <c r="E169" s="36">
        <f>SUMIF($C129:$C165,$C131,E129:E165)</f>
        <v>0</v>
      </c>
      <c r="F169" s="36">
        <f t="shared" ref="F169:H169" si="23">SUMIF($C129:$C165,$C131,F129:F165)</f>
        <v>0</v>
      </c>
      <c r="G169" s="36">
        <f t="shared" si="23"/>
        <v>1461</v>
      </c>
      <c r="H169" s="36">
        <f t="shared" si="23"/>
        <v>0</v>
      </c>
      <c r="I169" s="14"/>
      <c r="L169" s="78"/>
    </row>
    <row r="170" spans="2:12" ht="18.75" customHeight="1" x14ac:dyDescent="0.2">
      <c r="B170" s="238"/>
      <c r="C170" s="117" t="s">
        <v>66</v>
      </c>
      <c r="D170" s="48"/>
      <c r="E170" s="36">
        <f>SUMIF($C129:$C161,$C153,E129:E161)</f>
        <v>205.8</v>
      </c>
      <c r="F170" s="36">
        <f>SUMIF($C129:$C161,$C153,F129:F161)</f>
        <v>130.1</v>
      </c>
      <c r="G170" s="36">
        <f>SUMIF($C129:$C161,$C153,G129:G161)</f>
        <v>0</v>
      </c>
      <c r="H170" s="36">
        <f>SUMIF($C129:$C161,$C153,H129:H161)</f>
        <v>0</v>
      </c>
      <c r="I170" s="14"/>
      <c r="L170" s="78"/>
    </row>
    <row r="171" spans="2:12" ht="27" customHeight="1" x14ac:dyDescent="0.2">
      <c r="B171" s="238"/>
      <c r="C171" s="143" t="s">
        <v>131</v>
      </c>
      <c r="D171" s="48"/>
      <c r="E171" s="36">
        <f>SUMIF($C129:$C161,$C146,E129:E161)</f>
        <v>79.7</v>
      </c>
      <c r="F171" s="36">
        <f>SUMIF($C129:$C161,$C146,F129:F161)</f>
        <v>619.30000000000007</v>
      </c>
      <c r="G171" s="36">
        <f>SUMIF($C129:$C161,$C146,G129:G161)</f>
        <v>0</v>
      </c>
      <c r="H171" s="36">
        <f>SUMIF($C129:$C161,$C146,H129:H161)</f>
        <v>0</v>
      </c>
      <c r="I171" s="14"/>
      <c r="L171" s="78"/>
    </row>
    <row r="172" spans="2:12" ht="16.899999999999999" customHeight="1" x14ac:dyDescent="0.2">
      <c r="B172" s="239"/>
      <c r="C172" s="28" t="s">
        <v>132</v>
      </c>
      <c r="D172" s="48"/>
      <c r="E172" s="33">
        <f>SUMIF($C129:$C161,$C151,E129:E161)</f>
        <v>77.8</v>
      </c>
      <c r="F172" s="33">
        <f>SUMIF($C129:$C161,$C151,F129:F161)</f>
        <v>41</v>
      </c>
      <c r="G172" s="33">
        <f>SUMIF($C129:$C161,$C151,G129:G161)</f>
        <v>0</v>
      </c>
      <c r="H172" s="33">
        <f>SUMIF($C129:$C161,$C151,H129:H161)</f>
        <v>0</v>
      </c>
      <c r="I172" s="14"/>
    </row>
    <row r="173" spans="2:12" ht="18.75" customHeight="1" x14ac:dyDescent="0.2">
      <c r="B173" s="35"/>
      <c r="C173" s="20" t="s">
        <v>35</v>
      </c>
      <c r="D173" s="47"/>
      <c r="E173" s="34">
        <f>SUM(E174:E177)</f>
        <v>60.2</v>
      </c>
      <c r="F173" s="34">
        <f t="shared" ref="F173:H173" si="24">SUM(F174:F177)</f>
        <v>3642.2</v>
      </c>
      <c r="G173" s="34">
        <f t="shared" si="24"/>
        <v>7596.0999999999995</v>
      </c>
      <c r="H173" s="34">
        <f t="shared" si="24"/>
        <v>5814.2999999999993</v>
      </c>
      <c r="I173" s="26"/>
    </row>
    <row r="174" spans="2:12" ht="15.6" customHeight="1" x14ac:dyDescent="0.2">
      <c r="B174" s="245"/>
      <c r="C174" s="32" t="s">
        <v>36</v>
      </c>
      <c r="D174" s="50"/>
      <c r="E174" s="49"/>
      <c r="F174" s="49"/>
      <c r="G174" s="49"/>
      <c r="H174" s="49"/>
      <c r="I174" s="37"/>
    </row>
    <row r="175" spans="2:12" ht="15.6" customHeight="1" x14ac:dyDescent="0.2">
      <c r="B175" s="246"/>
      <c r="C175" s="32" t="s">
        <v>133</v>
      </c>
      <c r="D175" s="50"/>
      <c r="E175" s="36">
        <f>SUMIF($C129:$C161,$C143,E129:E161)</f>
        <v>1.7</v>
      </c>
      <c r="F175" s="36">
        <f>SUMIF($C129:$C161,$C143,F129:F161)</f>
        <v>3465.5</v>
      </c>
      <c r="G175" s="36">
        <f>SUMIF($C129:$C161,$C143,G129:G161)</f>
        <v>7596.0999999999995</v>
      </c>
      <c r="H175" s="36">
        <f>SUMIF($C129:$C161,$C143,H129:H161)</f>
        <v>5814.2999999999993</v>
      </c>
      <c r="I175" s="37"/>
    </row>
    <row r="176" spans="2:12" ht="30" customHeight="1" x14ac:dyDescent="0.2">
      <c r="B176" s="246"/>
      <c r="C176" s="118" t="s">
        <v>134</v>
      </c>
      <c r="D176" s="50"/>
      <c r="E176" s="36">
        <f>SUMIF($C130:$C161,$C155,E130:E161)</f>
        <v>57.4</v>
      </c>
      <c r="F176" s="36">
        <f>SUMIF($C130:$C161,$C155,F130:F161)</f>
        <v>175.6</v>
      </c>
      <c r="G176" s="36">
        <f>SUMIF($C130:$C161,$C155,G130:G161)</f>
        <v>0</v>
      </c>
      <c r="H176" s="36">
        <f>SUMIF($C130:$C161,$C155,H130:H161)</f>
        <v>0</v>
      </c>
      <c r="I176" s="37"/>
    </row>
    <row r="177" spans="2:12" ht="17.25" customHeight="1" x14ac:dyDescent="0.2">
      <c r="B177" s="247"/>
      <c r="C177" s="144" t="s">
        <v>135</v>
      </c>
      <c r="D177" s="50"/>
      <c r="E177" s="36">
        <f>SUMIF($C129:$C161,$C148,E129:E161)</f>
        <v>1.1000000000000001</v>
      </c>
      <c r="F177" s="36">
        <f>SUMIF($C129:$C161,$C148,F129:F161)</f>
        <v>1.1000000000000001</v>
      </c>
      <c r="G177" s="36">
        <f>SUMIF($C129:$C161,$C148,G129:G161)</f>
        <v>0</v>
      </c>
      <c r="H177" s="36">
        <f>SUMIF($C129:$C161,$C148,H129:H161)</f>
        <v>0</v>
      </c>
      <c r="I177" s="37"/>
    </row>
    <row r="178" spans="2:12" ht="27.75" customHeight="1" x14ac:dyDescent="0.2">
      <c r="B178" s="24"/>
      <c r="C178" s="20" t="s">
        <v>136</v>
      </c>
      <c r="D178" s="45"/>
      <c r="E178" s="22">
        <f>E9+E14+E21+E26+E33+E51+E56+E62+E66+E71+E79+E90+E166+E173+E42+E37+E30+E46+E101+E94+E108+E104+E97+E112+E124</f>
        <v>7224.8999999999978</v>
      </c>
      <c r="F178" s="22">
        <f>F9+F14+F21+F26+F33+F51+F56+F62+F66+F71+F79+F90+F166+F173+F42+F37+F30+F46+F101+F94+F108+F104+F97+F112+F124</f>
        <v>14957.299999999997</v>
      </c>
      <c r="G178" s="22">
        <f>G9+G14+G21+G26+G33+G51+G56+G62+G66+G71+G79+G90+G166+G173+G42+G37+G30+G46+G101+G94+G108+G104+G97+G112+G124</f>
        <v>17462.3</v>
      </c>
      <c r="H178" s="22">
        <f>H9+H14+H21+H26+H33+H51+H56+H62+H66+H71+H79+H90+H166+H173+H42+H37+H30+H46+H101+H94+H108+H104+H97+H112+H124</f>
        <v>14726.099999999999</v>
      </c>
      <c r="I178" s="22"/>
    </row>
    <row r="179" spans="2:12" ht="17.45" customHeight="1" x14ac:dyDescent="0.2">
      <c r="B179" s="51"/>
      <c r="C179" s="30" t="s">
        <v>137</v>
      </c>
      <c r="D179" s="46"/>
      <c r="E179" s="38">
        <f>E30+E33+E130</f>
        <v>121.9</v>
      </c>
      <c r="F179" s="38">
        <f>F30+F33+F130</f>
        <v>476.7</v>
      </c>
      <c r="G179" s="38">
        <f>G30+G33+G130</f>
        <v>807.10000000000036</v>
      </c>
      <c r="H179" s="38">
        <f>H30+H33+H130</f>
        <v>1958.6999999999998</v>
      </c>
      <c r="I179" s="7"/>
    </row>
    <row r="180" spans="2:12" ht="31.5" customHeight="1" x14ac:dyDescent="0.2">
      <c r="B180" s="51"/>
      <c r="C180" s="30" t="s">
        <v>138</v>
      </c>
      <c r="D180" s="46"/>
      <c r="E180" s="38"/>
      <c r="F180" s="38">
        <f>F178-E178</f>
        <v>7732.4</v>
      </c>
      <c r="G180" s="38">
        <f t="shared" ref="G180:H180" si="25">G178-F178</f>
        <v>2505.0000000000018</v>
      </c>
      <c r="H180" s="38">
        <f t="shared" si="25"/>
        <v>-2736.2000000000007</v>
      </c>
      <c r="I180" s="7"/>
    </row>
    <row r="181" spans="2:12" ht="15" customHeight="1" x14ac:dyDescent="0.2">
      <c r="B181" s="248"/>
      <c r="C181" s="248"/>
      <c r="D181" s="248"/>
      <c r="E181" s="248"/>
      <c r="F181" s="248"/>
      <c r="G181" s="248"/>
      <c r="H181" s="248"/>
      <c r="I181" s="248"/>
    </row>
    <row r="182" spans="2:12" s="39" customFormat="1" ht="15" customHeight="1" x14ac:dyDescent="0.2">
      <c r="B182" s="232" t="s">
        <v>139</v>
      </c>
      <c r="C182" s="232"/>
      <c r="D182" s="232"/>
      <c r="E182" s="232"/>
      <c r="F182" s="232"/>
      <c r="G182" s="232"/>
      <c r="H182" s="232"/>
      <c r="I182" s="232"/>
      <c r="J182" s="80"/>
      <c r="K182" s="81"/>
      <c r="L182" s="82"/>
    </row>
    <row r="183" spans="2:12" s="39" customFormat="1" ht="15" customHeight="1" x14ac:dyDescent="0.2">
      <c r="B183" s="244" t="s">
        <v>140</v>
      </c>
      <c r="C183" s="244"/>
      <c r="D183" s="244"/>
      <c r="E183" s="244"/>
      <c r="F183" s="244"/>
      <c r="G183" s="244"/>
      <c r="H183" s="244"/>
      <c r="I183" s="244"/>
      <c r="J183" s="80"/>
      <c r="K183" s="81"/>
      <c r="L183" s="82"/>
    </row>
    <row r="184" spans="2:12" s="39" customFormat="1" ht="15" customHeight="1" x14ac:dyDescent="0.2">
      <c r="B184" s="232" t="s">
        <v>141</v>
      </c>
      <c r="C184" s="232"/>
      <c r="D184" s="232"/>
      <c r="E184" s="232"/>
      <c r="F184" s="232"/>
      <c r="G184" s="232"/>
      <c r="H184" s="232"/>
      <c r="I184" s="232"/>
      <c r="J184" s="80"/>
      <c r="K184" s="81"/>
      <c r="L184" s="82"/>
    </row>
    <row r="185" spans="2:12" s="39" customFormat="1" ht="15" customHeight="1" x14ac:dyDescent="0.2">
      <c r="B185" s="232" t="s">
        <v>142</v>
      </c>
      <c r="C185" s="232"/>
      <c r="D185" s="232"/>
      <c r="E185" s="232"/>
      <c r="F185" s="232"/>
      <c r="G185" s="232"/>
      <c r="H185" s="232"/>
      <c r="I185" s="232"/>
      <c r="J185" s="80"/>
      <c r="K185" s="81"/>
      <c r="L185" s="82"/>
    </row>
    <row r="186" spans="2:12" s="39" customFormat="1" ht="15" customHeight="1" x14ac:dyDescent="0.2">
      <c r="B186" s="231" t="s">
        <v>143</v>
      </c>
      <c r="C186" s="231"/>
      <c r="D186" s="84"/>
      <c r="E186" s="84"/>
      <c r="F186" s="84"/>
      <c r="G186" s="84"/>
      <c r="H186" s="84"/>
      <c r="I186" s="84"/>
      <c r="J186" s="80"/>
      <c r="K186" s="81"/>
      <c r="L186" s="82"/>
    </row>
    <row r="188" spans="2:12" x14ac:dyDescent="0.2">
      <c r="B188" s="3" t="s">
        <v>144</v>
      </c>
      <c r="C188" s="3"/>
    </row>
    <row r="189" spans="2:12" x14ac:dyDescent="0.2">
      <c r="B189" s="3" t="s">
        <v>145</v>
      </c>
      <c r="C189" s="3"/>
    </row>
    <row r="190" spans="2:12" x14ac:dyDescent="0.2">
      <c r="B190" s="3" t="s">
        <v>146</v>
      </c>
      <c r="C190" s="3"/>
    </row>
    <row r="191" spans="2:12" x14ac:dyDescent="0.2">
      <c r="B191" s="183" t="s">
        <v>147</v>
      </c>
    </row>
  </sheetData>
  <mergeCells count="77">
    <mergeCell ref="J129:K132"/>
    <mergeCell ref="J141:Q141"/>
    <mergeCell ref="B57:B61"/>
    <mergeCell ref="B80:B82"/>
    <mergeCell ref="B133:B134"/>
    <mergeCell ref="B91:B92"/>
    <mergeCell ref="B84:B85"/>
    <mergeCell ref="J138:L138"/>
    <mergeCell ref="J140:L140"/>
    <mergeCell ref="D75:D78"/>
    <mergeCell ref="B77:B78"/>
    <mergeCell ref="B95:B96"/>
    <mergeCell ref="B98:B99"/>
    <mergeCell ref="B102:B103"/>
    <mergeCell ref="B63:B64"/>
    <mergeCell ref="B88:B89"/>
    <mergeCell ref="B31:B32"/>
    <mergeCell ref="B38:B40"/>
    <mergeCell ref="B164:B165"/>
    <mergeCell ref="D164:D165"/>
    <mergeCell ref="B141:B143"/>
    <mergeCell ref="D129:D130"/>
    <mergeCell ref="B47:B49"/>
    <mergeCell ref="B135:B136"/>
    <mergeCell ref="D139:D140"/>
    <mergeCell ref="D137:D138"/>
    <mergeCell ref="B137:B138"/>
    <mergeCell ref="B139:B140"/>
    <mergeCell ref="B129:B130"/>
    <mergeCell ref="B109:B110"/>
    <mergeCell ref="D158:D159"/>
    <mergeCell ref="B105:B106"/>
    <mergeCell ref="B186:C186"/>
    <mergeCell ref="B185:I185"/>
    <mergeCell ref="B152:B153"/>
    <mergeCell ref="B154:B155"/>
    <mergeCell ref="B167:B172"/>
    <mergeCell ref="B156:B157"/>
    <mergeCell ref="B158:B159"/>
    <mergeCell ref="B162:B163"/>
    <mergeCell ref="D162:D163"/>
    <mergeCell ref="B184:I184"/>
    <mergeCell ref="B182:I182"/>
    <mergeCell ref="B183:I183"/>
    <mergeCell ref="B174:B177"/>
    <mergeCell ref="B160:B161"/>
    <mergeCell ref="D160:D161"/>
    <mergeCell ref="B181:I181"/>
    <mergeCell ref="H1:I1"/>
    <mergeCell ref="H2:I2"/>
    <mergeCell ref="D133:D136"/>
    <mergeCell ref="B4:I4"/>
    <mergeCell ref="B43:B44"/>
    <mergeCell ref="B75:B76"/>
    <mergeCell ref="B72:B73"/>
    <mergeCell ref="B52:B53"/>
    <mergeCell ref="B34:B35"/>
    <mergeCell ref="B15:B19"/>
    <mergeCell ref="B27:B28"/>
    <mergeCell ref="B22:B24"/>
    <mergeCell ref="B67:B69"/>
    <mergeCell ref="B86:B87"/>
    <mergeCell ref="D84:D89"/>
    <mergeCell ref="B10:B12"/>
    <mergeCell ref="B113:B114"/>
    <mergeCell ref="B125:B126"/>
    <mergeCell ref="D154:D157"/>
    <mergeCell ref="B149:B151"/>
    <mergeCell ref="B144:B148"/>
    <mergeCell ref="B116:B117"/>
    <mergeCell ref="B118:B119"/>
    <mergeCell ref="B120:B121"/>
    <mergeCell ref="B122:B123"/>
    <mergeCell ref="D116:D117"/>
    <mergeCell ref="D118:D119"/>
    <mergeCell ref="D120:D121"/>
    <mergeCell ref="D122:D123"/>
  </mergeCells>
  <printOptions horizontalCentered="1"/>
  <pageMargins left="0.39370078740157483" right="0.39370078740157483" top="0.59055118110236227" bottom="0.59055118110236227" header="0" footer="0"/>
  <pageSetup paperSize="9" scale="62" fitToWidth="0" fitToHeight="0" orientation="portrait" r:id="rId1"/>
  <rowBreaks count="4" manualBreakCount="4">
    <brk id="38" max="8" man="1"/>
    <brk id="80" max="8" man="1"/>
    <brk id="119" max="8" man="1"/>
    <brk id="157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AD497-A826-430B-A94F-F60754CA318C}">
  <dimension ref="B1:G24"/>
  <sheetViews>
    <sheetView zoomScaleNormal="100" zoomScaleSheetLayoutView="100" workbookViewId="0">
      <selection activeCell="I17" sqref="I17"/>
    </sheetView>
  </sheetViews>
  <sheetFormatPr defaultColWidth="9.140625" defaultRowHeight="12.75" x14ac:dyDescent="0.2"/>
  <cols>
    <col min="1" max="1" width="2.5703125" style="39" customWidth="1"/>
    <col min="2" max="2" width="4.7109375" style="39" customWidth="1"/>
    <col min="3" max="3" width="44.7109375" style="3" customWidth="1"/>
    <col min="4" max="4" width="14.7109375" style="39" customWidth="1"/>
    <col min="5" max="5" width="13" style="39" customWidth="1"/>
    <col min="6" max="6" width="12.28515625" style="39" customWidth="1"/>
    <col min="7" max="7" width="15.28515625" style="39" customWidth="1"/>
    <col min="8" max="16384" width="9.140625" style="39"/>
  </cols>
  <sheetData>
    <row r="1" spans="2:7" ht="25.15" customHeight="1" x14ac:dyDescent="0.2">
      <c r="B1" s="276" t="s">
        <v>148</v>
      </c>
      <c r="C1" s="276"/>
      <c r="D1" s="276"/>
      <c r="E1" s="276"/>
      <c r="F1" s="276"/>
      <c r="G1" s="276"/>
    </row>
    <row r="2" spans="2:7" x14ac:dyDescent="0.2">
      <c r="C2" s="39"/>
    </row>
    <row r="3" spans="2:7" ht="65.45" customHeight="1" x14ac:dyDescent="0.2">
      <c r="B3" s="99" t="s">
        <v>149</v>
      </c>
      <c r="C3" s="100" t="s">
        <v>150</v>
      </c>
      <c r="D3" s="101" t="s">
        <v>151</v>
      </c>
      <c r="E3" s="121" t="s">
        <v>7</v>
      </c>
      <c r="F3" s="121" t="s">
        <v>8</v>
      </c>
      <c r="G3" s="121" t="s">
        <v>9</v>
      </c>
    </row>
    <row r="4" spans="2:7" x14ac:dyDescent="0.2">
      <c r="B4" s="102">
        <v>1</v>
      </c>
      <c r="C4" s="90">
        <v>2</v>
      </c>
      <c r="D4" s="103">
        <v>3</v>
      </c>
      <c r="E4" s="122">
        <v>4</v>
      </c>
      <c r="F4" s="122">
        <v>5</v>
      </c>
      <c r="G4" s="122">
        <v>6</v>
      </c>
    </row>
    <row r="5" spans="2:7" ht="15.6" customHeight="1" x14ac:dyDescent="0.2">
      <c r="B5" s="273" t="s">
        <v>152</v>
      </c>
      <c r="C5" s="274"/>
      <c r="D5" s="274"/>
      <c r="E5" s="274"/>
      <c r="F5" s="274"/>
      <c r="G5" s="275"/>
    </row>
    <row r="6" spans="2:7" x14ac:dyDescent="0.2">
      <c r="B6" s="104" t="s">
        <v>153</v>
      </c>
      <c r="C6" s="91" t="s">
        <v>17</v>
      </c>
      <c r="D6" s="9">
        <f>SUM(D8:D13)</f>
        <v>6344.7000000000016</v>
      </c>
      <c r="E6" s="9">
        <f t="shared" ref="E6:G6" si="0">SUM(E8:E13)</f>
        <v>9273.6</v>
      </c>
      <c r="F6" s="9">
        <f t="shared" si="0"/>
        <v>7857.3000000000011</v>
      </c>
      <c r="G6" s="9">
        <f t="shared" si="0"/>
        <v>6906.0999999999995</v>
      </c>
    </row>
    <row r="7" spans="2:7" ht="19.149999999999999" customHeight="1" x14ac:dyDescent="0.2">
      <c r="B7" s="105"/>
      <c r="C7" s="92" t="s">
        <v>154</v>
      </c>
      <c r="D7" s="98"/>
      <c r="E7" s="120"/>
      <c r="F7" s="120"/>
      <c r="G7" s="120"/>
    </row>
    <row r="8" spans="2:7" ht="31.9" customHeight="1" x14ac:dyDescent="0.2">
      <c r="B8" s="105" t="s">
        <v>155</v>
      </c>
      <c r="C8" s="93" t="s">
        <v>156</v>
      </c>
      <c r="D8" s="94">
        <f>SUMIF('4 programa 3 lentelė'!C7:C177,'4 programa 3 lentelė'!C58,'4 programa 3 lentelė'!E7:E177)</f>
        <v>4429.9000000000005</v>
      </c>
      <c r="E8" s="94">
        <f>SUMIF('4 programa 3 lentelė'!$C7:$C179,'4 programa 3 lentelė'!$C11,'4 programa 3 lentelė'!F7:F179)</f>
        <v>6894.4000000000005</v>
      </c>
      <c r="F8" s="94">
        <f>SUMIF('4 programa 3 lentelė'!$C7:$C179,'4 programa 3 lentelė'!$C11,'4 programa 3 lentelė'!G7:G179)</f>
        <v>4876.7000000000007</v>
      </c>
      <c r="G8" s="94">
        <f>SUMIF('4 programa 3 lentelė'!$C7:$C179,'4 programa 3 lentelė'!$C11,'4 programa 3 lentelė'!H7:H179)</f>
        <v>5386.9</v>
      </c>
    </row>
    <row r="9" spans="2:7" x14ac:dyDescent="0.2">
      <c r="B9" s="105" t="s">
        <v>157</v>
      </c>
      <c r="C9" s="95" t="s">
        <v>24</v>
      </c>
      <c r="D9" s="94">
        <f>SUMIF('4 programa 3 lentelė'!$C7:$C179,'4 programa 3 lentelė'!$C17,'4 programa 3 lentelė'!E7:E179)</f>
        <v>1599.4</v>
      </c>
      <c r="E9" s="94">
        <f>SUMIF('4 programa 3 lentelė'!$C7:$C179,'4 programa 3 lentelė'!$C17,'4 programa 3 lentelė'!F7:F179)</f>
        <v>1537.1</v>
      </c>
      <c r="F9" s="94">
        <f>SUMIF('4 programa 3 lentelė'!$C7:$C179,'4 programa 3 lentelė'!$C17,'4 programa 3 lentelė'!G7:G179)</f>
        <v>1407</v>
      </c>
      <c r="G9" s="94">
        <f>SUMIF('4 programa 3 lentelė'!$C7:$C179,'4 programa 3 lentelė'!$C17,'4 programa 3 lentelė'!H7:H179)</f>
        <v>1408.2</v>
      </c>
    </row>
    <row r="10" spans="2:7" ht="21" customHeight="1" x14ac:dyDescent="0.2">
      <c r="B10" s="105" t="s">
        <v>158</v>
      </c>
      <c r="C10" s="95" t="s">
        <v>159</v>
      </c>
      <c r="D10" s="94">
        <f>SUMIF('4 programa 3 lentelė'!$C7:$C179,'4 programa 3 lentelė'!$C18,'4 programa 3 lentelė'!E7:E179)</f>
        <v>69.599999999999994</v>
      </c>
      <c r="E10" s="94">
        <f>SUMIF('4 programa 3 lentelė'!$C7:$C179,'4 programa 3 lentelė'!$C18,'4 programa 3 lentelė'!F7:F179)</f>
        <v>69.599999999999994</v>
      </c>
      <c r="F10" s="94">
        <f>SUMIF('4 programa 3 lentelė'!$C7:$C179,'4 programa 3 lentelė'!$C18,'4 programa 3 lentelė'!G7:G179)</f>
        <v>69.599999999999994</v>
      </c>
      <c r="G10" s="94">
        <f>SUMIF('4 programa 3 lentelė'!$C7:$C179,'4 programa 3 lentelė'!$C18,'4 programa 3 lentelė'!H7:H179)</f>
        <v>69.599999999999994</v>
      </c>
    </row>
    <row r="11" spans="2:7" ht="25.5" x14ac:dyDescent="0.2">
      <c r="B11" s="105" t="s">
        <v>160</v>
      </c>
      <c r="C11" s="95" t="s">
        <v>32</v>
      </c>
      <c r="D11" s="94">
        <f>SUMIF('4 programa 3 lentelė'!$C7:$C179,'4 programa 3 lentelė'!$C40,'4 programa 3 lentelė'!E7:E179)</f>
        <v>142.80000000000001</v>
      </c>
      <c r="E11" s="94">
        <f>SUMIF('4 programa 3 lentelė'!$C7:$C179,'4 programa 3 lentelė'!$C40,'4 programa 3 lentelė'!F7:F179)</f>
        <v>699.30000000000007</v>
      </c>
      <c r="F11" s="94">
        <f>SUMIF('4 programa 3 lentelė'!$C7:$C179,'4 programa 3 lentelė'!$C40,'4 programa 3 lentelė'!G7:G179)</f>
        <v>43</v>
      </c>
      <c r="G11" s="94">
        <f>SUMIF('4 programa 3 lentelė'!$C7:$C179,'4 programa 3 lentelė'!$C40,'4 programa 3 lentelė'!H7:H179)</f>
        <v>41.4</v>
      </c>
    </row>
    <row r="12" spans="2:7" x14ac:dyDescent="0.2">
      <c r="B12" s="105" t="s">
        <v>161</v>
      </c>
      <c r="C12" s="95" t="s">
        <v>162</v>
      </c>
      <c r="D12" s="94">
        <f>SUMIF('4 programa 3 lentelė'!$C7:$C180,'4 programa 3 lentelė'!$C131,'4 programa 3 lentelė'!E7:E180)</f>
        <v>0</v>
      </c>
      <c r="E12" s="94">
        <f>SUMIF('4 programa 3 lentelė'!$C7:$C180,'4 programa 3 lentelė'!$C131,'4 programa 3 lentelė'!F7:F180)</f>
        <v>0</v>
      </c>
      <c r="F12" s="94">
        <f>SUMIF('4 programa 3 lentelė'!$C7:$C180,'4 programa 3 lentelė'!$C131,'4 programa 3 lentelė'!G7:G180)</f>
        <v>1461</v>
      </c>
      <c r="G12" s="94">
        <f>SUMIF('4 programa 3 lentelė'!$C7:$C180,'4 programa 3 lentelė'!$C131,'4 programa 3 lentelė'!H7:H180)</f>
        <v>0</v>
      </c>
    </row>
    <row r="13" spans="2:7" x14ac:dyDescent="0.2">
      <c r="B13" s="105" t="s">
        <v>163</v>
      </c>
      <c r="C13" s="95" t="s">
        <v>164</v>
      </c>
      <c r="D13" s="94">
        <f>SUMIF('4 programa 3 lentelė'!$C7:$C179,'4 programa 3 lentelė'!$C19,'4 programa 3 lentelė'!E7:E179)</f>
        <v>103</v>
      </c>
      <c r="E13" s="94">
        <f>SUMIF('4 programa 3 lentelė'!$C7:$C179,'4 programa 3 lentelė'!$C19,'4 programa 3 lentelė'!F7:F179)</f>
        <v>73.199999999999989</v>
      </c>
      <c r="F13" s="94">
        <f>SUMIF('4 programa 3 lentelė'!$C7:$C179,'4 programa 3 lentelė'!$C19,'4 programa 3 lentelė'!G7:G179)</f>
        <v>0</v>
      </c>
      <c r="G13" s="94">
        <f>SUMIF('4 programa 3 lentelė'!$C7:$C179,'4 programa 3 lentelė'!$C19,'4 programa 3 lentelė'!H7:H179)</f>
        <v>0</v>
      </c>
    </row>
    <row r="14" spans="2:7" ht="45" customHeight="1" x14ac:dyDescent="0.2">
      <c r="B14" s="104" t="s">
        <v>165</v>
      </c>
      <c r="C14" s="92" t="s">
        <v>166</v>
      </c>
      <c r="D14" s="96">
        <f>SUM(D16:D21)</f>
        <v>880.2</v>
      </c>
      <c r="E14" s="96">
        <f t="shared" ref="E14:G14" si="1">SUM(E16:E21)</f>
        <v>5683.7000000000007</v>
      </c>
      <c r="F14" s="96">
        <f t="shared" si="1"/>
        <v>9605</v>
      </c>
      <c r="G14" s="96">
        <f t="shared" si="1"/>
        <v>7819.9999999999991</v>
      </c>
    </row>
    <row r="15" spans="2:7" ht="18" customHeight="1" x14ac:dyDescent="0.2">
      <c r="B15" s="105"/>
      <c r="C15" s="92" t="s">
        <v>154</v>
      </c>
      <c r="D15" s="8"/>
      <c r="E15" s="120"/>
      <c r="F15" s="120"/>
      <c r="G15" s="120"/>
    </row>
    <row r="16" spans="2:7" x14ac:dyDescent="0.2">
      <c r="B16" s="105" t="s">
        <v>167</v>
      </c>
      <c r="C16" s="97" t="s">
        <v>168</v>
      </c>
      <c r="D16" s="94">
        <f>SUMIF('4 programa 3 lentelė'!$C7:$C179,'4 programa 3 lentelė'!$C44,'4 programa 3 lentelė'!E7:E179)</f>
        <v>10.599999999999998</v>
      </c>
      <c r="E16" s="94">
        <f>SUMIF('4 programa 3 lentelė'!$C7:$C179,'4 programa 3 lentelė'!$C44,'4 programa 3 lentelė'!F7:F179)</f>
        <v>4590.8</v>
      </c>
      <c r="F16" s="94">
        <f>SUMIF('4 programa 3 lentelė'!$C7:$C179,'4 programa 3 lentelė'!$C44,'4 programa 3 lentelė'!G7:G179)</f>
        <v>8719.5</v>
      </c>
      <c r="G16" s="94">
        <f>SUMIF('4 programa 3 lentelė'!$C7:$C179,'4 programa 3 lentelė'!$C44,'4 programa 3 lentelė'!H7:H179)</f>
        <v>6905.0999999999995</v>
      </c>
    </row>
    <row r="17" spans="2:7" x14ac:dyDescent="0.2">
      <c r="B17" s="105" t="s">
        <v>169</v>
      </c>
      <c r="C17" s="97" t="s">
        <v>170</v>
      </c>
      <c r="D17" s="94">
        <f>SUMIF('4 programa 3 lentelė'!$C7:$C179,'4 programa 3 lentelė'!$C64,'4 programa 3 lentelė'!E7:E179)</f>
        <v>868.5</v>
      </c>
      <c r="E17" s="94">
        <f>SUMIF('4 programa 3 lentelė'!$C7:$C179,'4 programa 3 lentelė'!$C64,'4 programa 3 lentelė'!F7:F179)</f>
        <v>1091.8000000000002</v>
      </c>
      <c r="F17" s="94">
        <f>SUMIF('4 programa 3 lentelė'!$C7:$C179,'4 programa 3 lentelė'!$C64,'4 programa 3 lentelė'!G7:G179)</f>
        <v>885.5</v>
      </c>
      <c r="G17" s="94">
        <f>SUMIF('4 programa 3 lentelė'!$C7:$C179,'4 programa 3 lentelė'!$C64,'4 programa 3 lentelė'!H7:H179)</f>
        <v>914.9</v>
      </c>
    </row>
    <row r="18" spans="2:7" ht="25.5" x14ac:dyDescent="0.2">
      <c r="B18" s="105" t="s">
        <v>171</v>
      </c>
      <c r="C18" s="97" t="s">
        <v>172</v>
      </c>
      <c r="D18" s="94" cm="1">
        <f t="array" ref="D18">SUMIF('4 programa 3 lentelė'!$C7:$C179,C00,'4 programa 3 lentelė'!E7:E179)</f>
        <v>0</v>
      </c>
      <c r="E18" s="94" cm="1">
        <f t="array" ref="E18">SUMIF('4 programa 3 lentelė'!$C7:$C179,C00,'4 programa 3 lentelė'!F7:F179)</f>
        <v>0</v>
      </c>
      <c r="F18" s="94" cm="1">
        <f t="array" ref="F18">SUMIF('4 programa 3 lentelė'!$C7:$C179,C00,'4 programa 3 lentelė'!G7:G179)</f>
        <v>0</v>
      </c>
      <c r="G18" s="94" cm="1">
        <f t="array" ref="G18">SUMIF('4 programa 3 lentelė'!$C7:$C179,C00,'4 programa 3 lentelė'!H7:H179)</f>
        <v>0</v>
      </c>
    </row>
    <row r="19" spans="2:7" x14ac:dyDescent="0.2">
      <c r="B19" s="105" t="s">
        <v>173</v>
      </c>
      <c r="C19" s="97" t="s">
        <v>174</v>
      </c>
      <c r="D19" s="94" cm="1">
        <f t="array" ref="D19">SUMIF('4 programa 3 lentelė'!$C7:$C179,C00,'4 programa 3 lentelė'!E7:E179)</f>
        <v>0</v>
      </c>
      <c r="E19" s="94" cm="1">
        <f t="array" ref="E19">SUMIF('4 programa 3 lentelė'!$C7:$C179,C00,'4 programa 3 lentelė'!F7:F179)</f>
        <v>0</v>
      </c>
      <c r="F19" s="94" cm="1">
        <f t="array" ref="F19">SUMIF('4 programa 3 lentelė'!$C7:$C179,C00,'4 programa 3 lentelė'!G7:G179)</f>
        <v>0</v>
      </c>
      <c r="G19" s="94" cm="1">
        <f t="array" ref="G19">SUMIF('4 programa 3 lentelė'!$C7:$C179,C00,'4 programa 3 lentelė'!H7:H179)</f>
        <v>0</v>
      </c>
    </row>
    <row r="20" spans="2:7" x14ac:dyDescent="0.2">
      <c r="B20" s="105" t="s">
        <v>175</v>
      </c>
      <c r="C20" s="97" t="s">
        <v>113</v>
      </c>
      <c r="D20" s="94">
        <f>SUMIF('4 programa 3 lentelė'!$C7:$C177,'4 programa 3 lentelė'!$C177,'4 programa 3 lentelė'!E7:E177)</f>
        <v>1.1000000000000001</v>
      </c>
      <c r="E20" s="94">
        <f>SUMIF('4 programa 3 lentelė'!$C7:$C177,'4 programa 3 lentelė'!$C177,'4 programa 3 lentelė'!F7:F177)</f>
        <v>1.1000000000000001</v>
      </c>
      <c r="F20" s="94">
        <f>SUMIF('4 programa 3 lentelė'!$C7:$C177,'4 programa 3 lentelė'!$C177,'4 programa 3 lentelė'!G7:G177)</f>
        <v>0</v>
      </c>
      <c r="G20" s="94">
        <f>SUMIF('4 programa 3 lentelė'!$C7:$C177,'4 programa 3 lentelė'!$C177,'4 programa 3 lentelė'!H7:H177)</f>
        <v>0</v>
      </c>
    </row>
    <row r="21" spans="2:7" x14ac:dyDescent="0.2">
      <c r="B21" s="105" t="s">
        <v>176</v>
      </c>
      <c r="C21" s="97" t="s">
        <v>177</v>
      </c>
      <c r="D21" s="94" cm="1">
        <f t="array" ref="D21">SUMIF('4 programa 3 lentelė'!$C7:$C179,C00,'4 programa 3 lentelė'!E7:E179)</f>
        <v>0</v>
      </c>
      <c r="E21" s="94" cm="1">
        <f t="array" ref="E21">SUMIF('4 programa 3 lentelė'!$C7:$C179,C00,'4 programa 3 lentelė'!F7:F179)</f>
        <v>0</v>
      </c>
      <c r="F21" s="94" cm="1">
        <f t="array" ref="F21">SUMIF('4 programa 3 lentelė'!$C7:$C179,C00,'4 programa 3 lentelė'!G7:G179)</f>
        <v>0</v>
      </c>
      <c r="G21" s="94" cm="1">
        <f t="array" ref="G21">SUMIF('4 programa 3 lentelė'!$C7:$C179,C00,'4 programa 3 lentelė'!H7:H179)</f>
        <v>0</v>
      </c>
    </row>
    <row r="22" spans="2:7" ht="25.5" x14ac:dyDescent="0.2">
      <c r="B22" s="105"/>
      <c r="C22" s="95" t="s">
        <v>178</v>
      </c>
      <c r="D22" s="9">
        <f>D6+D14</f>
        <v>7224.9000000000015</v>
      </c>
      <c r="E22" s="9">
        <f t="shared" ref="E22:G22" si="2">E6+E14</f>
        <v>14957.300000000001</v>
      </c>
      <c r="F22" s="9">
        <f t="shared" si="2"/>
        <v>17462.300000000003</v>
      </c>
      <c r="G22" s="9">
        <f t="shared" si="2"/>
        <v>14726.099999999999</v>
      </c>
    </row>
    <row r="23" spans="2:7" x14ac:dyDescent="0.2">
      <c r="B23" s="124"/>
      <c r="C23" s="125" t="s">
        <v>137</v>
      </c>
      <c r="D23" s="98">
        <f>'4 programa 3 lentelė'!E30+'4 programa 3 lentelė'!E33+'4 programa 3 lentelė'!E130</f>
        <v>121.9</v>
      </c>
      <c r="E23" s="98">
        <f>'4 programa 3 lentelė'!F30+'4 programa 3 lentelė'!F33+'4 programa 3 lentelė'!F130</f>
        <v>476.7</v>
      </c>
      <c r="F23" s="98">
        <f>'4 programa 3 lentelė'!G30+'4 programa 3 lentelė'!G33+'4 programa 3 lentelė'!G130</f>
        <v>807.10000000000036</v>
      </c>
      <c r="G23" s="98">
        <f>'4 programa 3 lentelė'!H30+'4 programa 3 lentelė'!H33+'4 programa 3 lentelė'!H130</f>
        <v>1958.6999999999998</v>
      </c>
    </row>
    <row r="24" spans="2:7" ht="25.5" x14ac:dyDescent="0.2">
      <c r="B24" s="126"/>
      <c r="C24" s="95" t="s">
        <v>138</v>
      </c>
      <c r="D24" s="126"/>
      <c r="E24" s="177">
        <f>E22-D22</f>
        <v>7732.4</v>
      </c>
      <c r="F24" s="177">
        <f t="shared" ref="F24:G24" si="3">F22-E22</f>
        <v>2505.0000000000018</v>
      </c>
      <c r="G24" s="177">
        <f t="shared" si="3"/>
        <v>-2736.2000000000044</v>
      </c>
    </row>
  </sheetData>
  <mergeCells count="2">
    <mergeCell ref="B5:G5"/>
    <mergeCell ref="B1:G1"/>
  </mergeCells>
  <pageMargins left="0.7" right="0.7" top="0.75" bottom="0.75" header="0.3" footer="0.3"/>
  <pageSetup paperSize="9" scale="131" orientation="portrait" r:id="rId1"/>
  <ignoredErrors>
    <ignoredError sqref="D20:G2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2</vt:i4>
      </vt:variant>
    </vt:vector>
  </HeadingPairs>
  <TitlesOfParts>
    <vt:vector size="4" baseType="lpstr">
      <vt:lpstr>4 programa 3 lentelė</vt:lpstr>
      <vt:lpstr>Lėšų suvestinė 2 lentelė</vt:lpstr>
      <vt:lpstr>'4 programa 3 lentelė'!Print_Area</vt:lpstr>
      <vt:lpstr>'4 programa 3 lentelė'!Print_Titles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Asta Česnauskienė</cp:lastModifiedBy>
  <cp:revision/>
  <cp:lastPrinted>2024-12-19T12:40:50Z</cp:lastPrinted>
  <dcterms:created xsi:type="dcterms:W3CDTF">2023-07-10T07:04:14Z</dcterms:created>
  <dcterms:modified xsi:type="dcterms:W3CDTF">2024-12-19T15:22:16Z</dcterms:modified>
  <cp:category/>
  <cp:contentStatus/>
</cp:coreProperties>
</file>