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valdyba\kmsa\Savivaldybės administracija\BENDROSIOS VALDYMO FUNKCIJOS\Strateginio planavimo skyrius\SVP PLANAI\2025-2027 SVP\Komitetams 2024-12-19\"/>
    </mc:Choice>
  </mc:AlternateContent>
  <xr:revisionPtr revIDLastSave="0" documentId="13_ncr:1_{DCBA601A-97E0-460E-96C6-108D8B4D7A41}" xr6:coauthVersionLast="47" xr6:coauthVersionMax="47" xr10:uidLastSave="{00000000-0000-0000-0000-000000000000}"/>
  <bookViews>
    <workbookView xWindow="-120" yWindow="-120" windowWidth="38640" windowHeight="21120" xr2:uid="{FEA9E383-1DE5-4AFE-98A8-7A94D3659092}"/>
  </bookViews>
  <sheets>
    <sheet name="003" sheetId="1" r:id="rId1"/>
    <sheet name="Lėšų suvestinė 2 lentelė" sheetId="3" r:id="rId2"/>
  </sheets>
  <definedNames>
    <definedName name="_xlnm.Print_Area" localSheetId="0">'003'!$A$1:$I$140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1" l="1"/>
  <c r="F49" i="1" s="1"/>
  <c r="G51" i="1"/>
  <c r="F16" i="3" s="1"/>
  <c r="H51" i="1"/>
  <c r="G16" i="3" s="1"/>
  <c r="F48" i="1"/>
  <c r="E47" i="1"/>
  <c r="E11" i="1"/>
  <c r="F118" i="1"/>
  <c r="E45" i="1"/>
  <c r="F24" i="1"/>
  <c r="H24" i="1"/>
  <c r="G24" i="1"/>
  <c r="H95" i="1"/>
  <c r="G95" i="1"/>
  <c r="F95" i="1"/>
  <c r="F15" i="1"/>
  <c r="F12" i="1"/>
  <c r="H15" i="1"/>
  <c r="G15" i="1"/>
  <c r="F10" i="1"/>
  <c r="H77" i="1"/>
  <c r="G77" i="1"/>
  <c r="F77" i="1"/>
  <c r="E74" i="1"/>
  <c r="E77" i="1"/>
  <c r="F17" i="3" a="1"/>
  <c r="F17" i="3" s="1"/>
  <c r="E17" i="3" a="1"/>
  <c r="E17" i="3" s="1"/>
  <c r="D16" i="3"/>
  <c r="G75" i="1"/>
  <c r="F75" i="1"/>
  <c r="E75" i="1"/>
  <c r="G46" i="1"/>
  <c r="H113" i="1"/>
  <c r="G113" i="1"/>
  <c r="F113" i="1"/>
  <c r="E113" i="1"/>
  <c r="H73" i="1"/>
  <c r="G73" i="1"/>
  <c r="F73" i="1"/>
  <c r="E73" i="1"/>
  <c r="H48" i="1"/>
  <c r="G48" i="1"/>
  <c r="E48" i="1"/>
  <c r="H47" i="1"/>
  <c r="G47" i="1"/>
  <c r="F47" i="1"/>
  <c r="H46" i="1"/>
  <c r="F46" i="1"/>
  <c r="E46" i="1"/>
  <c r="H45" i="1"/>
  <c r="G45" i="1"/>
  <c r="F45" i="1"/>
  <c r="F43" i="1" s="1"/>
  <c r="E10" i="3"/>
  <c r="F10" i="3"/>
  <c r="G10" i="3"/>
  <c r="E9" i="3"/>
  <c r="F9" i="3"/>
  <c r="G9" i="3"/>
  <c r="E8" i="3"/>
  <c r="F8" i="3"/>
  <c r="G8" i="3"/>
  <c r="F74" i="1"/>
  <c r="G74" i="1"/>
  <c r="H74" i="1"/>
  <c r="E13" i="3"/>
  <c r="F13" i="3"/>
  <c r="G13" i="3"/>
  <c r="D13" i="3"/>
  <c r="D21" i="3" a="1"/>
  <c r="D21" i="3" s="1"/>
  <c r="E23" i="3"/>
  <c r="F23" i="3"/>
  <c r="G23" i="3"/>
  <c r="D23" i="3"/>
  <c r="G21" i="3"/>
  <c r="G20" i="3" a="1"/>
  <c r="G20" i="3" s="1"/>
  <c r="G19" i="3" a="1"/>
  <c r="G19" i="3" s="1"/>
  <c r="G18" i="3" a="1"/>
  <c r="G18" i="3" s="1"/>
  <c r="G17" i="3" a="1"/>
  <c r="G17" i="3" s="1"/>
  <c r="G12" i="3" a="1"/>
  <c r="G12" i="3" s="1"/>
  <c r="G11" i="3" a="1"/>
  <c r="G11" i="3" s="1"/>
  <c r="F11" i="3" a="1"/>
  <c r="F11" i="3" s="1"/>
  <c r="F12" i="3" a="1"/>
  <c r="F12" i="3" s="1"/>
  <c r="F21" i="3"/>
  <c r="F20" i="3" a="1"/>
  <c r="F20" i="3" s="1"/>
  <c r="F19" i="3" a="1"/>
  <c r="F19" i="3" s="1"/>
  <c r="F18" i="3" a="1"/>
  <c r="F18" i="3" s="1"/>
  <c r="E21" i="3"/>
  <c r="E20" i="3" a="1"/>
  <c r="E20" i="3" s="1"/>
  <c r="E19" i="3" a="1"/>
  <c r="E19" i="3" s="1"/>
  <c r="E18" i="3" a="1"/>
  <c r="E18" i="3" s="1"/>
  <c r="E12" i="3" a="1"/>
  <c r="E12" i="3" s="1"/>
  <c r="E11" i="3" a="1"/>
  <c r="E11" i="3" s="1"/>
  <c r="D20" i="3" a="1"/>
  <c r="D20" i="3" s="1"/>
  <c r="D19" i="3" a="1"/>
  <c r="D19" i="3" s="1"/>
  <c r="D18" i="3" a="1"/>
  <c r="D18" i="3" s="1"/>
  <c r="D17" i="3" a="1"/>
  <c r="D17" i="3" s="1"/>
  <c r="D12" i="3" a="1"/>
  <c r="D12" i="3" s="1"/>
  <c r="D11" i="3" a="1"/>
  <c r="D11" i="3" s="1"/>
  <c r="D10" i="3"/>
  <c r="D9" i="3"/>
  <c r="H49" i="1" l="1"/>
  <c r="E16" i="3"/>
  <c r="G49" i="1"/>
  <c r="D14" i="3"/>
  <c r="F14" i="3"/>
  <c r="E121" i="1" l="1"/>
  <c r="H121" i="1"/>
  <c r="H116" i="1"/>
  <c r="H93" i="1"/>
  <c r="H88" i="1"/>
  <c r="H84" i="1"/>
  <c r="H80" i="1"/>
  <c r="H57" i="1"/>
  <c r="H53" i="1"/>
  <c r="H71" i="1" l="1"/>
  <c r="H43" i="1"/>
  <c r="G6" i="3"/>
  <c r="H111" i="1"/>
  <c r="G14" i="3"/>
  <c r="E111" i="1"/>
  <c r="E71" i="1"/>
  <c r="G93" i="1"/>
  <c r="F93" i="1"/>
  <c r="E93" i="1"/>
  <c r="E57" i="1"/>
  <c r="F57" i="1"/>
  <c r="G57" i="1"/>
  <c r="H124" i="1" l="1"/>
  <c r="F71" i="1"/>
  <c r="F124" i="1" s="1"/>
  <c r="E6" i="3"/>
  <c r="F6" i="3"/>
  <c r="D8" i="3"/>
  <c r="D6" i="3" s="1"/>
  <c r="D22" i="3" s="1"/>
  <c r="G22" i="3"/>
  <c r="G71" i="1"/>
  <c r="G124" i="1" s="1"/>
  <c r="E43" i="1"/>
  <c r="E14" i="3"/>
  <c r="G43" i="1"/>
  <c r="F121" i="1"/>
  <c r="G121" i="1"/>
  <c r="E116" i="1"/>
  <c r="F116" i="1"/>
  <c r="G116" i="1"/>
  <c r="F111" i="1"/>
  <c r="G88" i="1"/>
  <c r="F88" i="1"/>
  <c r="E88" i="1"/>
  <c r="G53" i="1"/>
  <c r="F53" i="1"/>
  <c r="E53" i="1"/>
  <c r="H75" i="1" l="1"/>
  <c r="E22" i="3"/>
  <c r="G111" i="1"/>
  <c r="F22" i="3"/>
  <c r="G84" i="1"/>
  <c r="F84" i="1"/>
  <c r="E84" i="1"/>
  <c r="G80" i="1"/>
  <c r="F80" i="1"/>
  <c r="E80" i="1"/>
  <c r="E124" i="1" s="1"/>
  <c r="F126" i="1" l="1"/>
  <c r="E24" i="3" s="1"/>
  <c r="G126" i="1"/>
  <c r="F24" i="3" s="1"/>
  <c r="H126" i="1"/>
  <c r="G24"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Indrė Butenienė</author>
    <author>Inga Mikalauskienė</author>
  </authors>
  <commentList>
    <comment ref="C61" authorId="0" shapeId="0" xr:uid="{73BCD387-0EA5-4BE5-8DC0-946E9A9A95A4}">
      <text>
        <r>
          <rPr>
            <sz val="9"/>
            <color indexed="81"/>
            <rFont val="Tahoma"/>
            <family val="2"/>
            <charset val="186"/>
          </rPr>
          <t>Lietuvos savivaldybių asociacija, Asociacija "Klaipėdos regionas", asociacija "Naujoji Klaipėdos žuvininkystės vietos veiklos grupė", Asociacija "Klaipėdos miesto integruotų investicijų teritorijos vietos veiklos grupė"</t>
        </r>
      </text>
    </comment>
    <comment ref="C65" authorId="1" shapeId="0" xr:uid="{3449B9FF-996E-4542-A37C-4FD4D41473A5}">
      <text>
        <r>
          <rPr>
            <sz val="11"/>
            <color theme="1"/>
            <rFont val="Calibri"/>
            <family val="2"/>
            <charset val="186"/>
            <scheme val="minor"/>
          </rPr>
          <t>Tarptautinės organizacijos – Cruise Baltic – CB, EUROCITIES, Union of the Baltic Cities – UBC, Baltic Sail,  European Cities Against Drugs – ECAD, Healthy Cities network – WHO, Kommunnes Internasjonale Miljoorganisasjon – KIMO, Istorinių miestų lyga – IMLA, Žydų kultūros paveldo Europoje asociacija.</t>
        </r>
      </text>
    </comment>
    <comment ref="E86" authorId="1" shapeId="0" xr:uid="{9FFBC51A-0BD4-44EC-80AF-37B1484E47A2}">
      <text>
        <r>
          <rPr>
            <sz val="11"/>
            <color theme="1"/>
            <rFont val="Calibri"/>
            <family val="2"/>
            <charset val="186"/>
            <scheme val="minor"/>
          </rPr>
          <t>Savivaldybės sudaro savivaldybės administracijos direktoriaus rezervą, kuris turi būti ne mažesnis kaip 0,25 procento ir ne didesnis kaip 1 procentas patvirtintų savivaldybės biudžeto pajamų (neįskaitant valstybės dotacijų savivaldybių biudžetams). Savivaldybės mero rezervas gali būti didesnis kaip 1 procentas, kai yra paskelbta valstybės ir (arba) savivaldybės lygio ekstremalioji situacija ir (arba) įvesta nepaprastoji padėtis. Konkretų savivaldybės administracijos mero rezervo dydį kasmet nustato savivaldybės taryba, tvirtindama tam tikrų metų savivaldybės biudžetą.</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<sst xmlns="http://schemas.openxmlformats.org/spreadsheetml/2006/main" count="247" uniqueCount="173">
  <si>
    <t xml:space="preserve">Aiškinamojo rašto </t>
  </si>
  <si>
    <t>1 priedas</t>
  </si>
  <si>
    <t>3 lentelė. Klaipėdos miesto savivaldybės 2024–2027 metų 003 Savivaldybės valdymo programos uždaviniai, priemonės, asignavimai ir kitos lėšos (tūkst. eurų)</t>
  </si>
  <si>
    <t>Programos uždavinio, priemonės kodas ir požymis</t>
  </si>
  <si>
    <t>Uždavinio, priemonės pavadinimas, finansavimo šaltiniai</t>
  </si>
  <si>
    <t>Vykdytojas (padalinys / asmuo)</t>
  </si>
  <si>
    <t>2024 metų asignavimai ir kitos lėšos</t>
  </si>
  <si>
    <t>2025 metų asignavimai ir kitos lėšos</t>
  </si>
  <si>
    <t>2026 metų asignavimai ir kitos lėšos</t>
  </si>
  <si>
    <t>2027 metų asignavimai ir kitos lėšos</t>
  </si>
  <si>
    <t>Savivaldybės strateginio plėtros plano priemonės kodas</t>
  </si>
  <si>
    <t>003-01 (T)</t>
  </si>
  <si>
    <t>Uždavinys: Organizuoti savivaldybės veiklos bendrųjų funkcijų vykdymą</t>
  </si>
  <si>
    <t>003-01-01 (TP)</t>
  </si>
  <si>
    <t>Priemonė: Savivaldybės administracijos veiklos užtikrinimas</t>
  </si>
  <si>
    <t>003-01-01-01</t>
  </si>
  <si>
    <t>Savivaldybės tarybos ir administracijos veiklos užtikrinimas (darbo užmokestis)</t>
  </si>
  <si>
    <t>Savivaldybės administracijos direktorius – programos sąmatų tvirtinimas</t>
  </si>
  <si>
    <t xml:space="preserve">Savivaldybės biudžeto lėšos (nuosavos, be ankstesnių metų likučio) </t>
  </si>
  <si>
    <t>Lietuvos Respublikos valstybės biudžeto dotacijos</t>
  </si>
  <si>
    <t>Ankstesnių metų likučiai</t>
  </si>
  <si>
    <t>Kiti šaltiniai (Europos Sąjungos paramos lėšos)</t>
  </si>
  <si>
    <t>003-01-01-02</t>
  </si>
  <si>
    <t>Savivaldybės tarybos ir administracijos veiklos užtikrinimas (pastatų eksploatacija, prekių ir paslaugų įsigijimas, korespondencijos siuntimas paštu, spaudinių prenumerata ir kt.)</t>
  </si>
  <si>
    <t>AD
Bendrasis skyrius</t>
  </si>
  <si>
    <t>Pajamų įmokos ir kitos pajamos</t>
  </si>
  <si>
    <t>Viešosios tvarkos funkcijos užtikrinimas (pastatų eksploatacija, prekių ir paslaugų įsigijimas, korespondencijos siuntimas paštu ir kt.)</t>
  </si>
  <si>
    <t>AD
Administracinės veiklos, kontrolės ir prevencijos skyrius</t>
  </si>
  <si>
    <t>003-01-01-03</t>
  </si>
  <si>
    <t>Ekstremaliųjų situacijų ir (arba) įvykių prevencija</t>
  </si>
  <si>
    <t>AD
Civilinės saugos ir mobilizacijos skyrius</t>
  </si>
  <si>
    <t>003-01-01-04</t>
  </si>
  <si>
    <t>Žmogiškųjų išteklių valdymo tobulinimas ir motyvacinių priemonių įgyvendinimas</t>
  </si>
  <si>
    <t>2.6.1.4.</t>
  </si>
  <si>
    <t>003-01-01-05</t>
  </si>
  <si>
    <t>Komunikacijos skyrius</t>
  </si>
  <si>
    <t>2.6.3.1.</t>
  </si>
  <si>
    <t>003-01-01-06</t>
  </si>
  <si>
    <t>Atstovavimo teismuose ir teismų sprendimų vykdymo organizavimas bei teismo išlaidų apmokėjimas</t>
  </si>
  <si>
    <t>Teisės  ir personalo skyrius</t>
  </si>
  <si>
    <t>003-01-01-07</t>
  </si>
  <si>
    <t>Daugiabučių gyvenamųjų namų žemės nuomos mokesčio paskirstymo ir administravimo paslaugos pirkimas</t>
  </si>
  <si>
    <t>Finansų  skyrius</t>
  </si>
  <si>
    <t>003-01-01-08</t>
  </si>
  <si>
    <t>Seniūnaičių mokymai ir išmokų seniūnaičiams mokėjimas</t>
  </si>
  <si>
    <t>KSTD
Sporto, jaunimo ir bendruomenių reikalų skyrius</t>
  </si>
  <si>
    <t>2.6.4.2.</t>
  </si>
  <si>
    <t>003-01-01-09</t>
  </si>
  <si>
    <t>Civilinės atsakomybės draudimo įsigijimas</t>
  </si>
  <si>
    <t>003-01-01-10</t>
  </si>
  <si>
    <t xml:space="preserve">Duomenų apsaugos pareigūno paslaugų centralizuotas teikimas savivaldybės biudžetinėms įstaigoms </t>
  </si>
  <si>
    <t>Duomenų apsaugos pareigūnas</t>
  </si>
  <si>
    <t>Dalyvavimas organizuojant rinkimus</t>
  </si>
  <si>
    <t>Dalyvavimas projekte „Išmanusis miestas 10“</t>
  </si>
  <si>
    <t xml:space="preserve">UAD               Urbanistikos skyrius
</t>
  </si>
  <si>
    <t>Savivaldybės biudžetas (įskaitant skolintas lėšas)</t>
  </si>
  <si>
    <t>Iš jo:</t>
  </si>
  <si>
    <t xml:space="preserve">Savivaldybės biudžeto lėšos (nuosavos, be ankstesnių metų likučio)' </t>
  </si>
  <si>
    <t xml:space="preserve">Pajamų įmokos ir kitos pajamos'
</t>
  </si>
  <si>
    <t xml:space="preserve">Lietuvos Respublikos valstybės biudžeto dotacijos'
</t>
  </si>
  <si>
    <t>Ankstesnių metų likučiai'</t>
  </si>
  <si>
    <t xml:space="preserve">Kiti šaltiniai </t>
  </si>
  <si>
    <t>Iš jų:</t>
  </si>
  <si>
    <t>Kiti šaltiniai (Europos Sąjungos paramos lėšos)'</t>
  </si>
  <si>
    <t>003-01-02 (TP)</t>
  </si>
  <si>
    <t>Priemonė: Kontrolės ir audito tarnybos finansinio, ūkinio bei materialinio aptarnavimo užtikrinimas</t>
  </si>
  <si>
    <t>Kontrolės ir audito tarnyba</t>
  </si>
  <si>
    <t>003-01-03 (TP)</t>
  </si>
  <si>
    <t>Priemonė: Mero reprezentacinių priemonių vykdymas (Mero fondo naudojimas)</t>
  </si>
  <si>
    <t>Tarybos veiklos skyrius</t>
  </si>
  <si>
    <t>003-01-04(TP)</t>
  </si>
  <si>
    <t>Priemonė: Dalyvavimas vietinių ir tarptautinių organizacijų veikloje</t>
  </si>
  <si>
    <t>003-01-04-01</t>
  </si>
  <si>
    <t xml:space="preserve">Dalyvio mokestis už narystę Lietuvoje veikiančiose asociacijose </t>
  </si>
  <si>
    <t>1.1.1.2.</t>
  </si>
  <si>
    <t xml:space="preserve">Tarybos veiklos skyrius
SGD
Sporto, jaunimo ir bendruomeninių reikalų skyrius
</t>
  </si>
  <si>
    <t xml:space="preserve">KSTD
Turizmo skyrius </t>
  </si>
  <si>
    <t>003-01-04-02</t>
  </si>
  <si>
    <t>Tarptautinio bendradarbiavimo vystymas, atstovaujant Klaipėdos miestui</t>
  </si>
  <si>
    <t>2.6.3.1</t>
  </si>
  <si>
    <t>003-01-04-03</t>
  </si>
  <si>
    <t>Užsienio delegacijų priėmimų organizavimas</t>
  </si>
  <si>
    <t>003-01-04-04</t>
  </si>
  <si>
    <t xml:space="preserve">Dalyvavimas ES projekto „DivAirCity“ miestų bendradarbiavimo programoje </t>
  </si>
  <si>
    <t>003-01-05 (TP)</t>
  </si>
  <si>
    <t>Priemonė: Paskolų grąžinimas ir palūkanų mokėjimas</t>
  </si>
  <si>
    <t>Finansų skyrius</t>
  </si>
  <si>
    <t>003-01-06 (TP)</t>
  </si>
  <si>
    <t>Priemonė: Savivaldybės mero rezervas</t>
  </si>
  <si>
    <t>Apskaitos skyrius</t>
  </si>
  <si>
    <t>003-01-07 (TP)</t>
  </si>
  <si>
    <t>Priemonė: Valstybės deleguotų funkcijų vykdymas: žemės ūkio priemonių vykdymas</t>
  </si>
  <si>
    <t>003-02 (T)</t>
  </si>
  <si>
    <t>Uždavinys: Diegti Savivaldybės administracijoje modernias informacines sistemas ir plėsti elektroninių paslaugų spektrą</t>
  </si>
  <si>
    <t>003-02-01 (TP)</t>
  </si>
  <si>
    <t>Priemonė: Kompiuterinės, programinės įrangos, organizacinės technikos bei licencijų įsigijimas, eksploatavimas</t>
  </si>
  <si>
    <t>AD
Kibernetinio saugumo ir IT skyrius</t>
  </si>
  <si>
    <t>2.6.1.1.
2.6.2.3.
2.6.2.4.</t>
  </si>
  <si>
    <t>Priemonė: Duomenų surinkimo, saugojimo ir analizės informacinės sistemos sukūrimas</t>
  </si>
  <si>
    <t>AD                  Kibernetinio saugumo ir IT skyrius</t>
  </si>
  <si>
    <t>003-03 (T)</t>
  </si>
  <si>
    <t>Uždavinys: Gerinti gyventojų aptarnavimo kokybę, diegiant pažangius vadybos principus</t>
  </si>
  <si>
    <t>003-03-01 (TP)</t>
  </si>
  <si>
    <t>Priemonė: Savivaldybės administracijos veiklos valdymo tobulinimas</t>
  </si>
  <si>
    <t>003-03-01-01</t>
  </si>
  <si>
    <t>Klaipėdos miesto savivaldybės 2021–2030 metų strateginio plėtros plano patikslinimas</t>
  </si>
  <si>
    <t>Strateginio planavimo skyrius</t>
  </si>
  <si>
    <t>Klaipėdos miesto gyventojų nuomonės tyrimo atlikimas</t>
  </si>
  <si>
    <t>Bendro klientų aptarnavimo centro paslaugų paketo sukūrimas ir įdiegimas</t>
  </si>
  <si>
    <t>SGD 
Klientų aptarnavimo skyrius</t>
  </si>
  <si>
    <t>003-03-01-02</t>
  </si>
  <si>
    <t>Juridinio asmens, atsakingo už investicijų projektų valdymą, steigimas</t>
  </si>
  <si>
    <t xml:space="preserve">MVPD 
</t>
  </si>
  <si>
    <t>Savivaldybės biudžeto lėšos (nuosavos, be ankstesnių metų likučio)</t>
  </si>
  <si>
    <t>003-04 (T)</t>
  </si>
  <si>
    <t>Uždavinys: Gerinti gyventojų aptarnavimo ir darbuotojų darbo sąlygas Savivaldybės administracijoje</t>
  </si>
  <si>
    <t>003-04-01 (TP)</t>
  </si>
  <si>
    <t>Priemonė: Savivaldybės administracijos pastatų ir patalpų remontas</t>
  </si>
  <si>
    <t>MVPD 
Statinių administravimo skyrius</t>
  </si>
  <si>
    <t>003-04-02</t>
  </si>
  <si>
    <t>Priemonė: Naujo administracinio pastato su klientų aptarnavimo centru statyba</t>
  </si>
  <si>
    <t xml:space="preserve">IŠ VISO programai finansuoti pagal finansavimo šaltinius </t>
  </si>
  <si>
    <t>Iš jų: regioninių pažangos priemonių lėšos</t>
  </si>
  <si>
    <t>Asignavimų ir kitų lėšų pokytis, palyginti su ankstesnių metų patvirtintų asignavimų ir kitų lėšų planu</t>
  </si>
  <si>
    <t xml:space="preserve">T – tęstinės veiklos uždavinys. </t>
  </si>
  <si>
    <t>P – pažangos uždavinys.</t>
  </si>
  <si>
    <t>TP – tęstinės veiklos priemonė.</t>
  </si>
  <si>
    <t>PP – pažangos priemonė.</t>
  </si>
  <si>
    <t>RP – regioninė pažangos priemonė.</t>
  </si>
  <si>
    <t xml:space="preserve">AD – Administravimo departamentas. </t>
  </si>
  <si>
    <t>KSTD – Kultūros, sporto ir turizmo departamentas.</t>
  </si>
  <si>
    <t>MVPD – Miesto vystymo ir priežiūros departamentas.</t>
  </si>
  <si>
    <t>UAD – Urbanistikos ir architektūros departamentas.</t>
  </si>
  <si>
    <t>SGD – Socialinės gerovės departamentas.</t>
  </si>
  <si>
    <t>2 lentelė.  2024–2027 metų asignavimų ir kitų lėšų pasiskirstymas (tūkst. Eur)</t>
  </si>
  <si>
    <t>Eil. Nr.</t>
  </si>
  <si>
    <t>Programos kodas ir pavadinimas</t>
  </si>
  <si>
    <t>2024 m. asignavimai ir kitos lėšos</t>
  </si>
  <si>
    <t>2025 m. asignavimai ir kitos lėšos</t>
  </si>
  <si>
    <t>2026 m. asignavimai ir kitos lėšos</t>
  </si>
  <si>
    <t>2027 m. asignavimai ir kitos lėšos</t>
  </si>
  <si>
    <t>003 Valdymo programa</t>
  </si>
  <si>
    <t>1.</t>
  </si>
  <si>
    <r>
      <rPr>
        <sz val="10"/>
        <color rgb="FF000000"/>
        <rFont val="Times New Roman"/>
        <family val="1"/>
        <charset val="186"/>
      </rPr>
      <t xml:space="preserve">Iš jo:
</t>
    </r>
    <r>
      <rPr>
        <b/>
        <sz val="10"/>
        <color rgb="FF000000"/>
        <rFont val="Times New Roman"/>
        <family val="1"/>
        <charset val="186"/>
      </rPr>
      <t xml:space="preserve">
</t>
    </r>
  </si>
  <si>
    <t>1.1.</t>
  </si>
  <si>
    <t>savivaldybės biudžeto lėšos (nuosavos, be ankstesnių metų likučio)</t>
  </si>
  <si>
    <t>1.2.</t>
  </si>
  <si>
    <t>1.3.</t>
  </si>
  <si>
    <t>pajamų įmokos ir kitos pajamos</t>
  </si>
  <si>
    <t>1.4.</t>
  </si>
  <si>
    <t>Europos Sąjungos ir kitos tarptautinės finansinės paramos lėšos</t>
  </si>
  <si>
    <t>1.5.</t>
  </si>
  <si>
    <t>skolintos lėšos</t>
  </si>
  <si>
    <t>1.6.</t>
  </si>
  <si>
    <t>ankstesnių metų likučiai</t>
  </si>
  <si>
    <t>2.</t>
  </si>
  <si>
    <t xml:space="preserve">Kiti šaltiniai (Europos Sąjungos finansinė parama projektams įgyvendinti ir kitos teisėtai gautos lėšos, nurodant atskirus šaltinius)
</t>
  </si>
  <si>
    <t>2.1.</t>
  </si>
  <si>
    <t>Europos Sąjungos paramos lėšos</t>
  </si>
  <si>
    <t>2.2.</t>
  </si>
  <si>
    <t>Privalomojo sveikatos draudimo fondo lėšos</t>
  </si>
  <si>
    <t>2.3.</t>
  </si>
  <si>
    <t>Klaipėdos valstybinio jūrų uosto direkcijos lėšos (KVJUD)</t>
  </si>
  <si>
    <t>2.4.</t>
  </si>
  <si>
    <t>Valstybės biudžeto lėšos (LRVB)</t>
  </si>
  <si>
    <t>2.5.</t>
  </si>
  <si>
    <t>Kiti finansavimo šaltiniai</t>
  </si>
  <si>
    <t>2.6.</t>
  </si>
  <si>
    <t>Kelių priežiūros ir plėtros programos lėšos (KPP)</t>
  </si>
  <si>
    <r>
      <rPr>
        <b/>
        <sz val="10"/>
        <color theme="1"/>
        <rFont val="Times New Roman"/>
        <family val="1"/>
        <charset val="186"/>
      </rPr>
      <t>IŠ VISO</t>
    </r>
    <r>
      <rPr>
        <sz val="10"/>
        <color theme="1"/>
        <rFont val="Times New Roman"/>
        <family val="1"/>
        <charset val="186"/>
      </rPr>
      <t xml:space="preserve"> programai finansuoti pagal finansavimo šaltinius </t>
    </r>
    <r>
      <rPr>
        <i/>
        <sz val="10"/>
        <color theme="1"/>
        <rFont val="Times New Roman"/>
        <family val="1"/>
        <charset val="186"/>
      </rPr>
      <t>(1 ir 2 punktai)</t>
    </r>
  </si>
  <si>
    <t>Teisės  ir personalo skyrius
Strateginio planavimo skyrius</t>
  </si>
  <si>
    <t>Viešųjų ryšių plėtojimas (gyventojų apklausos, nuomonių tyrimai,  informacijos sklaida žiniasklaidos priemonėse, socialiniuose tinkluose savivaldybės skelbimų publikavimas</t>
  </si>
  <si>
    <r>
      <rPr>
        <sz val="10"/>
        <rFont val="Times New Roman"/>
        <family val="1"/>
      </rPr>
      <t>UAD 
Urbanistikos skyrius,
Turto valdymo skyrius</t>
    </r>
    <r>
      <rPr>
        <b/>
        <sz val="1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</si>
</sst>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1" x14ac:knownFonts="1">
    <font>
      <sz val="11"/>
      <color theme="1"/>
      <name val="Calibri"/>
      <family val="2"/>
      <charset val="186"/>
      <scheme val="minor"/>
    </font>
    <font>
      <b/>
      <sz val="10"/>
      <color theme="1"/>
      <name val="Times New Roman"/>
      <family val="1"/>
      <charset val="186"/>
    </font>
    <font>
      <b/>
      <sz val="10"/>
      <color rgb="FF000000"/>
      <name val="Times New Roman"/>
      <family val="1"/>
      <charset val="186"/>
    </font>
    <font>
      <sz val="10"/>
      <color theme="1"/>
      <name val="Times New Roman"/>
      <family val="1"/>
      <charset val="186"/>
    </font>
    <font>
      <i/>
      <sz val="10"/>
      <color theme="1"/>
      <name val="Times New Roman"/>
      <family val="1"/>
      <charset val="186"/>
    </font>
    <font>
      <sz val="10"/>
      <name val="Times New Roman"/>
      <family val="1"/>
      <charset val="186"/>
    </font>
    <font>
      <sz val="10"/>
      <color rgb="FFFF0000"/>
      <name val="Times New Roman"/>
      <family val="1"/>
      <charset val="186"/>
    </font>
    <font>
      <sz val="9"/>
      <color indexed="81"/>
      <name val="Tahoma"/>
      <family val="2"/>
      <charset val="186"/>
    </font>
    <font>
      <sz val="12"/>
      <name val="Times New Roman"/>
      <family val="1"/>
      <charset val="186"/>
    </font>
    <font>
      <b/>
      <sz val="12"/>
      <name val="Times New Roman"/>
      <family val="1"/>
      <charset val="186"/>
    </font>
    <font>
      <sz val="10"/>
      <color rgb="FF000000"/>
      <name val="Times New Roman"/>
      <family val="1"/>
      <charset val="186"/>
    </font>
    <font>
      <b/>
      <sz val="12"/>
      <color rgb="FF000000"/>
      <name val="Times New Roman"/>
      <family val="1"/>
      <charset val="186"/>
    </font>
    <font>
      <b/>
      <sz val="12"/>
      <color theme="1"/>
      <name val="Times New Roman"/>
      <family val="1"/>
      <charset val="186"/>
    </font>
    <font>
      <sz val="10"/>
      <color rgb="FFFF0000"/>
      <name val="Times New Roman"/>
      <family val="1"/>
    </font>
    <font>
      <sz val="10"/>
      <color rgb="FF0070C0"/>
      <name val="Times New Roman"/>
      <family val="1"/>
    </font>
    <font>
      <b/>
      <sz val="10"/>
      <name val="Times New Roman"/>
      <family val="1"/>
    </font>
    <font>
      <sz val="8"/>
      <color theme="1"/>
      <name val="Times New Roman"/>
      <family val="1"/>
      <charset val="186"/>
    </font>
    <font>
      <b/>
      <strike/>
      <sz val="10"/>
      <name val="Times New Roman"/>
      <family val="1"/>
    </font>
    <font>
      <sz val="10"/>
      <name val="Times New Roman"/>
      <family val="1"/>
    </font>
    <font>
      <sz val="8"/>
      <name val="Times New Roman"/>
      <family val="1"/>
    </font>
    <font>
      <strike/>
      <sz val="10"/>
      <name val="Times New Roman"/>
      <family val="1"/>
    </font>
  </fonts>
  <fills count="8">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bgColor rgb="FF000000"/>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rgb="FF000000"/>
      </bottom>
      <diagonal/>
    </border>
    <border>
      <left/>
      <right/>
      <top/>
      <bottom style="thin">
        <color indexed="64"/>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rgb="FF000000"/>
      </top>
      <bottom/>
      <diagonal/>
    </border>
  </borders>
  <cellStyleXfs count="1">
    <xf numFmtId="0" fontId="0" fillId="0" borderId="0"/>
  </cellStyleXfs>
  <cellXfs count="151">
    <xf numFmtId="0" fontId="0" fillId="0" borderId="0" xfId="0"/>
    <xf numFmtId="0" fontId="3" fillId="0" borderId="0" xfId="0" applyFont="1"/>
    <xf numFmtId="0" fontId="3" fillId="0" borderId="0" xfId="0" applyFont="1" applyAlignment="1">
      <alignment vertical="top"/>
    </xf>
    <xf numFmtId="0" fontId="3" fillId="0" borderId="4" xfId="0" applyFont="1" applyBorder="1" applyAlignment="1">
      <alignment vertical="top"/>
    </xf>
    <xf numFmtId="164" fontId="3" fillId="0" borderId="1" xfId="0" applyNumberFormat="1" applyFont="1" applyBorder="1" applyAlignment="1">
      <alignment horizontal="center" vertical="top" wrapText="1"/>
    </xf>
    <xf numFmtId="0" fontId="3" fillId="3" borderId="0" xfId="0" applyFont="1" applyFill="1"/>
    <xf numFmtId="164" fontId="3" fillId="0" borderId="0" xfId="0" applyNumberFormat="1" applyFont="1"/>
    <xf numFmtId="164" fontId="1" fillId="0" borderId="1" xfId="0" applyNumberFormat="1" applyFont="1" applyBorder="1" applyAlignment="1">
      <alignment horizontal="center" vertical="top" wrapText="1"/>
    </xf>
    <xf numFmtId="164" fontId="1" fillId="3" borderId="2" xfId="0" applyNumberFormat="1" applyFont="1" applyFill="1" applyBorder="1" applyAlignment="1">
      <alignment horizontal="center" vertical="top" wrapText="1"/>
    </xf>
    <xf numFmtId="0" fontId="1" fillId="0" borderId="10" xfId="0" applyFont="1" applyBorder="1" applyAlignment="1">
      <alignment horizontal="center" vertical="center" wrapText="1"/>
    </xf>
    <xf numFmtId="0" fontId="1" fillId="0" borderId="11" xfId="0" applyFont="1" applyBorder="1" applyAlignment="1">
      <alignment horizontal="center" vertical="top"/>
    </xf>
    <xf numFmtId="0" fontId="3" fillId="0" borderId="11" xfId="0" applyFont="1" applyBorder="1" applyAlignment="1">
      <alignment horizontal="center" vertical="top"/>
    </xf>
    <xf numFmtId="0" fontId="3" fillId="0" borderId="7" xfId="0" applyFont="1" applyBorder="1" applyAlignment="1">
      <alignment horizontal="left" vertical="top" wrapText="1"/>
    </xf>
    <xf numFmtId="0" fontId="3" fillId="0" borderId="0" xfId="0" applyFont="1" applyAlignment="1">
      <alignment horizontal="left" vertical="top"/>
    </xf>
    <xf numFmtId="0" fontId="3" fillId="0" borderId="4" xfId="0" applyFont="1" applyBorder="1" applyAlignment="1">
      <alignment horizontal="left" vertical="top"/>
    </xf>
    <xf numFmtId="164" fontId="3" fillId="0" borderId="2" xfId="0" applyNumberFormat="1" applyFont="1" applyBorder="1" applyAlignment="1">
      <alignment horizontal="center" vertical="top" wrapText="1"/>
    </xf>
    <xf numFmtId="164" fontId="3" fillId="3" borderId="2" xfId="0" applyNumberFormat="1" applyFont="1" applyFill="1" applyBorder="1" applyAlignment="1">
      <alignment horizontal="center" vertical="top" wrapText="1"/>
    </xf>
    <xf numFmtId="164" fontId="10" fillId="0" borderId="1" xfId="0" applyNumberFormat="1" applyFont="1" applyBorder="1" applyAlignment="1">
      <alignment horizontal="center" vertical="top" wrapText="1"/>
    </xf>
    <xf numFmtId="0" fontId="13" fillId="0" borderId="0" xfId="0" applyFont="1"/>
    <xf numFmtId="0" fontId="13" fillId="0" borderId="0" xfId="0" applyFont="1" applyAlignment="1">
      <alignment vertical="top" wrapText="1"/>
    </xf>
    <xf numFmtId="0" fontId="8" fillId="0" borderId="0" xfId="0" applyFont="1"/>
    <xf numFmtId="0" fontId="1" fillId="0" borderId="14" xfId="0" applyFont="1" applyBorder="1" applyAlignment="1">
      <alignment horizontal="center" vertical="top"/>
    </xf>
    <xf numFmtId="0" fontId="1" fillId="0" borderId="15" xfId="0" applyFont="1" applyBorder="1" applyAlignment="1">
      <alignment horizontal="left" vertical="top" wrapText="1"/>
    </xf>
    <xf numFmtId="164" fontId="1" fillId="0" borderId="3" xfId="0" applyNumberFormat="1" applyFont="1" applyBorder="1" applyAlignment="1">
      <alignment horizontal="center" vertical="top" wrapText="1"/>
    </xf>
    <xf numFmtId="0" fontId="1" fillId="0" borderId="10" xfId="0" applyFont="1" applyBorder="1" applyAlignment="1">
      <alignment horizontal="center" vertical="center"/>
    </xf>
    <xf numFmtId="0" fontId="2" fillId="0" borderId="7" xfId="0" applyFont="1" applyBorder="1" applyAlignment="1">
      <alignment horizontal="left" vertical="top" wrapText="1"/>
    </xf>
    <xf numFmtId="0" fontId="10" fillId="3" borderId="9" xfId="0" applyFont="1" applyFill="1" applyBorder="1" applyAlignment="1">
      <alignment horizontal="left" vertical="top" wrapText="1"/>
    </xf>
    <xf numFmtId="0" fontId="10" fillId="0" borderId="7" xfId="0" applyFont="1" applyBorder="1" applyAlignment="1">
      <alignment horizontal="left" vertical="top" wrapText="1"/>
    </xf>
    <xf numFmtId="164" fontId="10" fillId="3" borderId="2" xfId="0" applyNumberFormat="1" applyFont="1" applyFill="1" applyBorder="1" applyAlignment="1">
      <alignment horizontal="center" vertical="top" wrapText="1"/>
    </xf>
    <xf numFmtId="0" fontId="14" fillId="0" borderId="0" xfId="0" applyFont="1" applyAlignment="1">
      <alignment vertical="top" wrapText="1"/>
    </xf>
    <xf numFmtId="0" fontId="15" fillId="6" borderId="1" xfId="0" applyFont="1" applyFill="1" applyBorder="1" applyAlignment="1">
      <alignment vertical="top" wrapText="1"/>
    </xf>
    <xf numFmtId="0" fontId="15" fillId="3" borderId="1" xfId="0" applyFont="1" applyFill="1" applyBorder="1" applyAlignment="1">
      <alignment vertical="top" wrapText="1"/>
    </xf>
    <xf numFmtId="0" fontId="15" fillId="0" borderId="1" xfId="0" applyFont="1" applyBorder="1" applyAlignment="1">
      <alignment vertical="top" wrapText="1"/>
    </xf>
    <xf numFmtId="0" fontId="16" fillId="0" borderId="10" xfId="0" applyFont="1" applyBorder="1" applyAlignment="1">
      <alignment horizontal="center" vertical="center" wrapText="1"/>
    </xf>
    <xf numFmtId="0" fontId="16" fillId="0" borderId="10" xfId="0" applyFont="1" applyBorder="1" applyAlignment="1">
      <alignment horizontal="center" vertical="center"/>
    </xf>
    <xf numFmtId="0" fontId="15" fillId="5" borderId="1" xfId="0" applyFont="1" applyFill="1" applyBorder="1" applyAlignment="1">
      <alignment vertical="top" wrapText="1"/>
    </xf>
    <xf numFmtId="0" fontId="6" fillId="0" borderId="0" xfId="0" applyFont="1"/>
    <xf numFmtId="0" fontId="17" fillId="5" borderId="1" xfId="0" applyFont="1" applyFill="1" applyBorder="1" applyAlignment="1">
      <alignment horizontal="justify" vertical="top" wrapText="1"/>
    </xf>
    <xf numFmtId="0" fontId="17" fillId="6" borderId="1" xfId="0" applyFont="1" applyFill="1" applyBorder="1" applyAlignment="1">
      <alignment horizontal="justify" vertical="top" wrapText="1"/>
    </xf>
    <xf numFmtId="0" fontId="17" fillId="6" borderId="1" xfId="0" applyFont="1" applyFill="1" applyBorder="1" applyAlignment="1">
      <alignment vertical="top" wrapText="1"/>
    </xf>
    <xf numFmtId="164" fontId="17" fillId="6" borderId="1" xfId="0" applyNumberFormat="1" applyFont="1" applyFill="1" applyBorder="1" applyAlignment="1">
      <alignment horizontal="center" vertical="top" wrapText="1"/>
    </xf>
    <xf numFmtId="0" fontId="17" fillId="3" borderId="1" xfId="0" applyFont="1" applyFill="1" applyBorder="1" applyAlignment="1">
      <alignment vertical="top" wrapText="1"/>
    </xf>
    <xf numFmtId="164" fontId="17" fillId="3" borderId="1" xfId="0" applyNumberFormat="1" applyFont="1" applyFill="1" applyBorder="1" applyAlignment="1">
      <alignment horizontal="center" vertical="top" wrapText="1"/>
    </xf>
    <xf numFmtId="0" fontId="17" fillId="0" borderId="1" xfId="0" applyFont="1" applyBorder="1" applyAlignment="1">
      <alignment vertical="top" wrapText="1"/>
    </xf>
    <xf numFmtId="164" fontId="17" fillId="3" borderId="1" xfId="0" applyNumberFormat="1" applyFont="1" applyFill="1" applyBorder="1" applyAlignment="1">
      <alignment horizontal="center" vertical="center" wrapText="1"/>
    </xf>
    <xf numFmtId="0" fontId="15" fillId="6" borderId="11" xfId="0" applyFont="1" applyFill="1" applyBorder="1" applyAlignment="1">
      <alignment vertical="top" wrapText="1"/>
    </xf>
    <xf numFmtId="164" fontId="15" fillId="6" borderId="7" xfId="0" applyNumberFormat="1" applyFont="1" applyFill="1" applyBorder="1" applyAlignment="1">
      <alignment horizontal="center" vertical="top" wrapText="1"/>
    </xf>
    <xf numFmtId="0" fontId="15" fillId="6" borderId="1" xfId="0" applyFont="1" applyFill="1" applyBorder="1" applyAlignment="1">
      <alignment horizontal="center" vertical="top" wrapText="1"/>
    </xf>
    <xf numFmtId="0" fontId="15" fillId="0" borderId="15" xfId="0" applyFont="1" applyBorder="1" applyAlignment="1">
      <alignment vertical="top" wrapText="1"/>
    </xf>
    <xf numFmtId="164" fontId="15" fillId="0" borderId="7" xfId="0" applyNumberFormat="1" applyFont="1" applyBorder="1" applyAlignment="1">
      <alignment horizontal="center" vertical="top" wrapText="1"/>
    </xf>
    <xf numFmtId="0" fontId="15" fillId="0" borderId="1" xfId="0" applyFont="1" applyBorder="1" applyAlignment="1">
      <alignment horizontal="center" vertical="top" wrapText="1"/>
    </xf>
    <xf numFmtId="0" fontId="15" fillId="0" borderId="7" xfId="0" applyFont="1" applyBorder="1" applyAlignment="1">
      <alignment vertical="top" wrapText="1"/>
    </xf>
    <xf numFmtId="0" fontId="18" fillId="3" borderId="1" xfId="0" applyFont="1" applyFill="1" applyBorder="1" applyAlignment="1">
      <alignment vertical="top" wrapText="1"/>
    </xf>
    <xf numFmtId="14" fontId="13" fillId="3" borderId="0" xfId="0" applyNumberFormat="1" applyFont="1" applyFill="1" applyAlignment="1">
      <alignment vertical="top" wrapText="1"/>
    </xf>
    <xf numFmtId="0" fontId="3" fillId="3" borderId="0" xfId="0" applyFont="1" applyFill="1" applyAlignment="1">
      <alignment vertical="top"/>
    </xf>
    <xf numFmtId="14" fontId="14" fillId="3" borderId="0" xfId="0" applyNumberFormat="1" applyFont="1" applyFill="1" applyAlignment="1">
      <alignment vertical="top"/>
    </xf>
    <xf numFmtId="14" fontId="3" fillId="3" borderId="0" xfId="0" applyNumberFormat="1" applyFont="1" applyFill="1"/>
    <xf numFmtId="0" fontId="3" fillId="0" borderId="0" xfId="0" applyFont="1" applyAlignment="1">
      <alignment horizontal="center" vertical="top"/>
    </xf>
    <xf numFmtId="0" fontId="6" fillId="3" borderId="0" xfId="0" applyFont="1" applyFill="1"/>
    <xf numFmtId="14" fontId="6" fillId="3" borderId="0" xfId="0" applyNumberFormat="1" applyFont="1" applyFill="1"/>
    <xf numFmtId="0" fontId="6" fillId="3" borderId="0" xfId="0" applyFont="1" applyFill="1" applyAlignment="1">
      <alignment vertical="top" wrapText="1"/>
    </xf>
    <xf numFmtId="0" fontId="17" fillId="3" borderId="2" xfId="0" applyFont="1" applyFill="1" applyBorder="1" applyAlignment="1">
      <alignment horizontal="left" vertical="top" wrapText="1"/>
    </xf>
    <xf numFmtId="0" fontId="17" fillId="3" borderId="3" xfId="0" applyFont="1" applyFill="1" applyBorder="1" applyAlignment="1">
      <alignment horizontal="left" vertical="top" wrapText="1"/>
    </xf>
    <xf numFmtId="0" fontId="9" fillId="0" borderId="13" xfId="0" applyFont="1" applyBorder="1" applyAlignment="1">
      <alignment horizontal="center" vertical="center" wrapText="1"/>
    </xf>
    <xf numFmtId="0" fontId="8" fillId="0" borderId="0" xfId="0" applyFont="1" applyAlignment="1">
      <alignment horizontal="left"/>
    </xf>
    <xf numFmtId="0" fontId="6" fillId="0" borderId="16" xfId="0" applyFont="1" applyBorder="1" applyAlignment="1">
      <alignment horizontal="left" wrapText="1"/>
    </xf>
    <xf numFmtId="0" fontId="5" fillId="0" borderId="0" xfId="0" applyFont="1" applyAlignment="1">
      <alignment horizontal="left"/>
    </xf>
    <xf numFmtId="0" fontId="5" fillId="0" borderId="0" xfId="0" applyFont="1" applyAlignment="1">
      <alignment horizontal="left" vertical="top" wrapText="1"/>
    </xf>
    <xf numFmtId="0" fontId="5" fillId="0" borderId="0" xfId="0" applyFont="1" applyAlignment="1">
      <alignment vertical="top" wrapText="1"/>
    </xf>
    <xf numFmtId="0" fontId="3" fillId="0" borderId="0" xfId="0" applyFont="1" applyAlignment="1">
      <alignment horizontal="left" vertical="top"/>
    </xf>
    <xf numFmtId="0" fontId="3" fillId="0" borderId="0" xfId="0" applyFont="1" applyAlignment="1">
      <alignment horizontal="left"/>
    </xf>
    <xf numFmtId="0" fontId="12" fillId="5" borderId="1" xfId="0" applyFont="1" applyFill="1" applyBorder="1" applyAlignment="1">
      <alignment horizontal="center" vertical="center" wrapText="1"/>
    </xf>
    <xf numFmtId="0" fontId="11" fillId="0" borderId="0" xfId="0" applyFont="1" applyAlignment="1">
      <alignment horizontal="center" vertical="center"/>
    </xf>
    <xf numFmtId="0" fontId="15"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2" borderId="1" xfId="0" applyFont="1" applyFill="1" applyBorder="1" applyAlignment="1">
      <alignment horizontal="center" vertical="top" wrapText="1"/>
    </xf>
    <xf numFmtId="0" fontId="15" fillId="4" borderId="1" xfId="0" applyFont="1" applyFill="1" applyBorder="1" applyAlignment="1">
      <alignment vertical="top" wrapText="1"/>
    </xf>
    <xf numFmtId="164" fontId="15" fillId="4" borderId="1" xfId="0" applyNumberFormat="1" applyFont="1" applyFill="1" applyBorder="1" applyAlignment="1">
      <alignment horizontal="center" vertical="top" wrapText="1"/>
    </xf>
    <xf numFmtId="0" fontId="15" fillId="4" borderId="1" xfId="0" applyFont="1" applyFill="1" applyBorder="1" applyAlignment="1">
      <alignment horizontal="center" vertical="top" wrapText="1"/>
    </xf>
    <xf numFmtId="0" fontId="15" fillId="5" borderId="1" xfId="0" applyFont="1" applyFill="1" applyBorder="1" applyAlignment="1">
      <alignment horizontal="justify" vertical="top" wrapText="1"/>
    </xf>
    <xf numFmtId="164" fontId="15" fillId="5" borderId="1" xfId="0" applyNumberFormat="1" applyFont="1" applyFill="1" applyBorder="1" applyAlignment="1">
      <alignment horizontal="center" vertical="top" wrapText="1"/>
    </xf>
    <xf numFmtId="0" fontId="15" fillId="5" borderId="1" xfId="0" applyFont="1" applyFill="1" applyBorder="1" applyAlignment="1">
      <alignment horizontal="center" vertical="top" wrapText="1"/>
    </xf>
    <xf numFmtId="0" fontId="18" fillId="0" borderId="2" xfId="0" applyFont="1" applyBorder="1" applyAlignment="1">
      <alignment horizontal="left" vertical="top" wrapText="1"/>
    </xf>
    <xf numFmtId="0" fontId="18" fillId="0" borderId="2" xfId="0" applyFont="1" applyBorder="1" applyAlignment="1">
      <alignment horizontal="center" vertical="top" wrapText="1"/>
    </xf>
    <xf numFmtId="164" fontId="15" fillId="0" borderId="1" xfId="0" applyNumberFormat="1" applyFont="1" applyBorder="1" applyAlignment="1">
      <alignment horizontal="center" vertical="top" wrapText="1"/>
    </xf>
    <xf numFmtId="0" fontId="18" fillId="0" borderId="1" xfId="0" applyFont="1" applyBorder="1" applyAlignment="1">
      <alignment horizontal="center" vertical="top" wrapText="1"/>
    </xf>
    <xf numFmtId="0" fontId="18" fillId="0" borderId="5" xfId="0" applyFont="1" applyBorder="1" applyAlignment="1">
      <alignment horizontal="left" vertical="top" wrapText="1"/>
    </xf>
    <xf numFmtId="0" fontId="18" fillId="0" borderId="1" xfId="0" applyFont="1" applyBorder="1" applyAlignment="1">
      <alignment vertical="top" wrapText="1"/>
    </xf>
    <xf numFmtId="0" fontId="18" fillId="0" borderId="5" xfId="0" applyFont="1" applyBorder="1" applyAlignment="1">
      <alignment horizontal="center" vertical="top" wrapText="1"/>
    </xf>
    <xf numFmtId="164" fontId="18" fillId="3" borderId="1" xfId="0" applyNumberFormat="1" applyFont="1" applyFill="1" applyBorder="1" applyAlignment="1">
      <alignment horizontal="center" vertical="top" wrapText="1"/>
    </xf>
    <xf numFmtId="0" fontId="18" fillId="0" borderId="3" xfId="0" applyFont="1" applyBorder="1" applyAlignment="1">
      <alignment horizontal="left" vertical="top" wrapText="1"/>
    </xf>
    <xf numFmtId="0" fontId="18" fillId="0" borderId="3" xfId="0" applyFont="1" applyBorder="1" applyAlignment="1">
      <alignment horizontal="center" vertical="top" wrapText="1"/>
    </xf>
    <xf numFmtId="164" fontId="18" fillId="0" borderId="1" xfId="0" applyNumberFormat="1" applyFont="1" applyBorder="1" applyAlignment="1">
      <alignment horizontal="center" vertical="top" wrapText="1"/>
    </xf>
    <xf numFmtId="0" fontId="18" fillId="3" borderId="1" xfId="0" applyFont="1" applyFill="1" applyBorder="1" applyAlignment="1">
      <alignment horizontal="left" vertical="top" wrapText="1"/>
    </xf>
    <xf numFmtId="0" fontId="18" fillId="3" borderId="2" xfId="0" applyFont="1" applyFill="1" applyBorder="1" applyAlignment="1">
      <alignment horizontal="center" vertical="top" wrapText="1"/>
    </xf>
    <xf numFmtId="0" fontId="18" fillId="3" borderId="3" xfId="0" applyFont="1" applyFill="1" applyBorder="1" applyAlignment="1">
      <alignment horizontal="center" vertical="top" wrapText="1"/>
    </xf>
    <xf numFmtId="0" fontId="18" fillId="3" borderId="2" xfId="0" applyFont="1" applyFill="1" applyBorder="1" applyAlignment="1">
      <alignment horizontal="left" vertical="top" wrapText="1"/>
    </xf>
    <xf numFmtId="0" fontId="18" fillId="3" borderId="5" xfId="0" applyFont="1" applyFill="1" applyBorder="1" applyAlignment="1">
      <alignment horizontal="left" vertical="top" wrapText="1"/>
    </xf>
    <xf numFmtId="0" fontId="18" fillId="3" borderId="3" xfId="0" applyFont="1" applyFill="1" applyBorder="1" applyAlignment="1">
      <alignment horizontal="left" vertical="top" wrapText="1"/>
    </xf>
    <xf numFmtId="164" fontId="15" fillId="3" borderId="1" xfId="0" applyNumberFormat="1" applyFont="1" applyFill="1" applyBorder="1" applyAlignment="1">
      <alignment horizontal="center" vertical="top" wrapText="1"/>
    </xf>
    <xf numFmtId="0" fontId="18" fillId="3" borderId="1" xfId="0" applyFont="1" applyFill="1" applyBorder="1" applyAlignment="1">
      <alignment horizontal="center" vertical="top" wrapText="1"/>
    </xf>
    <xf numFmtId="0" fontId="18" fillId="6" borderId="1" xfId="0" applyFont="1" applyFill="1" applyBorder="1" applyAlignment="1">
      <alignment horizontal="justify" vertical="center" wrapText="1"/>
    </xf>
    <xf numFmtId="164" fontId="15" fillId="6" borderId="1" xfId="0" applyNumberFormat="1" applyFont="1" applyFill="1" applyBorder="1" applyAlignment="1">
      <alignment horizontal="center" vertical="top" wrapText="1"/>
    </xf>
    <xf numFmtId="0" fontId="18" fillId="3" borderId="2" xfId="0" applyFont="1" applyFill="1" applyBorder="1" applyAlignment="1">
      <alignment horizontal="center" vertical="center" wrapText="1"/>
    </xf>
    <xf numFmtId="0" fontId="15" fillId="3" borderId="1" xfId="0" applyFont="1" applyFill="1" applyBorder="1" applyAlignment="1">
      <alignment horizontal="center" vertical="top" wrapText="1"/>
    </xf>
    <xf numFmtId="0" fontId="18" fillId="3" borderId="5"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6" borderId="5" xfId="0" applyFont="1" applyFill="1" applyBorder="1" applyAlignment="1">
      <alignment horizontal="center" vertical="center" wrapText="1"/>
    </xf>
    <xf numFmtId="0" fontId="15" fillId="6" borderId="11" xfId="0" applyFont="1" applyFill="1" applyBorder="1" applyAlignment="1">
      <alignment horizontal="left" vertical="top"/>
    </xf>
    <xf numFmtId="0" fontId="18" fillId="3" borderId="11" xfId="0" applyFont="1" applyFill="1" applyBorder="1" applyAlignment="1">
      <alignment horizontal="center" vertical="center" wrapText="1"/>
    </xf>
    <xf numFmtId="0" fontId="15" fillId="3" borderId="15" xfId="0" applyFont="1" applyFill="1" applyBorder="1" applyAlignment="1">
      <alignment horizontal="left" vertical="top" wrapText="1"/>
    </xf>
    <xf numFmtId="0" fontId="15" fillId="5" borderId="3" xfId="0" applyFont="1" applyFill="1" applyBorder="1" applyAlignment="1">
      <alignment horizontal="justify" vertical="top" wrapText="1"/>
    </xf>
    <xf numFmtId="0" fontId="18" fillId="5" borderId="1" xfId="0" applyFont="1" applyFill="1" applyBorder="1" applyAlignment="1">
      <alignment horizontal="center" vertical="top" wrapText="1"/>
    </xf>
    <xf numFmtId="0" fontId="15" fillId="3" borderId="2" xfId="0" applyFont="1" applyFill="1" applyBorder="1" applyAlignment="1">
      <alignment horizontal="center" vertical="top" wrapText="1"/>
    </xf>
    <xf numFmtId="0" fontId="15" fillId="3" borderId="3" xfId="0" applyFont="1" applyFill="1" applyBorder="1" applyAlignment="1">
      <alignment horizontal="center" vertical="top" wrapText="1"/>
    </xf>
    <xf numFmtId="164" fontId="15" fillId="3" borderId="1" xfId="0" applyNumberFormat="1" applyFont="1" applyFill="1" applyBorder="1" applyAlignment="1">
      <alignment horizontal="center" vertical="top"/>
    </xf>
    <xf numFmtId="0" fontId="15" fillId="3" borderId="8" xfId="0" applyFont="1" applyFill="1" applyBorder="1" applyAlignment="1">
      <alignment vertical="top" wrapText="1"/>
    </xf>
    <xf numFmtId="0" fontId="18" fillId="3" borderId="9" xfId="0" applyFont="1" applyFill="1" applyBorder="1" applyAlignment="1">
      <alignment horizontal="center" vertical="top" wrapText="1"/>
    </xf>
    <xf numFmtId="0" fontId="18" fillId="3" borderId="17" xfId="0" applyFont="1" applyFill="1" applyBorder="1" applyAlignment="1">
      <alignment horizontal="center" vertical="top" wrapText="1"/>
    </xf>
    <xf numFmtId="0" fontId="18" fillId="7" borderId="1" xfId="0" applyFont="1" applyFill="1" applyBorder="1" applyAlignment="1">
      <alignment vertical="top" wrapText="1"/>
    </xf>
    <xf numFmtId="0" fontId="18" fillId="3" borderId="15" xfId="0" applyFont="1" applyFill="1" applyBorder="1" applyAlignment="1">
      <alignment horizontal="center" vertical="top" wrapText="1"/>
    </xf>
    <xf numFmtId="0" fontId="18" fillId="6" borderId="1" xfId="0" applyFont="1" applyFill="1" applyBorder="1" applyAlignment="1">
      <alignment vertical="top" wrapText="1"/>
    </xf>
    <xf numFmtId="0" fontId="18" fillId="3" borderId="5" xfId="0" applyFont="1" applyFill="1" applyBorder="1" applyAlignment="1">
      <alignment horizontal="center" vertical="top" wrapText="1"/>
    </xf>
    <xf numFmtId="0" fontId="18" fillId="6" borderId="11" xfId="0" applyFont="1" applyFill="1" applyBorder="1" applyAlignment="1">
      <alignment vertical="top" wrapText="1"/>
    </xf>
    <xf numFmtId="0" fontId="15" fillId="6" borderId="0" xfId="0" applyFont="1" applyFill="1" applyAlignment="1">
      <alignment horizontal="left" vertical="top"/>
    </xf>
    <xf numFmtId="0" fontId="18" fillId="3" borderId="19" xfId="0" applyFont="1" applyFill="1" applyBorder="1" applyAlignment="1">
      <alignment horizontal="center" vertical="top" wrapText="1"/>
    </xf>
    <xf numFmtId="0" fontId="15" fillId="3" borderId="1" xfId="0" applyFont="1" applyFill="1" applyBorder="1" applyAlignment="1">
      <alignment horizontal="left" vertical="top" wrapText="1"/>
    </xf>
    <xf numFmtId="164" fontId="15" fillId="3" borderId="1" xfId="0" applyNumberFormat="1" applyFont="1" applyFill="1" applyBorder="1" applyAlignment="1">
      <alignment horizontal="center" vertical="center" wrapText="1"/>
    </xf>
    <xf numFmtId="0" fontId="15" fillId="4" borderId="6" xfId="0" applyFont="1" applyFill="1" applyBorder="1" applyAlignment="1">
      <alignment vertical="top" wrapText="1"/>
    </xf>
    <xf numFmtId="164" fontId="18" fillId="4" borderId="1" xfId="0" applyNumberFormat="1" applyFont="1" applyFill="1" applyBorder="1" applyAlignment="1">
      <alignment horizontal="center" vertical="top" wrapText="1"/>
    </xf>
    <xf numFmtId="164" fontId="15" fillId="6" borderId="1" xfId="0" applyNumberFormat="1" applyFont="1" applyFill="1" applyBorder="1" applyAlignment="1">
      <alignment horizontal="center" vertical="center" wrapText="1"/>
    </xf>
    <xf numFmtId="0" fontId="15" fillId="3" borderId="5" xfId="0" applyFont="1" applyFill="1" applyBorder="1" applyAlignment="1">
      <alignment horizontal="center" vertical="top" wrapText="1"/>
    </xf>
    <xf numFmtId="0" fontId="20" fillId="5" borderId="1" xfId="0" applyFont="1" applyFill="1" applyBorder="1" applyAlignment="1">
      <alignment horizontal="center" vertical="top" wrapText="1"/>
    </xf>
    <xf numFmtId="0" fontId="20" fillId="6" borderId="1" xfId="0" applyFont="1" applyFill="1" applyBorder="1" applyAlignment="1">
      <alignment horizontal="center" vertical="top" wrapText="1"/>
    </xf>
    <xf numFmtId="0" fontId="20" fillId="3" borderId="1" xfId="0" applyFont="1" applyFill="1" applyBorder="1" applyAlignment="1">
      <alignment horizontal="center" vertical="top" wrapText="1"/>
    </xf>
    <xf numFmtId="0" fontId="17" fillId="0" borderId="1" xfId="0" applyFont="1" applyBorder="1" applyAlignment="1">
      <alignment horizontal="center" vertical="top" wrapText="1"/>
    </xf>
    <xf numFmtId="165" fontId="18" fillId="0" borderId="1" xfId="0" applyNumberFormat="1" applyFont="1" applyBorder="1" applyAlignment="1">
      <alignment horizontal="center" vertical="top" wrapText="1"/>
    </xf>
    <xf numFmtId="0" fontId="18" fillId="0" borderId="3" xfId="0" applyFont="1" applyBorder="1" applyAlignment="1">
      <alignment vertical="top" wrapText="1"/>
    </xf>
    <xf numFmtId="0" fontId="15" fillId="0" borderId="6" xfId="0" applyFont="1" applyBorder="1" applyAlignment="1">
      <alignment vertical="top" wrapText="1"/>
    </xf>
    <xf numFmtId="165" fontId="15" fillId="0" borderId="1" xfId="0" applyNumberFormat="1" applyFont="1" applyBorder="1" applyAlignment="1">
      <alignment horizontal="center" vertical="top" wrapText="1"/>
    </xf>
    <xf numFmtId="0" fontId="15" fillId="3" borderId="18" xfId="0" applyFont="1" applyFill="1" applyBorder="1" applyAlignment="1">
      <alignment vertical="top" wrapText="1"/>
    </xf>
    <xf numFmtId="0" fontId="18" fillId="0" borderId="0" xfId="0" applyFont="1" applyAlignment="1">
      <alignment horizontal="left" vertical="top" wrapText="1"/>
    </xf>
    <xf numFmtId="165" fontId="15" fillId="6" borderId="1" xfId="0" applyNumberFormat="1" applyFont="1" applyFill="1" applyBorder="1" applyAlignment="1">
      <alignment horizontal="center" vertical="top" wrapText="1"/>
    </xf>
    <xf numFmtId="165" fontId="15" fillId="3" borderId="1" xfId="0" applyNumberFormat="1" applyFont="1" applyFill="1" applyBorder="1" applyAlignment="1">
      <alignment horizontal="center" vertical="top" wrapText="1"/>
    </xf>
    <xf numFmtId="0" fontId="18" fillId="3" borderId="12" xfId="0" applyFont="1" applyFill="1" applyBorder="1" applyAlignment="1">
      <alignment horizontal="center" vertical="center" wrapText="1"/>
    </xf>
    <xf numFmtId="0" fontId="15" fillId="4" borderId="3" xfId="0" applyFont="1" applyFill="1" applyBorder="1" applyAlignment="1">
      <alignment vertical="top" wrapText="1"/>
    </xf>
    <xf numFmtId="0" fontId="15" fillId="6" borderId="7" xfId="0" applyFont="1" applyFill="1" applyBorder="1" applyAlignment="1">
      <alignment vertical="top" wrapText="1"/>
    </xf>
    <xf numFmtId="0" fontId="15" fillId="3" borderId="6" xfId="0" applyFont="1" applyFill="1" applyBorder="1" applyAlignment="1">
      <alignment vertical="top" wrapText="1"/>
    </xf>
    <xf numFmtId="164" fontId="15" fillId="3" borderId="7" xfId="0" applyNumberFormat="1" applyFont="1" applyFill="1" applyBorder="1" applyAlignment="1">
      <alignment horizontal="center" vertical="top" wrapText="1"/>
    </xf>
    <xf numFmtId="0" fontId="18" fillId="3" borderId="1" xfId="0" applyFont="1" applyFill="1" applyBorder="1" applyAlignment="1">
      <alignment horizontal="center" vertical="center" wrapText="1"/>
    </xf>
    <xf numFmtId="0" fontId="18" fillId="0" borderId="1" xfId="0" applyFont="1" applyBorder="1" applyAlignment="1">
      <alignment horizontal="justify" vertical="center" wrapText="1"/>
    </xf>
  </cellXfs>
  <cellStyles count="1">
    <cellStyle name="Įprastas" xfId="0" builtinId="0"/>
  </cellStyles>
  <dxfs count="0"/>
  <tableStyles count="0" defaultTableStyle="TableStyleMedium2" defaultPivotStyle="PivotStyleLight16"/>
  <colors>
    <mruColors>
      <color rgb="FFFFCCFF"/>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9125D-579F-4A47-AB90-A5D8AADB0019}">
  <sheetPr>
    <pageSetUpPr fitToPage="1"/>
  </sheetPr>
  <dimension ref="B1:AA138"/>
  <sheetViews>
    <sheetView tabSelected="1" zoomScaleNormal="100" workbookViewId="0">
      <selection activeCell="B4" sqref="B4:I4"/>
    </sheetView>
  </sheetViews>
  <sheetFormatPr defaultColWidth="9.140625" defaultRowHeight="12.75" x14ac:dyDescent="0.2"/>
  <cols>
    <col min="1" max="1" width="4.140625" style="1" customWidth="1"/>
    <col min="2" max="2" width="19.28515625" style="1" customWidth="1"/>
    <col min="3" max="3" width="46" style="2" customWidth="1"/>
    <col min="4" max="4" width="17.85546875" style="2" customWidth="1"/>
    <col min="5" max="7" width="10.85546875" style="6" customWidth="1"/>
    <col min="8" max="8" width="11.7109375" style="6" customWidth="1"/>
    <col min="9" max="9" width="15.140625" style="1" customWidth="1"/>
    <col min="10" max="10" width="19" style="1" customWidth="1"/>
    <col min="11" max="16384" width="9.140625" style="1"/>
  </cols>
  <sheetData>
    <row r="1" spans="2:18" ht="15.75" x14ac:dyDescent="0.25">
      <c r="D1" s="1"/>
      <c r="E1" s="1"/>
      <c r="F1" s="1"/>
      <c r="G1" s="1"/>
      <c r="H1" s="64" t="s">
        <v>0</v>
      </c>
      <c r="I1" s="64"/>
      <c r="J1" s="18"/>
      <c r="P1" s="18"/>
    </row>
    <row r="2" spans="2:18" ht="13.9" customHeight="1" x14ac:dyDescent="0.25">
      <c r="D2" s="1"/>
      <c r="E2" s="1"/>
      <c r="F2" s="1"/>
      <c r="G2" s="1"/>
      <c r="H2" s="64" t="s">
        <v>1</v>
      </c>
      <c r="I2" s="64"/>
      <c r="J2" s="18"/>
      <c r="P2" s="18"/>
    </row>
    <row r="3" spans="2:18" ht="15.75" x14ac:dyDescent="0.25">
      <c r="I3" s="20"/>
    </row>
    <row r="4" spans="2:18" ht="34.15" customHeight="1" x14ac:dyDescent="0.2">
      <c r="B4" s="63" t="s">
        <v>2</v>
      </c>
      <c r="C4" s="63"/>
      <c r="D4" s="63"/>
      <c r="E4" s="63"/>
      <c r="F4" s="63"/>
      <c r="G4" s="63"/>
      <c r="H4" s="63"/>
      <c r="I4" s="63"/>
    </row>
    <row r="5" spans="2:18" ht="67.150000000000006" customHeight="1" x14ac:dyDescent="0.2">
      <c r="B5" s="73" t="s">
        <v>3</v>
      </c>
      <c r="C5" s="73" t="s">
        <v>4</v>
      </c>
      <c r="D5" s="73" t="s">
        <v>5</v>
      </c>
      <c r="E5" s="73" t="s">
        <v>6</v>
      </c>
      <c r="F5" s="73" t="s">
        <v>7</v>
      </c>
      <c r="G5" s="73" t="s">
        <v>8</v>
      </c>
      <c r="H5" s="73" t="s">
        <v>9</v>
      </c>
      <c r="I5" s="73" t="s">
        <v>10</v>
      </c>
    </row>
    <row r="6" spans="2:18" x14ac:dyDescent="0.2">
      <c r="B6" s="74">
        <v>1</v>
      </c>
      <c r="C6" s="75">
        <v>2</v>
      </c>
      <c r="D6" s="75">
        <v>3</v>
      </c>
      <c r="E6" s="74">
        <v>4</v>
      </c>
      <c r="F6" s="74">
        <v>5</v>
      </c>
      <c r="G6" s="74">
        <v>6</v>
      </c>
      <c r="H6" s="74">
        <v>7</v>
      </c>
      <c r="I6" s="74">
        <v>8</v>
      </c>
    </row>
    <row r="7" spans="2:18" ht="29.25" customHeight="1" x14ac:dyDescent="0.2">
      <c r="B7" s="76" t="s">
        <v>11</v>
      </c>
      <c r="C7" s="76" t="s">
        <v>12</v>
      </c>
      <c r="D7" s="76"/>
      <c r="E7" s="77"/>
      <c r="F7" s="77"/>
      <c r="G7" s="77"/>
      <c r="H7" s="77"/>
      <c r="I7" s="78"/>
    </row>
    <row r="8" spans="2:18" ht="29.25" customHeight="1" x14ac:dyDescent="0.2">
      <c r="B8" s="79" t="s">
        <v>13</v>
      </c>
      <c r="C8" s="35" t="s">
        <v>14</v>
      </c>
      <c r="D8" s="35"/>
      <c r="E8" s="80"/>
      <c r="F8" s="80"/>
      <c r="G8" s="80"/>
      <c r="H8" s="80"/>
      <c r="I8" s="81"/>
    </row>
    <row r="9" spans="2:18" ht="30.75" customHeight="1" x14ac:dyDescent="0.2">
      <c r="B9" s="82" t="s">
        <v>15</v>
      </c>
      <c r="C9" s="32" t="s">
        <v>16</v>
      </c>
      <c r="D9" s="83" t="s">
        <v>17</v>
      </c>
      <c r="E9" s="84"/>
      <c r="F9" s="84"/>
      <c r="G9" s="84"/>
      <c r="H9" s="84"/>
      <c r="I9" s="85"/>
    </row>
    <row r="10" spans="2:18" ht="28.5" customHeight="1" x14ac:dyDescent="0.2">
      <c r="B10" s="86"/>
      <c r="C10" s="87" t="s">
        <v>18</v>
      </c>
      <c r="D10" s="88"/>
      <c r="E10" s="89">
        <v>16591.400000000001</v>
      </c>
      <c r="F10" s="89">
        <f>16683.8-F12</f>
        <v>16638</v>
      </c>
      <c r="G10" s="89">
        <v>17565.7</v>
      </c>
      <c r="H10" s="89">
        <v>17565.7</v>
      </c>
      <c r="I10" s="85"/>
      <c r="J10" s="53"/>
      <c r="K10" s="54"/>
      <c r="L10" s="5"/>
      <c r="M10" s="5"/>
      <c r="N10" s="5"/>
      <c r="O10" s="5"/>
    </row>
    <row r="11" spans="2:18" ht="17.45" customHeight="1" x14ac:dyDescent="0.2">
      <c r="B11" s="86"/>
      <c r="C11" s="87" t="s">
        <v>19</v>
      </c>
      <c r="D11" s="88"/>
      <c r="E11" s="89">
        <f>1192.4+2.3</f>
        <v>1194.7</v>
      </c>
      <c r="F11" s="89">
        <v>1237.3</v>
      </c>
      <c r="G11" s="89">
        <v>1237.3</v>
      </c>
      <c r="H11" s="89">
        <v>1237.3</v>
      </c>
      <c r="I11" s="85"/>
    </row>
    <row r="12" spans="2:18" ht="17.45" customHeight="1" x14ac:dyDescent="0.2">
      <c r="B12" s="86"/>
      <c r="C12" s="87" t="s">
        <v>20</v>
      </c>
      <c r="D12" s="88"/>
      <c r="E12" s="89">
        <v>92.4</v>
      </c>
      <c r="F12" s="89">
        <f>100.8-55</f>
        <v>45.8</v>
      </c>
      <c r="G12" s="89"/>
      <c r="H12" s="89"/>
      <c r="I12" s="85"/>
    </row>
    <row r="13" spans="2:18" ht="17.45" customHeight="1" x14ac:dyDescent="0.2">
      <c r="B13" s="90"/>
      <c r="C13" s="87" t="s">
        <v>21</v>
      </c>
      <c r="D13" s="91"/>
      <c r="E13" s="89"/>
      <c r="F13" s="89">
        <v>28.7</v>
      </c>
      <c r="G13" s="89">
        <v>28.7</v>
      </c>
      <c r="H13" s="89">
        <v>28.7</v>
      </c>
      <c r="I13" s="85"/>
      <c r="J13" s="56"/>
    </row>
    <row r="14" spans="2:18" ht="54.75" customHeight="1" x14ac:dyDescent="0.2">
      <c r="B14" s="82" t="s">
        <v>22</v>
      </c>
      <c r="C14" s="32" t="s">
        <v>23</v>
      </c>
      <c r="D14" s="83" t="s">
        <v>24</v>
      </c>
      <c r="E14" s="92"/>
      <c r="F14" s="89"/>
      <c r="G14" s="89"/>
      <c r="H14" s="89"/>
      <c r="I14" s="85"/>
      <c r="J14" s="55"/>
      <c r="K14" s="54"/>
      <c r="L14" s="5"/>
      <c r="M14" s="5"/>
      <c r="N14" s="5"/>
      <c r="O14" s="5"/>
      <c r="P14" s="5"/>
      <c r="Q14" s="5"/>
      <c r="R14" s="5"/>
    </row>
    <row r="15" spans="2:18" ht="29.25" customHeight="1" x14ac:dyDescent="0.2">
      <c r="B15" s="86"/>
      <c r="C15" s="87" t="s">
        <v>18</v>
      </c>
      <c r="D15" s="88"/>
      <c r="E15" s="89">
        <v>1473.2</v>
      </c>
      <c r="F15" s="89">
        <f>2142.4-F16+7-F17</f>
        <v>1982.4</v>
      </c>
      <c r="G15" s="89">
        <f>1800.3-G16+7</f>
        <v>1657.3</v>
      </c>
      <c r="H15" s="89">
        <f>1813.4-H16+7</f>
        <v>1670.4</v>
      </c>
      <c r="I15" s="85"/>
      <c r="J15" s="36"/>
      <c r="M15" s="5"/>
    </row>
    <row r="16" spans="2:18" ht="18" customHeight="1" x14ac:dyDescent="0.2">
      <c r="B16" s="86"/>
      <c r="C16" s="87" t="s">
        <v>25</v>
      </c>
      <c r="D16" s="88"/>
      <c r="E16" s="89">
        <v>150</v>
      </c>
      <c r="F16" s="89">
        <v>150</v>
      </c>
      <c r="G16" s="89">
        <v>150</v>
      </c>
      <c r="H16" s="89">
        <v>150</v>
      </c>
      <c r="I16" s="85"/>
    </row>
    <row r="17" spans="2:15" ht="18" customHeight="1" x14ac:dyDescent="0.2">
      <c r="B17" s="90"/>
      <c r="C17" s="87" t="s">
        <v>20</v>
      </c>
      <c r="D17" s="91"/>
      <c r="E17" s="89">
        <v>30.1</v>
      </c>
      <c r="F17" s="89">
        <v>17</v>
      </c>
      <c r="G17" s="89"/>
      <c r="H17" s="89"/>
      <c r="I17" s="85"/>
      <c r="J17" s="56"/>
      <c r="K17" s="5"/>
      <c r="L17" s="5"/>
      <c r="M17" s="5"/>
      <c r="N17" s="5"/>
      <c r="O17" s="5"/>
    </row>
    <row r="18" spans="2:15" ht="42.75" customHeight="1" x14ac:dyDescent="0.2">
      <c r="B18" s="93"/>
      <c r="C18" s="31" t="s">
        <v>26</v>
      </c>
      <c r="D18" s="94" t="s">
        <v>27</v>
      </c>
      <c r="E18" s="92"/>
      <c r="F18" s="89"/>
      <c r="G18" s="89"/>
      <c r="H18" s="89"/>
      <c r="I18" s="85"/>
      <c r="J18" s="36"/>
    </row>
    <row r="19" spans="2:15" ht="27.75" customHeight="1" x14ac:dyDescent="0.2">
      <c r="B19" s="93"/>
      <c r="C19" s="52" t="s">
        <v>18</v>
      </c>
      <c r="D19" s="95"/>
      <c r="E19" s="89">
        <v>54.2</v>
      </c>
      <c r="F19" s="89"/>
      <c r="G19" s="89"/>
      <c r="H19" s="89"/>
      <c r="I19" s="85"/>
    </row>
    <row r="20" spans="2:15" ht="17.45" customHeight="1" x14ac:dyDescent="0.2">
      <c r="B20" s="96" t="s">
        <v>28</v>
      </c>
      <c r="C20" s="31" t="s">
        <v>29</v>
      </c>
      <c r="D20" s="83" t="s">
        <v>30</v>
      </c>
      <c r="E20" s="89"/>
      <c r="F20" s="89"/>
      <c r="G20" s="89"/>
      <c r="H20" s="89"/>
      <c r="I20" s="85"/>
    </row>
    <row r="21" spans="2:15" ht="30" customHeight="1" x14ac:dyDescent="0.2">
      <c r="B21" s="97"/>
      <c r="C21" s="52" t="s">
        <v>18</v>
      </c>
      <c r="D21" s="88"/>
      <c r="E21" s="89">
        <v>6.9</v>
      </c>
      <c r="F21" s="89">
        <v>46.2</v>
      </c>
      <c r="G21" s="89">
        <v>11.3</v>
      </c>
      <c r="H21" s="89">
        <v>11.3</v>
      </c>
      <c r="I21" s="85"/>
    </row>
    <row r="22" spans="2:15" ht="16.5" customHeight="1" x14ac:dyDescent="0.2">
      <c r="B22" s="98"/>
      <c r="C22" s="87" t="s">
        <v>20</v>
      </c>
      <c r="D22" s="91"/>
      <c r="E22" s="89">
        <v>57.6</v>
      </c>
      <c r="F22" s="89"/>
      <c r="G22" s="89"/>
      <c r="H22" s="89"/>
      <c r="I22" s="85"/>
    </row>
    <row r="23" spans="2:15" ht="32.450000000000003" customHeight="1" x14ac:dyDescent="0.2">
      <c r="B23" s="82" t="s">
        <v>31</v>
      </c>
      <c r="C23" s="32" t="s">
        <v>32</v>
      </c>
      <c r="D23" s="83" t="s">
        <v>170</v>
      </c>
      <c r="E23" s="92"/>
      <c r="F23" s="89"/>
      <c r="G23" s="89"/>
      <c r="H23" s="89"/>
      <c r="I23" s="85" t="s">
        <v>33</v>
      </c>
      <c r="J23" s="58"/>
      <c r="K23" s="5"/>
    </row>
    <row r="24" spans="2:15" ht="32.25" customHeight="1" x14ac:dyDescent="0.2">
      <c r="B24" s="90"/>
      <c r="C24" s="87" t="s">
        <v>18</v>
      </c>
      <c r="D24" s="91"/>
      <c r="E24" s="89">
        <v>164.6</v>
      </c>
      <c r="F24" s="89">
        <f>322.3+50</f>
        <v>372.3</v>
      </c>
      <c r="G24" s="89">
        <f>322.3+50</f>
        <v>372.3</v>
      </c>
      <c r="H24" s="89">
        <f>322.3+50</f>
        <v>372.3</v>
      </c>
      <c r="I24" s="85"/>
      <c r="J24" s="59"/>
      <c r="K24" s="5"/>
    </row>
    <row r="25" spans="2:15" ht="69" customHeight="1" x14ac:dyDescent="0.2">
      <c r="B25" s="82" t="s">
        <v>34</v>
      </c>
      <c r="C25" s="32" t="s">
        <v>171</v>
      </c>
      <c r="D25" s="83" t="s">
        <v>35</v>
      </c>
      <c r="E25" s="84"/>
      <c r="F25" s="99"/>
      <c r="G25" s="99"/>
      <c r="H25" s="99"/>
      <c r="I25" s="85" t="s">
        <v>36</v>
      </c>
      <c r="J25" s="36"/>
    </row>
    <row r="26" spans="2:15" ht="27" customHeight="1" x14ac:dyDescent="0.2">
      <c r="B26" s="90"/>
      <c r="C26" s="87" t="s">
        <v>18</v>
      </c>
      <c r="D26" s="91"/>
      <c r="E26" s="89">
        <v>358.3</v>
      </c>
      <c r="F26" s="89">
        <v>350.7</v>
      </c>
      <c r="G26" s="89">
        <v>345</v>
      </c>
      <c r="H26" s="89">
        <v>345.2</v>
      </c>
      <c r="I26" s="85"/>
      <c r="J26" s="36"/>
    </row>
    <row r="27" spans="2:15" ht="33.6" customHeight="1" x14ac:dyDescent="0.2">
      <c r="B27" s="82" t="s">
        <v>37</v>
      </c>
      <c r="C27" s="32" t="s">
        <v>38</v>
      </c>
      <c r="D27" s="83" t="s">
        <v>39</v>
      </c>
      <c r="E27" s="92"/>
      <c r="F27" s="89"/>
      <c r="G27" s="89"/>
      <c r="H27" s="89"/>
      <c r="I27" s="85"/>
      <c r="J27" s="29"/>
    </row>
    <row r="28" spans="2:15" ht="30.6" customHeight="1" x14ac:dyDescent="0.2">
      <c r="B28" s="86"/>
      <c r="C28" s="87" t="s">
        <v>18</v>
      </c>
      <c r="D28" s="88"/>
      <c r="E28" s="89">
        <v>132.69999999999999</v>
      </c>
      <c r="F28" s="89">
        <v>200</v>
      </c>
      <c r="G28" s="89">
        <v>200</v>
      </c>
      <c r="H28" s="89">
        <v>200</v>
      </c>
      <c r="I28" s="85"/>
      <c r="J28" s="19"/>
    </row>
    <row r="29" spans="2:15" ht="17.25" customHeight="1" x14ac:dyDescent="0.2">
      <c r="B29" s="90"/>
      <c r="C29" s="87" t="s">
        <v>20</v>
      </c>
      <c r="D29" s="91"/>
      <c r="E29" s="89">
        <v>100</v>
      </c>
      <c r="F29" s="89"/>
      <c r="G29" s="89"/>
      <c r="H29" s="89"/>
      <c r="I29" s="85"/>
    </row>
    <row r="30" spans="2:15" ht="45.6" customHeight="1" x14ac:dyDescent="0.2">
      <c r="B30" s="82" t="s">
        <v>40</v>
      </c>
      <c r="C30" s="32" t="s">
        <v>41</v>
      </c>
      <c r="D30" s="83" t="s">
        <v>42</v>
      </c>
      <c r="E30" s="92"/>
      <c r="F30" s="89"/>
      <c r="G30" s="89"/>
      <c r="H30" s="89"/>
      <c r="I30" s="85"/>
    </row>
    <row r="31" spans="2:15" ht="28.5" customHeight="1" x14ac:dyDescent="0.2">
      <c r="B31" s="90"/>
      <c r="C31" s="87" t="s">
        <v>18</v>
      </c>
      <c r="D31" s="91"/>
      <c r="E31" s="89">
        <v>32.5</v>
      </c>
      <c r="F31" s="89">
        <v>32.4</v>
      </c>
      <c r="G31" s="89">
        <v>32.4</v>
      </c>
      <c r="H31" s="89">
        <v>32.4</v>
      </c>
      <c r="I31" s="85"/>
    </row>
    <row r="32" spans="2:15" ht="30.6" customHeight="1" x14ac:dyDescent="0.2">
      <c r="B32" s="82" t="s">
        <v>43</v>
      </c>
      <c r="C32" s="32" t="s">
        <v>44</v>
      </c>
      <c r="D32" s="83" t="s">
        <v>45</v>
      </c>
      <c r="E32" s="89"/>
      <c r="F32" s="89"/>
      <c r="G32" s="89"/>
      <c r="H32" s="89"/>
      <c r="I32" s="100" t="s">
        <v>46</v>
      </c>
    </row>
    <row r="33" spans="2:10" ht="55.15" customHeight="1" x14ac:dyDescent="0.2">
      <c r="B33" s="90"/>
      <c r="C33" s="87" t="s">
        <v>18</v>
      </c>
      <c r="D33" s="91"/>
      <c r="E33" s="89">
        <v>33.1</v>
      </c>
      <c r="F33" s="89">
        <v>34.1</v>
      </c>
      <c r="G33" s="89">
        <v>34.1</v>
      </c>
      <c r="H33" s="89">
        <v>34</v>
      </c>
      <c r="I33" s="85"/>
    </row>
    <row r="34" spans="2:10" ht="20.100000000000001" customHeight="1" x14ac:dyDescent="0.2">
      <c r="B34" s="82" t="s">
        <v>47</v>
      </c>
      <c r="C34" s="32" t="s">
        <v>48</v>
      </c>
      <c r="D34" s="83" t="s">
        <v>39</v>
      </c>
      <c r="E34" s="89"/>
      <c r="F34" s="89"/>
      <c r="G34" s="89"/>
      <c r="H34" s="89"/>
      <c r="I34" s="50"/>
    </row>
    <row r="35" spans="2:10" ht="30" customHeight="1" x14ac:dyDescent="0.2">
      <c r="B35" s="90"/>
      <c r="C35" s="87" t="s">
        <v>18</v>
      </c>
      <c r="D35" s="91"/>
      <c r="E35" s="89">
        <v>15</v>
      </c>
      <c r="F35" s="89">
        <v>15</v>
      </c>
      <c r="G35" s="89">
        <v>15</v>
      </c>
      <c r="H35" s="89">
        <v>15</v>
      </c>
      <c r="I35" s="50"/>
    </row>
    <row r="36" spans="2:10" ht="43.9" customHeight="1" x14ac:dyDescent="0.2">
      <c r="B36" s="82" t="s">
        <v>49</v>
      </c>
      <c r="C36" s="32" t="s">
        <v>50</v>
      </c>
      <c r="D36" s="83" t="s">
        <v>51</v>
      </c>
      <c r="E36" s="89"/>
      <c r="F36" s="89"/>
      <c r="G36" s="89"/>
      <c r="H36" s="89"/>
      <c r="I36" s="85"/>
    </row>
    <row r="37" spans="2:10" ht="29.25" customHeight="1" x14ac:dyDescent="0.2">
      <c r="B37" s="90"/>
      <c r="C37" s="87" t="s">
        <v>18</v>
      </c>
      <c r="D37" s="91"/>
      <c r="E37" s="89">
        <v>37.200000000000003</v>
      </c>
      <c r="F37" s="89">
        <v>42</v>
      </c>
      <c r="G37" s="89">
        <v>44.6</v>
      </c>
      <c r="H37" s="89">
        <v>44.6</v>
      </c>
      <c r="I37" s="50"/>
      <c r="J37" s="36"/>
    </row>
    <row r="38" spans="2:10" ht="19.5" customHeight="1" x14ac:dyDescent="0.2">
      <c r="B38" s="82"/>
      <c r="C38" s="32" t="s">
        <v>52</v>
      </c>
      <c r="D38" s="83" t="s">
        <v>24</v>
      </c>
      <c r="E38" s="89"/>
      <c r="F38" s="89"/>
      <c r="G38" s="89"/>
      <c r="H38" s="89"/>
      <c r="I38" s="85"/>
    </row>
    <row r="39" spans="2:10" ht="29.25" customHeight="1" x14ac:dyDescent="0.2">
      <c r="B39" s="90"/>
      <c r="C39" s="87" t="s">
        <v>18</v>
      </c>
      <c r="D39" s="91"/>
      <c r="E39" s="89">
        <v>103.5</v>
      </c>
      <c r="F39" s="89"/>
      <c r="G39" s="89"/>
      <c r="H39" s="89"/>
      <c r="I39" s="50"/>
    </row>
    <row r="40" spans="2:10" ht="19.5" customHeight="1" x14ac:dyDescent="0.2">
      <c r="B40" s="82"/>
      <c r="C40" s="32" t="s">
        <v>53</v>
      </c>
      <c r="D40" s="83" t="s">
        <v>54</v>
      </c>
      <c r="E40" s="99"/>
      <c r="F40" s="99"/>
      <c r="G40" s="99"/>
      <c r="H40" s="99"/>
      <c r="I40" s="50"/>
    </row>
    <row r="41" spans="2:10" ht="29.25" customHeight="1" x14ac:dyDescent="0.2">
      <c r="B41" s="86"/>
      <c r="C41" s="87" t="s">
        <v>18</v>
      </c>
      <c r="D41" s="88"/>
      <c r="E41" s="89">
        <v>3</v>
      </c>
      <c r="F41" s="99"/>
      <c r="G41" s="99"/>
      <c r="H41" s="99"/>
      <c r="I41" s="50"/>
    </row>
    <row r="42" spans="2:10" ht="16.5" customHeight="1" x14ac:dyDescent="0.2">
      <c r="B42" s="90"/>
      <c r="C42" s="52" t="s">
        <v>20</v>
      </c>
      <c r="D42" s="91"/>
      <c r="E42" s="89">
        <v>8.9</v>
      </c>
      <c r="F42" s="99"/>
      <c r="G42" s="99"/>
      <c r="H42" s="99"/>
      <c r="I42" s="50"/>
    </row>
    <row r="43" spans="2:10" ht="17.25" customHeight="1" x14ac:dyDescent="0.2">
      <c r="B43" s="101"/>
      <c r="C43" s="30" t="s">
        <v>55</v>
      </c>
      <c r="D43" s="30"/>
      <c r="E43" s="102">
        <f>+E45+E46+E47+E48</f>
        <v>20639.300000000003</v>
      </c>
      <c r="F43" s="102">
        <f>+F45+F46+F47+F48</f>
        <v>21163.200000000001</v>
      </c>
      <c r="G43" s="102">
        <f t="shared" ref="G43" si="0">+G45+G46+G47+G48</f>
        <v>21664.999999999996</v>
      </c>
      <c r="H43" s="102">
        <f t="shared" ref="H43" si="1">+H45+H46+H47+H48</f>
        <v>21678.2</v>
      </c>
      <c r="I43" s="47"/>
    </row>
    <row r="44" spans="2:10" ht="17.25" customHeight="1" x14ac:dyDescent="0.2">
      <c r="B44" s="103"/>
      <c r="C44" s="31" t="s">
        <v>56</v>
      </c>
      <c r="D44" s="31"/>
      <c r="E44" s="99"/>
      <c r="F44" s="99"/>
      <c r="G44" s="99"/>
      <c r="H44" s="99"/>
      <c r="I44" s="104"/>
    </row>
    <row r="45" spans="2:10" ht="27.75" customHeight="1" x14ac:dyDescent="0.2">
      <c r="B45" s="105"/>
      <c r="C45" s="32" t="s">
        <v>57</v>
      </c>
      <c r="D45" s="32"/>
      <c r="E45" s="84">
        <f>SUMIF($C9:$C42,$C24,E9:E42)</f>
        <v>19005.600000000002</v>
      </c>
      <c r="F45" s="84">
        <f>SUMIF($C9:$C42,$C24,F9:F42)</f>
        <v>19713.100000000002</v>
      </c>
      <c r="G45" s="84">
        <f>SUMIF($C9:$C42,$C24,G9:G42)</f>
        <v>20277.699999999997</v>
      </c>
      <c r="H45" s="84">
        <f>SUMIF($C9:$C42,$C24,H9:H42)</f>
        <v>20290.900000000001</v>
      </c>
      <c r="I45" s="50"/>
    </row>
    <row r="46" spans="2:10" ht="17.100000000000001" customHeight="1" x14ac:dyDescent="0.2">
      <c r="B46" s="105"/>
      <c r="C46" s="32" t="s">
        <v>58</v>
      </c>
      <c r="D46" s="32"/>
      <c r="E46" s="84">
        <f>SUMIF($C9:$C42,$C16,E9:E42)</f>
        <v>150</v>
      </c>
      <c r="F46" s="84">
        <f>SUMIF($C9:$C42,$C16,F9:F42)</f>
        <v>150</v>
      </c>
      <c r="G46" s="84">
        <f>SUMIF($C9:$C42,$C16,G9:G42)</f>
        <v>150</v>
      </c>
      <c r="H46" s="84">
        <f>SUMIF($C9:$C42,$C16,H9:H42)</f>
        <v>150</v>
      </c>
      <c r="I46" s="50"/>
    </row>
    <row r="47" spans="2:10" ht="16.5" customHeight="1" x14ac:dyDescent="0.2">
      <c r="B47" s="105"/>
      <c r="C47" s="31" t="s">
        <v>59</v>
      </c>
      <c r="D47" s="31"/>
      <c r="E47" s="84">
        <f>SUMIF($C9:$C42,$C11,E9:E42)</f>
        <v>1194.7</v>
      </c>
      <c r="F47" s="84">
        <f>SUMIF($C9:$C42,$C11,F9:F42)</f>
        <v>1237.3</v>
      </c>
      <c r="G47" s="84">
        <f>SUMIF($C9:$C42,$C11,G9:G42)</f>
        <v>1237.3</v>
      </c>
      <c r="H47" s="84">
        <f>SUMIF($C9:$C42,$C11,H9:H42)</f>
        <v>1237.3</v>
      </c>
      <c r="I47" s="50"/>
    </row>
    <row r="48" spans="2:10" ht="16.5" customHeight="1" x14ac:dyDescent="0.2">
      <c r="B48" s="106"/>
      <c r="C48" s="32" t="s">
        <v>60</v>
      </c>
      <c r="D48" s="32"/>
      <c r="E48" s="84">
        <f>SUMIF($C10:$C42,$C17,E10:E42)</f>
        <v>289</v>
      </c>
      <c r="F48" s="84">
        <f>SUMIF($C10:$C42,$C17,F10:F42)</f>
        <v>62.8</v>
      </c>
      <c r="G48" s="84">
        <f>SUMIF($C10:$C42,$C17,G10:G42)</f>
        <v>0</v>
      </c>
      <c r="H48" s="84">
        <f>SUMIF($C10:$C42,$C17,H10:H42)</f>
        <v>0</v>
      </c>
      <c r="I48" s="50"/>
    </row>
    <row r="49" spans="2:27" ht="16.5" customHeight="1" x14ac:dyDescent="0.2">
      <c r="B49" s="107"/>
      <c r="C49" s="108" t="s">
        <v>61</v>
      </c>
      <c r="D49" s="30"/>
      <c r="E49" s="102"/>
      <c r="F49" s="102">
        <f>F51</f>
        <v>28.7</v>
      </c>
      <c r="G49" s="102">
        <f>G51</f>
        <v>28.7</v>
      </c>
      <c r="H49" s="102">
        <f>H51</f>
        <v>28.7</v>
      </c>
      <c r="I49" s="47"/>
    </row>
    <row r="50" spans="2:27" ht="16.5" customHeight="1" x14ac:dyDescent="0.2">
      <c r="B50" s="109"/>
      <c r="C50" s="110" t="s">
        <v>62</v>
      </c>
      <c r="D50" s="32"/>
      <c r="E50" s="84"/>
      <c r="F50" s="84"/>
      <c r="G50" s="84"/>
      <c r="H50" s="84"/>
      <c r="I50" s="50"/>
    </row>
    <row r="51" spans="2:27" ht="16.5" customHeight="1" x14ac:dyDescent="0.2">
      <c r="B51" s="109"/>
      <c r="C51" s="51" t="s">
        <v>63</v>
      </c>
      <c r="D51" s="32"/>
      <c r="E51" s="84"/>
      <c r="F51" s="84">
        <f>SUMIF($C9:$C42,$C13,F9:F42)</f>
        <v>28.7</v>
      </c>
      <c r="G51" s="84">
        <f>SUMIF($C9:$C42,$C13,G9:G42)</f>
        <v>28.7</v>
      </c>
      <c r="H51" s="84">
        <f>SUMIF($C9:$C42,$C13,H9:H42)</f>
        <v>28.7</v>
      </c>
      <c r="I51" s="50"/>
    </row>
    <row r="52" spans="2:27" ht="33" customHeight="1" x14ac:dyDescent="0.2">
      <c r="B52" s="111" t="s">
        <v>64</v>
      </c>
      <c r="C52" s="35" t="s">
        <v>65</v>
      </c>
      <c r="D52" s="112" t="s">
        <v>66</v>
      </c>
      <c r="E52" s="80"/>
      <c r="F52" s="80"/>
      <c r="G52" s="80"/>
      <c r="H52" s="80"/>
      <c r="I52" s="81"/>
    </row>
    <row r="53" spans="2:27" ht="17.25" customHeight="1" x14ac:dyDescent="0.2">
      <c r="B53" s="101"/>
      <c r="C53" s="30" t="s">
        <v>55</v>
      </c>
      <c r="D53" s="30"/>
      <c r="E53" s="102">
        <f t="shared" ref="E53:G53" si="2">+E55</f>
        <v>498.8</v>
      </c>
      <c r="F53" s="102">
        <f t="shared" si="2"/>
        <v>550.29999999999995</v>
      </c>
      <c r="G53" s="102">
        <f t="shared" si="2"/>
        <v>546.6</v>
      </c>
      <c r="H53" s="102">
        <f t="shared" ref="H53" si="3">+H55</f>
        <v>546.6</v>
      </c>
      <c r="I53" s="47"/>
    </row>
    <row r="54" spans="2:27" ht="17.25" customHeight="1" x14ac:dyDescent="0.2">
      <c r="B54" s="113"/>
      <c r="C54" s="31" t="s">
        <v>56</v>
      </c>
      <c r="D54" s="31"/>
      <c r="E54" s="99"/>
      <c r="F54" s="99"/>
      <c r="G54" s="99"/>
      <c r="H54" s="99"/>
      <c r="I54" s="104"/>
    </row>
    <row r="55" spans="2:27" ht="27.75" customHeight="1" x14ac:dyDescent="0.2">
      <c r="B55" s="114"/>
      <c r="C55" s="32" t="s">
        <v>18</v>
      </c>
      <c r="D55" s="32"/>
      <c r="E55" s="99">
        <v>498.8</v>
      </c>
      <c r="F55" s="99">
        <v>550.29999999999995</v>
      </c>
      <c r="G55" s="99">
        <v>546.6</v>
      </c>
      <c r="H55" s="99">
        <v>546.6</v>
      </c>
      <c r="I55" s="50"/>
      <c r="J55" s="36"/>
    </row>
    <row r="56" spans="2:27" ht="35.450000000000003" customHeight="1" x14ac:dyDescent="0.2">
      <c r="B56" s="79" t="s">
        <v>67</v>
      </c>
      <c r="C56" s="35" t="s">
        <v>68</v>
      </c>
      <c r="D56" s="112" t="s">
        <v>69</v>
      </c>
      <c r="E56" s="80"/>
      <c r="F56" s="80"/>
      <c r="G56" s="80"/>
      <c r="H56" s="80"/>
      <c r="I56" s="81"/>
    </row>
    <row r="57" spans="2:27" ht="17.25" customHeight="1" x14ac:dyDescent="0.2">
      <c r="B57" s="101"/>
      <c r="C57" s="30" t="s">
        <v>55</v>
      </c>
      <c r="D57" s="30"/>
      <c r="E57" s="102">
        <f t="shared" ref="E57:G57" si="4">+E59</f>
        <v>20</v>
      </c>
      <c r="F57" s="102">
        <f t="shared" si="4"/>
        <v>20</v>
      </c>
      <c r="G57" s="102">
        <f t="shared" si="4"/>
        <v>20</v>
      </c>
      <c r="H57" s="102">
        <f t="shared" ref="H57" si="5">+H59</f>
        <v>20</v>
      </c>
      <c r="I57" s="47"/>
    </row>
    <row r="58" spans="2:27" ht="17.25" customHeight="1" x14ac:dyDescent="0.2">
      <c r="B58" s="113"/>
      <c r="C58" s="31" t="s">
        <v>56</v>
      </c>
      <c r="D58" s="31"/>
      <c r="E58" s="99"/>
      <c r="F58" s="99"/>
      <c r="G58" s="99"/>
      <c r="H58" s="99"/>
      <c r="I58" s="104"/>
    </row>
    <row r="59" spans="2:27" ht="27.75" customHeight="1" x14ac:dyDescent="0.2">
      <c r="B59" s="114"/>
      <c r="C59" s="32" t="s">
        <v>18</v>
      </c>
      <c r="D59" s="32"/>
      <c r="E59" s="99">
        <v>20</v>
      </c>
      <c r="F59" s="115">
        <v>20</v>
      </c>
      <c r="G59" s="99">
        <v>20</v>
      </c>
      <c r="H59" s="99">
        <v>20</v>
      </c>
      <c r="I59" s="50"/>
      <c r="J59" s="36"/>
    </row>
    <row r="60" spans="2:27" ht="30" customHeight="1" x14ac:dyDescent="0.2">
      <c r="B60" s="79" t="s">
        <v>70</v>
      </c>
      <c r="C60" s="35" t="s">
        <v>71</v>
      </c>
      <c r="D60" s="35"/>
      <c r="E60" s="80"/>
      <c r="F60" s="80"/>
      <c r="G60" s="80"/>
      <c r="H60" s="80"/>
      <c r="I60" s="81"/>
    </row>
    <row r="61" spans="2:27" s="5" customFormat="1" ht="29.45" customHeight="1" x14ac:dyDescent="0.2">
      <c r="B61" s="96" t="s">
        <v>72</v>
      </c>
      <c r="C61" s="31" t="s">
        <v>73</v>
      </c>
      <c r="D61" s="31"/>
      <c r="E61" s="89"/>
      <c r="F61" s="89"/>
      <c r="G61" s="89"/>
      <c r="H61" s="89"/>
      <c r="I61" s="100" t="s">
        <v>74</v>
      </c>
      <c r="J61" s="1"/>
      <c r="K61" s="1"/>
      <c r="L61" s="1"/>
      <c r="M61" s="1"/>
      <c r="N61" s="1"/>
      <c r="O61" s="1"/>
      <c r="P61" s="1"/>
      <c r="Q61" s="1"/>
      <c r="R61" s="1"/>
      <c r="S61" s="1"/>
      <c r="T61" s="1"/>
      <c r="U61" s="1"/>
      <c r="V61" s="1"/>
      <c r="W61" s="1"/>
      <c r="X61" s="1"/>
      <c r="Y61" s="1"/>
      <c r="Z61" s="1"/>
      <c r="AA61" s="1"/>
    </row>
    <row r="62" spans="2:27" s="5" customFormat="1" ht="97.9" customHeight="1" x14ac:dyDescent="0.2">
      <c r="B62" s="97"/>
      <c r="C62" s="52" t="s">
        <v>18</v>
      </c>
      <c r="D62" s="100" t="s">
        <v>75</v>
      </c>
      <c r="E62" s="89">
        <v>101</v>
      </c>
      <c r="F62" s="89">
        <v>114.2</v>
      </c>
      <c r="G62" s="89">
        <v>128.19999999999999</v>
      </c>
      <c r="H62" s="89">
        <v>143.19999999999999</v>
      </c>
      <c r="I62" s="104"/>
      <c r="J62" s="1"/>
      <c r="K62" s="1"/>
      <c r="L62" s="1"/>
      <c r="M62" s="1"/>
      <c r="N62" s="1"/>
      <c r="O62" s="1"/>
      <c r="P62" s="1"/>
      <c r="Q62" s="1"/>
      <c r="R62" s="1"/>
      <c r="S62" s="1"/>
      <c r="T62" s="1"/>
      <c r="U62" s="1"/>
      <c r="V62" s="1"/>
      <c r="W62" s="1"/>
      <c r="X62" s="1"/>
      <c r="Y62" s="1"/>
      <c r="Z62" s="1"/>
      <c r="AA62" s="1"/>
    </row>
    <row r="63" spans="2:27" s="5" customFormat="1" ht="30" customHeight="1" x14ac:dyDescent="0.2">
      <c r="B63" s="97"/>
      <c r="C63" s="52" t="s">
        <v>18</v>
      </c>
      <c r="D63" s="94" t="s">
        <v>76</v>
      </c>
      <c r="E63" s="89">
        <v>50</v>
      </c>
      <c r="F63" s="89">
        <v>50</v>
      </c>
      <c r="G63" s="89">
        <v>50</v>
      </c>
      <c r="H63" s="89">
        <v>50</v>
      </c>
      <c r="I63" s="104"/>
      <c r="J63" s="1"/>
      <c r="K63" s="1"/>
      <c r="L63" s="1"/>
      <c r="M63" s="1"/>
      <c r="N63" s="1"/>
      <c r="O63" s="1"/>
      <c r="P63" s="1"/>
      <c r="Q63" s="1"/>
      <c r="R63" s="1"/>
      <c r="S63" s="1"/>
      <c r="T63" s="1"/>
      <c r="U63" s="1"/>
      <c r="V63" s="1"/>
      <c r="W63" s="1"/>
      <c r="X63" s="1"/>
      <c r="Y63" s="1"/>
      <c r="Z63" s="1"/>
      <c r="AA63" s="1"/>
    </row>
    <row r="64" spans="2:27" s="5" customFormat="1" ht="21" customHeight="1" x14ac:dyDescent="0.2">
      <c r="B64" s="98"/>
      <c r="C64" s="52" t="s">
        <v>20</v>
      </c>
      <c r="D64" s="95"/>
      <c r="E64" s="89">
        <v>8</v>
      </c>
      <c r="F64" s="89"/>
      <c r="G64" s="89"/>
      <c r="H64" s="89"/>
      <c r="I64" s="104"/>
      <c r="J64" s="1"/>
      <c r="K64" s="1"/>
      <c r="L64" s="1"/>
      <c r="M64" s="1"/>
      <c r="N64" s="1"/>
      <c r="O64" s="1"/>
      <c r="P64" s="1"/>
      <c r="Q64" s="1"/>
      <c r="R64" s="1"/>
      <c r="S64" s="1"/>
      <c r="T64" s="1"/>
      <c r="U64" s="1"/>
      <c r="V64" s="1"/>
      <c r="W64" s="1"/>
      <c r="X64" s="1"/>
      <c r="Y64" s="1"/>
      <c r="Z64" s="1"/>
      <c r="AA64" s="1"/>
    </row>
    <row r="65" spans="2:27" s="5" customFormat="1" ht="30" customHeight="1" x14ac:dyDescent="0.2">
      <c r="B65" s="96" t="s">
        <v>77</v>
      </c>
      <c r="C65" s="116" t="s">
        <v>78</v>
      </c>
      <c r="D65" s="117" t="s">
        <v>69</v>
      </c>
      <c r="E65" s="89"/>
      <c r="F65" s="89"/>
      <c r="G65" s="89"/>
      <c r="H65" s="89"/>
      <c r="I65" s="100" t="s">
        <v>79</v>
      </c>
      <c r="J65" s="1"/>
      <c r="K65" s="1"/>
      <c r="L65" s="1"/>
      <c r="M65" s="1"/>
      <c r="N65" s="1"/>
      <c r="O65" s="1"/>
      <c r="P65" s="1"/>
      <c r="Q65" s="1"/>
      <c r="R65" s="1"/>
      <c r="S65" s="1"/>
      <c r="T65" s="1"/>
      <c r="U65" s="1"/>
      <c r="V65" s="1"/>
      <c r="W65" s="1"/>
      <c r="X65" s="1"/>
      <c r="Y65" s="1"/>
      <c r="Z65" s="1"/>
      <c r="AA65" s="1"/>
    </row>
    <row r="66" spans="2:27" s="5" customFormat="1" ht="27.75" customHeight="1" x14ac:dyDescent="0.2">
      <c r="B66" s="98"/>
      <c r="C66" s="52" t="s">
        <v>18</v>
      </c>
      <c r="D66" s="118"/>
      <c r="E66" s="89">
        <v>52.9</v>
      </c>
      <c r="F66" s="89">
        <v>53</v>
      </c>
      <c r="G66" s="89">
        <v>53</v>
      </c>
      <c r="H66" s="89">
        <v>53</v>
      </c>
      <c r="I66" s="104"/>
      <c r="J66" s="1"/>
      <c r="K66" s="1"/>
      <c r="L66" s="1"/>
      <c r="M66" s="1"/>
      <c r="N66" s="1"/>
      <c r="O66" s="1"/>
      <c r="P66" s="1"/>
      <c r="Q66" s="1"/>
      <c r="R66" s="1"/>
      <c r="S66" s="1"/>
      <c r="T66" s="1"/>
      <c r="U66" s="1"/>
      <c r="V66" s="1"/>
      <c r="W66" s="1"/>
      <c r="X66" s="1"/>
      <c r="Y66" s="1"/>
      <c r="Z66" s="1"/>
      <c r="AA66" s="1"/>
    </row>
    <row r="67" spans="2:27" s="5" customFormat="1" ht="17.25" customHeight="1" x14ac:dyDescent="0.2">
      <c r="B67" s="96" t="s">
        <v>80</v>
      </c>
      <c r="C67" s="31" t="s">
        <v>81</v>
      </c>
      <c r="D67" s="118"/>
      <c r="E67" s="89"/>
      <c r="F67" s="89"/>
      <c r="G67" s="89"/>
      <c r="H67" s="89"/>
      <c r="I67" s="104"/>
      <c r="J67" s="1"/>
      <c r="K67" s="1"/>
      <c r="L67" s="1"/>
      <c r="M67" s="1"/>
      <c r="N67" s="1"/>
      <c r="O67" s="1"/>
      <c r="P67" s="1"/>
      <c r="Q67" s="1"/>
      <c r="R67" s="1"/>
      <c r="S67" s="1"/>
      <c r="T67" s="1"/>
      <c r="U67" s="1"/>
      <c r="V67" s="1"/>
      <c r="W67" s="1"/>
      <c r="X67" s="1"/>
      <c r="Y67" s="1"/>
      <c r="Z67" s="1"/>
      <c r="AA67" s="1"/>
    </row>
    <row r="68" spans="2:27" s="5" customFormat="1" ht="30.6" customHeight="1" x14ac:dyDescent="0.2">
      <c r="B68" s="98"/>
      <c r="C68" s="52" t="s">
        <v>18</v>
      </c>
      <c r="D68" s="118"/>
      <c r="E68" s="89">
        <v>22.5</v>
      </c>
      <c r="F68" s="89">
        <v>22.5</v>
      </c>
      <c r="G68" s="89">
        <v>22.5</v>
      </c>
      <c r="H68" s="89">
        <v>22.5</v>
      </c>
      <c r="I68" s="104"/>
      <c r="J68" s="1"/>
      <c r="K68" s="1"/>
      <c r="L68" s="1"/>
      <c r="M68" s="1"/>
      <c r="N68" s="1"/>
      <c r="O68" s="1"/>
      <c r="P68" s="1"/>
      <c r="Q68" s="1"/>
      <c r="R68" s="1"/>
      <c r="S68" s="1"/>
      <c r="T68" s="1"/>
      <c r="U68" s="1"/>
      <c r="V68" s="1"/>
      <c r="W68" s="1"/>
      <c r="X68" s="1"/>
      <c r="Y68" s="1"/>
      <c r="Z68" s="1"/>
      <c r="AA68" s="1"/>
    </row>
    <row r="69" spans="2:27" s="5" customFormat="1" ht="30.6" customHeight="1" x14ac:dyDescent="0.2">
      <c r="B69" s="96" t="s">
        <v>82</v>
      </c>
      <c r="C69" s="31" t="s">
        <v>83</v>
      </c>
      <c r="D69" s="118"/>
      <c r="E69" s="89"/>
      <c r="F69" s="89"/>
      <c r="G69" s="89"/>
      <c r="H69" s="89"/>
      <c r="I69" s="104"/>
      <c r="J69" s="1"/>
      <c r="K69" s="1"/>
      <c r="L69" s="1"/>
      <c r="M69" s="1"/>
      <c r="N69" s="1"/>
      <c r="O69" s="1"/>
      <c r="P69" s="1"/>
      <c r="Q69" s="1"/>
      <c r="R69" s="1"/>
      <c r="S69" s="1"/>
      <c r="T69" s="1"/>
      <c r="U69" s="1"/>
      <c r="V69" s="1"/>
      <c r="W69" s="1"/>
      <c r="X69" s="1"/>
      <c r="Y69" s="1"/>
      <c r="Z69" s="1"/>
      <c r="AA69" s="1"/>
    </row>
    <row r="70" spans="2:27" s="5" customFormat="1" ht="22.15" customHeight="1" x14ac:dyDescent="0.2">
      <c r="B70" s="98"/>
      <c r="C70" s="119" t="s">
        <v>21</v>
      </c>
      <c r="D70" s="120"/>
      <c r="E70" s="89"/>
      <c r="F70" s="89"/>
      <c r="G70" s="89"/>
      <c r="H70" s="89"/>
      <c r="I70" s="104"/>
      <c r="J70" s="1"/>
      <c r="K70" s="1"/>
      <c r="L70" s="1"/>
      <c r="M70" s="1"/>
      <c r="N70" s="1"/>
      <c r="O70" s="1"/>
      <c r="P70" s="1"/>
      <c r="Q70" s="1"/>
      <c r="R70" s="1"/>
      <c r="S70" s="1"/>
      <c r="T70" s="1"/>
      <c r="U70" s="1"/>
      <c r="V70" s="1"/>
      <c r="W70" s="1"/>
      <c r="X70" s="1"/>
      <c r="Y70" s="1"/>
      <c r="Z70" s="1"/>
      <c r="AA70" s="1"/>
    </row>
    <row r="71" spans="2:27" ht="17.25" customHeight="1" x14ac:dyDescent="0.2">
      <c r="B71" s="121"/>
      <c r="C71" s="30" t="s">
        <v>55</v>
      </c>
      <c r="D71" s="30"/>
      <c r="E71" s="102">
        <f>+E73+E74</f>
        <v>234.4</v>
      </c>
      <c r="F71" s="102">
        <f t="shared" ref="F71:G71" ca="1" si="6">+F73+F74</f>
        <v>239.7</v>
      </c>
      <c r="G71" s="102">
        <f t="shared" ca="1" si="6"/>
        <v>253.7</v>
      </c>
      <c r="H71" s="102">
        <f t="shared" ref="H71" ca="1" si="7">+H73+H74</f>
        <v>268.7</v>
      </c>
      <c r="I71" s="47"/>
    </row>
    <row r="72" spans="2:27" ht="17.25" customHeight="1" x14ac:dyDescent="0.2">
      <c r="B72" s="94"/>
      <c r="C72" s="31" t="s">
        <v>56</v>
      </c>
      <c r="D72" s="31"/>
      <c r="E72" s="99"/>
      <c r="F72" s="99"/>
      <c r="G72" s="99"/>
      <c r="H72" s="99"/>
      <c r="I72" s="104"/>
    </row>
    <row r="73" spans="2:27" ht="27.75" customHeight="1" x14ac:dyDescent="0.2">
      <c r="B73" s="122"/>
      <c r="C73" s="32" t="s">
        <v>57</v>
      </c>
      <c r="D73" s="32"/>
      <c r="E73" s="84">
        <f>SUMIF(C61:$C70,$C62,E61:E70)</f>
        <v>226.4</v>
      </c>
      <c r="F73" s="84">
        <f ca="1">SUMIF($C61:E70,$C62,F61:F70)</f>
        <v>239.7</v>
      </c>
      <c r="G73" s="84">
        <f ca="1">SUMIF($C61:F70,$C62,G61:G70)</f>
        <v>253.7</v>
      </c>
      <c r="H73" s="84">
        <f ca="1">SUMIF($C61:G70,$C62,H61:H70)</f>
        <v>268.7</v>
      </c>
      <c r="I73" s="50"/>
    </row>
    <row r="74" spans="2:27" ht="16.350000000000001" customHeight="1" x14ac:dyDescent="0.2">
      <c r="B74" s="95"/>
      <c r="C74" s="32" t="s">
        <v>60</v>
      </c>
      <c r="D74" s="32"/>
      <c r="E74" s="84">
        <f>SUMIF($C62:$C70,$C64,E62:E70)</f>
        <v>8</v>
      </c>
      <c r="F74" s="84">
        <f t="shared" ref="F74:H74" si="8">SUMIF($C62:$C70,$C64,F62:F70)</f>
        <v>0</v>
      </c>
      <c r="G74" s="84">
        <f t="shared" si="8"/>
        <v>0</v>
      </c>
      <c r="H74" s="84">
        <f t="shared" si="8"/>
        <v>0</v>
      </c>
      <c r="I74" s="50"/>
    </row>
    <row r="75" spans="2:27" ht="16.350000000000001" customHeight="1" x14ac:dyDescent="0.2">
      <c r="B75" s="123"/>
      <c r="C75" s="124" t="s">
        <v>61</v>
      </c>
      <c r="D75" s="45"/>
      <c r="E75" s="46">
        <f>+E77</f>
        <v>0</v>
      </c>
      <c r="F75" s="46">
        <f>+F77</f>
        <v>0</v>
      </c>
      <c r="G75" s="46">
        <f>G77</f>
        <v>0</v>
      </c>
      <c r="H75" s="46">
        <f>H77</f>
        <v>0</v>
      </c>
      <c r="I75" s="47"/>
    </row>
    <row r="76" spans="2:27" ht="16.350000000000001" customHeight="1" x14ac:dyDescent="0.2">
      <c r="B76" s="125"/>
      <c r="C76" s="126" t="s">
        <v>62</v>
      </c>
      <c r="D76" s="48"/>
      <c r="E76" s="49"/>
      <c r="F76" s="49"/>
      <c r="G76" s="49"/>
      <c r="H76" s="49"/>
      <c r="I76" s="50"/>
    </row>
    <row r="77" spans="2:27" ht="16.350000000000001" customHeight="1" x14ac:dyDescent="0.2">
      <c r="B77" s="122"/>
      <c r="C77" s="52" t="s">
        <v>63</v>
      </c>
      <c r="D77" s="51"/>
      <c r="E77" s="84">
        <f>SUMIF(C61:$C70,$C70,E61:E70)</f>
        <v>0</v>
      </c>
      <c r="F77" s="84">
        <f>SUMIF($C61:C70,$C70,F61:F70)</f>
        <v>0</v>
      </c>
      <c r="G77" s="84">
        <f>SUMIF($C61:C70,$C70,G61:G70)</f>
        <v>0</v>
      </c>
      <c r="H77" s="84">
        <f>SUMIF($C61:C70,$C70,H61:H70)</f>
        <v>0</v>
      </c>
      <c r="I77" s="50"/>
    </row>
    <row r="78" spans="2:27" ht="16.350000000000001" customHeight="1" x14ac:dyDescent="0.2">
      <c r="B78" s="95"/>
      <c r="C78" s="31"/>
      <c r="D78" s="32"/>
      <c r="E78" s="84"/>
      <c r="F78" s="84"/>
      <c r="G78" s="84"/>
      <c r="H78" s="84"/>
      <c r="I78" s="50"/>
    </row>
    <row r="79" spans="2:27" ht="24" customHeight="1" x14ac:dyDescent="0.2">
      <c r="B79" s="79" t="s">
        <v>84</v>
      </c>
      <c r="C79" s="35" t="s">
        <v>85</v>
      </c>
      <c r="D79" s="112" t="s">
        <v>86</v>
      </c>
      <c r="E79" s="80"/>
      <c r="F79" s="80"/>
      <c r="G79" s="80"/>
      <c r="H79" s="80"/>
      <c r="I79" s="81"/>
    </row>
    <row r="80" spans="2:27" ht="17.25" customHeight="1" x14ac:dyDescent="0.2">
      <c r="B80" s="101"/>
      <c r="C80" s="30" t="s">
        <v>55</v>
      </c>
      <c r="D80" s="30"/>
      <c r="E80" s="102">
        <f t="shared" ref="E80:G80" si="9">+E82</f>
        <v>4953</v>
      </c>
      <c r="F80" s="102">
        <f t="shared" si="9"/>
        <v>4737.3999999999996</v>
      </c>
      <c r="G80" s="102">
        <f t="shared" si="9"/>
        <v>4822</v>
      </c>
      <c r="H80" s="102">
        <f t="shared" ref="H80" si="10">+H82</f>
        <v>4873</v>
      </c>
      <c r="I80" s="47"/>
    </row>
    <row r="81" spans="2:14" ht="17.25" customHeight="1" x14ac:dyDescent="0.2">
      <c r="B81" s="113"/>
      <c r="C81" s="31" t="s">
        <v>56</v>
      </c>
      <c r="D81" s="31"/>
      <c r="E81" s="99"/>
      <c r="F81" s="99"/>
      <c r="G81" s="99"/>
      <c r="H81" s="99"/>
      <c r="I81" s="104"/>
    </row>
    <row r="82" spans="2:14" ht="27.75" customHeight="1" x14ac:dyDescent="0.2">
      <c r="B82" s="114"/>
      <c r="C82" s="32" t="s">
        <v>18</v>
      </c>
      <c r="D82" s="32"/>
      <c r="E82" s="99">
        <v>4953</v>
      </c>
      <c r="F82" s="99">
        <v>4737.3999999999996</v>
      </c>
      <c r="G82" s="99">
        <v>4822</v>
      </c>
      <c r="H82" s="99">
        <v>4873</v>
      </c>
      <c r="I82" s="50"/>
    </row>
    <row r="83" spans="2:14" ht="17.45" customHeight="1" x14ac:dyDescent="0.2">
      <c r="B83" s="79" t="s">
        <v>87</v>
      </c>
      <c r="C83" s="35" t="s">
        <v>88</v>
      </c>
      <c r="D83" s="112" t="s">
        <v>89</v>
      </c>
      <c r="E83" s="80"/>
      <c r="F83" s="80"/>
      <c r="G83" s="80"/>
      <c r="H83" s="80"/>
      <c r="I83" s="81"/>
    </row>
    <row r="84" spans="2:14" ht="17.25" customHeight="1" x14ac:dyDescent="0.2">
      <c r="B84" s="101"/>
      <c r="C84" s="30" t="s">
        <v>55</v>
      </c>
      <c r="D84" s="30"/>
      <c r="E84" s="102">
        <f t="shared" ref="E84:G84" si="11">+E86</f>
        <v>547</v>
      </c>
      <c r="F84" s="102">
        <f t="shared" si="11"/>
        <v>632</v>
      </c>
      <c r="G84" s="102">
        <f t="shared" si="11"/>
        <v>652</v>
      </c>
      <c r="H84" s="102">
        <f t="shared" ref="H84" si="12">+H86</f>
        <v>680</v>
      </c>
      <c r="I84" s="47"/>
    </row>
    <row r="85" spans="2:14" ht="17.25" customHeight="1" x14ac:dyDescent="0.2">
      <c r="B85" s="113"/>
      <c r="C85" s="31" t="s">
        <v>56</v>
      </c>
      <c r="D85" s="31"/>
      <c r="E85" s="99"/>
      <c r="F85" s="99"/>
      <c r="G85" s="99"/>
      <c r="H85" s="99"/>
      <c r="I85" s="104"/>
    </row>
    <row r="86" spans="2:14" ht="27.75" customHeight="1" x14ac:dyDescent="0.2">
      <c r="B86" s="114"/>
      <c r="C86" s="32" t="s">
        <v>18</v>
      </c>
      <c r="D86" s="32"/>
      <c r="E86" s="99">
        <v>547</v>
      </c>
      <c r="F86" s="99">
        <v>632</v>
      </c>
      <c r="G86" s="99">
        <v>652</v>
      </c>
      <c r="H86" s="99">
        <v>680</v>
      </c>
      <c r="I86" s="50"/>
    </row>
    <row r="87" spans="2:14" ht="39.950000000000003" customHeight="1" x14ac:dyDescent="0.2">
      <c r="B87" s="79" t="s">
        <v>90</v>
      </c>
      <c r="C87" s="35" t="s">
        <v>91</v>
      </c>
      <c r="D87" s="112" t="s">
        <v>86</v>
      </c>
      <c r="E87" s="80"/>
      <c r="F87" s="80"/>
      <c r="G87" s="80"/>
      <c r="H87" s="80"/>
      <c r="I87" s="81"/>
    </row>
    <row r="88" spans="2:14" ht="17.25" customHeight="1" x14ac:dyDescent="0.2">
      <c r="B88" s="101"/>
      <c r="C88" s="30" t="s">
        <v>55</v>
      </c>
      <c r="D88" s="30"/>
      <c r="E88" s="102">
        <f t="shared" ref="E88:G88" si="13">+E90</f>
        <v>6.9</v>
      </c>
      <c r="F88" s="102">
        <f t="shared" si="13"/>
        <v>6.9</v>
      </c>
      <c r="G88" s="102">
        <f t="shared" si="13"/>
        <v>6.9</v>
      </c>
      <c r="H88" s="102">
        <f t="shared" ref="H88" si="14">+H90</f>
        <v>6.9</v>
      </c>
      <c r="I88" s="47"/>
    </row>
    <row r="89" spans="2:14" ht="0.6" customHeight="1" x14ac:dyDescent="0.2">
      <c r="B89" s="113"/>
      <c r="C89" s="31" t="s">
        <v>56</v>
      </c>
      <c r="D89" s="31"/>
      <c r="E89" s="99"/>
      <c r="F89" s="99"/>
      <c r="G89" s="99"/>
      <c r="H89" s="99"/>
      <c r="I89" s="104"/>
    </row>
    <row r="90" spans="2:14" ht="15.6" customHeight="1" x14ac:dyDescent="0.2">
      <c r="B90" s="114"/>
      <c r="C90" s="32" t="s">
        <v>19</v>
      </c>
      <c r="D90" s="32"/>
      <c r="E90" s="127">
        <v>6.9</v>
      </c>
      <c r="F90" s="127">
        <v>6.9</v>
      </c>
      <c r="G90" s="127">
        <v>6.9</v>
      </c>
      <c r="H90" s="127">
        <v>6.9</v>
      </c>
      <c r="I90" s="50"/>
    </row>
    <row r="91" spans="2:14" ht="44.1" customHeight="1" x14ac:dyDescent="0.2">
      <c r="B91" s="76" t="s">
        <v>92</v>
      </c>
      <c r="C91" s="128" t="s">
        <v>93</v>
      </c>
      <c r="D91" s="128"/>
      <c r="E91" s="129"/>
      <c r="F91" s="129"/>
      <c r="G91" s="129"/>
      <c r="H91" s="129"/>
      <c r="I91" s="78"/>
    </row>
    <row r="92" spans="2:14" ht="41.25" customHeight="1" x14ac:dyDescent="0.2">
      <c r="B92" s="79" t="s">
        <v>94</v>
      </c>
      <c r="C92" s="35" t="s">
        <v>95</v>
      </c>
      <c r="D92" s="112" t="s">
        <v>96</v>
      </c>
      <c r="E92" s="80"/>
      <c r="F92" s="80"/>
      <c r="G92" s="80"/>
      <c r="H92" s="80"/>
      <c r="I92" s="112" t="s">
        <v>97</v>
      </c>
    </row>
    <row r="93" spans="2:14" ht="17.25" customHeight="1" x14ac:dyDescent="0.2">
      <c r="B93" s="101"/>
      <c r="C93" s="30" t="s">
        <v>55</v>
      </c>
      <c r="D93" s="30"/>
      <c r="E93" s="130">
        <f t="shared" ref="E93:H93" si="15">+E95+E96</f>
        <v>1487.3</v>
      </c>
      <c r="F93" s="130">
        <f t="shared" si="15"/>
        <v>1251.7</v>
      </c>
      <c r="G93" s="130">
        <f t="shared" si="15"/>
        <v>659.69999999999993</v>
      </c>
      <c r="H93" s="130">
        <f t="shared" si="15"/>
        <v>682.4</v>
      </c>
      <c r="I93" s="47"/>
    </row>
    <row r="94" spans="2:14" ht="17.25" customHeight="1" x14ac:dyDescent="0.2">
      <c r="B94" s="113"/>
      <c r="C94" s="31" t="s">
        <v>56</v>
      </c>
      <c r="D94" s="31"/>
      <c r="E94" s="127"/>
      <c r="F94" s="127"/>
      <c r="G94" s="127"/>
      <c r="H94" s="127"/>
      <c r="I94" s="104"/>
    </row>
    <row r="95" spans="2:14" ht="27.95" customHeight="1" x14ac:dyDescent="0.2">
      <c r="B95" s="131"/>
      <c r="C95" s="32" t="s">
        <v>18</v>
      </c>
      <c r="D95" s="32"/>
      <c r="E95" s="127"/>
      <c r="F95" s="127">
        <f>1258.3-20+13.4</f>
        <v>1251.7</v>
      </c>
      <c r="G95" s="127">
        <f>646.3+13.4</f>
        <v>659.69999999999993</v>
      </c>
      <c r="H95" s="127">
        <f>672.3+10.1</f>
        <v>682.4</v>
      </c>
      <c r="I95" s="50"/>
      <c r="J95" s="56"/>
      <c r="K95" s="5"/>
    </row>
    <row r="96" spans="2:14" ht="18.75" customHeight="1" x14ac:dyDescent="0.2">
      <c r="B96" s="114"/>
      <c r="C96" s="31" t="s">
        <v>20</v>
      </c>
      <c r="D96" s="31"/>
      <c r="E96" s="127">
        <v>1487.3</v>
      </c>
      <c r="F96" s="127"/>
      <c r="G96" s="127"/>
      <c r="H96" s="127"/>
      <c r="I96" s="50"/>
      <c r="J96" s="56"/>
      <c r="K96" s="5"/>
      <c r="L96" s="5"/>
      <c r="M96" s="5"/>
      <c r="N96" s="5"/>
    </row>
    <row r="97" spans="2:14" ht="47.25" customHeight="1" x14ac:dyDescent="0.2">
      <c r="B97" s="37"/>
      <c r="C97" s="35" t="s">
        <v>98</v>
      </c>
      <c r="D97" s="112" t="s">
        <v>99</v>
      </c>
      <c r="E97" s="132"/>
      <c r="F97" s="132"/>
      <c r="G97" s="132"/>
      <c r="H97" s="132"/>
      <c r="I97" s="132"/>
      <c r="J97" s="60"/>
      <c r="K97" s="5"/>
      <c r="L97" s="5"/>
      <c r="M97" s="5"/>
      <c r="N97" s="5"/>
    </row>
    <row r="98" spans="2:14" ht="19.5" customHeight="1" x14ac:dyDescent="0.2">
      <c r="B98" s="38"/>
      <c r="C98" s="30" t="s">
        <v>55</v>
      </c>
      <c r="D98" s="39"/>
      <c r="E98" s="40"/>
      <c r="F98" s="40"/>
      <c r="G98" s="40"/>
      <c r="H98" s="40"/>
      <c r="I98" s="133"/>
    </row>
    <row r="99" spans="2:14" ht="19.5" customHeight="1" x14ac:dyDescent="0.2">
      <c r="B99" s="61"/>
      <c r="C99" s="31" t="s">
        <v>56</v>
      </c>
      <c r="D99" s="41"/>
      <c r="E99" s="42"/>
      <c r="F99" s="42"/>
      <c r="G99" s="42"/>
      <c r="H99" s="42"/>
      <c r="I99" s="134"/>
    </row>
    <row r="100" spans="2:14" ht="30" customHeight="1" x14ac:dyDescent="0.2">
      <c r="B100" s="62"/>
      <c r="C100" s="32" t="s">
        <v>18</v>
      </c>
      <c r="D100" s="43"/>
      <c r="E100" s="44"/>
      <c r="F100" s="44"/>
      <c r="G100" s="44"/>
      <c r="H100" s="44"/>
      <c r="I100" s="135"/>
    </row>
    <row r="101" spans="2:14" ht="32.1" customHeight="1" x14ac:dyDescent="0.2">
      <c r="B101" s="76" t="s">
        <v>100</v>
      </c>
      <c r="C101" s="128" t="s">
        <v>101</v>
      </c>
      <c r="D101" s="128"/>
      <c r="E101" s="129"/>
      <c r="F101" s="129"/>
      <c r="G101" s="129"/>
      <c r="H101" s="129"/>
      <c r="I101" s="78"/>
    </row>
    <row r="102" spans="2:14" ht="29.45" customHeight="1" x14ac:dyDescent="0.2">
      <c r="B102" s="79" t="s">
        <v>102</v>
      </c>
      <c r="C102" s="35" t="s">
        <v>103</v>
      </c>
      <c r="D102" s="35"/>
      <c r="E102" s="80"/>
      <c r="F102" s="80"/>
      <c r="G102" s="80"/>
      <c r="H102" s="80"/>
      <c r="I102" s="81"/>
    </row>
    <row r="103" spans="2:14" ht="30.6" customHeight="1" x14ac:dyDescent="0.2">
      <c r="B103" s="82" t="s">
        <v>104</v>
      </c>
      <c r="C103" s="32" t="s">
        <v>105</v>
      </c>
      <c r="D103" s="83" t="s">
        <v>106</v>
      </c>
      <c r="E103" s="84"/>
      <c r="F103" s="84"/>
      <c r="G103" s="84"/>
      <c r="H103" s="84"/>
      <c r="I103" s="85"/>
    </row>
    <row r="104" spans="2:14" ht="29.25" customHeight="1" x14ac:dyDescent="0.2">
      <c r="B104" s="90"/>
      <c r="C104" s="87" t="s">
        <v>18</v>
      </c>
      <c r="D104" s="88"/>
      <c r="E104" s="89">
        <v>2.5</v>
      </c>
      <c r="F104" s="89"/>
      <c r="G104" s="99"/>
      <c r="H104" s="99"/>
      <c r="I104" s="136"/>
      <c r="J104" s="36"/>
    </row>
    <row r="105" spans="2:14" ht="27" customHeight="1" x14ac:dyDescent="0.2">
      <c r="B105" s="82"/>
      <c r="C105" s="32" t="s">
        <v>107</v>
      </c>
      <c r="D105" s="88"/>
      <c r="E105" s="89"/>
      <c r="F105" s="89"/>
      <c r="G105" s="99"/>
      <c r="H105" s="99"/>
      <c r="I105" s="136"/>
    </row>
    <row r="106" spans="2:14" ht="29.25" customHeight="1" x14ac:dyDescent="0.2">
      <c r="B106" s="90"/>
      <c r="C106" s="137" t="s">
        <v>18</v>
      </c>
      <c r="D106" s="91"/>
      <c r="E106" s="89"/>
      <c r="F106" s="89"/>
      <c r="G106" s="99"/>
      <c r="H106" s="99"/>
      <c r="I106" s="136"/>
      <c r="J106" s="18"/>
    </row>
    <row r="107" spans="2:14" ht="32.25" customHeight="1" x14ac:dyDescent="0.2">
      <c r="B107" s="82" t="s">
        <v>104</v>
      </c>
      <c r="C107" s="138" t="s">
        <v>108</v>
      </c>
      <c r="D107" s="94" t="s">
        <v>109</v>
      </c>
      <c r="E107" s="92"/>
      <c r="F107" s="92"/>
      <c r="G107" s="84"/>
      <c r="H107" s="84"/>
      <c r="I107" s="139"/>
    </row>
    <row r="108" spans="2:14" ht="32.25" customHeight="1" x14ac:dyDescent="0.2">
      <c r="B108" s="90"/>
      <c r="C108" s="87" t="s">
        <v>18</v>
      </c>
      <c r="D108" s="95"/>
      <c r="E108" s="89">
        <v>85.3</v>
      </c>
      <c r="F108" s="89">
        <v>121</v>
      </c>
      <c r="G108" s="89"/>
      <c r="H108" s="89"/>
      <c r="I108" s="139"/>
      <c r="J108" s="59"/>
      <c r="K108" s="5"/>
      <c r="L108" s="5"/>
      <c r="M108" s="5"/>
      <c r="N108" s="5"/>
    </row>
    <row r="109" spans="2:14" ht="30" customHeight="1" x14ac:dyDescent="0.2">
      <c r="B109" s="82" t="s">
        <v>110</v>
      </c>
      <c r="C109" s="140" t="s">
        <v>111</v>
      </c>
      <c r="D109" s="94" t="s">
        <v>112</v>
      </c>
      <c r="E109" s="89"/>
      <c r="F109" s="89"/>
      <c r="G109" s="89"/>
      <c r="H109" s="89"/>
      <c r="I109" s="139"/>
      <c r="J109" s="36"/>
    </row>
    <row r="110" spans="2:14" ht="27.75" customHeight="1" x14ac:dyDescent="0.2">
      <c r="B110" s="90"/>
      <c r="C110" s="141" t="s">
        <v>113</v>
      </c>
      <c r="D110" s="95"/>
      <c r="E110" s="89"/>
      <c r="F110" s="89"/>
      <c r="G110" s="89"/>
      <c r="H110" s="89"/>
      <c r="I110" s="139"/>
      <c r="J110" s="36"/>
    </row>
    <row r="111" spans="2:14" ht="17.25" customHeight="1" x14ac:dyDescent="0.2">
      <c r="B111" s="101"/>
      <c r="C111" s="30" t="s">
        <v>55</v>
      </c>
      <c r="D111" s="30"/>
      <c r="E111" s="102">
        <f>+E113</f>
        <v>87.8</v>
      </c>
      <c r="F111" s="102">
        <f t="shared" ref="F111:G111" si="16">+F113</f>
        <v>121</v>
      </c>
      <c r="G111" s="102">
        <f t="shared" si="16"/>
        <v>0</v>
      </c>
      <c r="H111" s="102">
        <f t="shared" ref="H111" si="17">+H113</f>
        <v>0</v>
      </c>
      <c r="I111" s="142"/>
    </row>
    <row r="112" spans="2:14" ht="17.25" customHeight="1" x14ac:dyDescent="0.2">
      <c r="B112" s="103"/>
      <c r="C112" s="31" t="s">
        <v>56</v>
      </c>
      <c r="D112" s="31"/>
      <c r="E112" s="99"/>
      <c r="F112" s="99"/>
      <c r="G112" s="99"/>
      <c r="H112" s="99"/>
      <c r="I112" s="143"/>
    </row>
    <row r="113" spans="2:11" ht="27.75" customHeight="1" x14ac:dyDescent="0.2">
      <c r="B113" s="144"/>
      <c r="C113" s="32" t="s">
        <v>57</v>
      </c>
      <c r="D113" s="32"/>
      <c r="E113" s="84">
        <f>SUMIF($C103:$C108,$C104,E103:E108)</f>
        <v>87.8</v>
      </c>
      <c r="F113" s="84">
        <f>SUMIF($C103:$C108,$C104,F103:F108)</f>
        <v>121</v>
      </c>
      <c r="G113" s="84">
        <f>SUMIF($C103:$C108,$C104,G103:G108)</f>
        <v>0</v>
      </c>
      <c r="H113" s="84">
        <f>SUMIF($C103:$C108,$C104,H103:H108)</f>
        <v>0</v>
      </c>
      <c r="I113" s="139"/>
    </row>
    <row r="114" spans="2:11" ht="43.9" customHeight="1" x14ac:dyDescent="0.2">
      <c r="B114" s="145" t="s">
        <v>114</v>
      </c>
      <c r="C114" s="128" t="s">
        <v>115</v>
      </c>
      <c r="D114" s="128"/>
      <c r="E114" s="129"/>
      <c r="F114" s="129"/>
      <c r="G114" s="129"/>
      <c r="H114" s="129"/>
      <c r="I114" s="78"/>
    </row>
    <row r="115" spans="2:11" ht="55.15" customHeight="1" x14ac:dyDescent="0.2">
      <c r="B115" s="79" t="s">
        <v>116</v>
      </c>
      <c r="C115" s="35" t="s">
        <v>117</v>
      </c>
      <c r="D115" s="112" t="s">
        <v>118</v>
      </c>
      <c r="E115" s="80"/>
      <c r="F115" s="80"/>
      <c r="G115" s="80"/>
      <c r="H115" s="80"/>
      <c r="I115" s="81"/>
    </row>
    <row r="116" spans="2:11" ht="17.25" customHeight="1" x14ac:dyDescent="0.2">
      <c r="B116" s="101"/>
      <c r="C116" s="30" t="s">
        <v>55</v>
      </c>
      <c r="D116" s="146"/>
      <c r="E116" s="46">
        <f t="shared" ref="E116:G116" si="18">+E118+E119</f>
        <v>417.9</v>
      </c>
      <c r="F116" s="46">
        <f t="shared" si="18"/>
        <v>1003.5</v>
      </c>
      <c r="G116" s="46">
        <f t="shared" si="18"/>
        <v>40</v>
      </c>
      <c r="H116" s="46">
        <f t="shared" ref="H116" si="19">+H118+H119</f>
        <v>40</v>
      </c>
      <c r="I116" s="47"/>
    </row>
    <row r="117" spans="2:11" ht="17.25" customHeight="1" x14ac:dyDescent="0.2">
      <c r="B117" s="103"/>
      <c r="C117" s="147" t="s">
        <v>56</v>
      </c>
      <c r="D117" s="147"/>
      <c r="E117" s="99"/>
      <c r="F117" s="99"/>
      <c r="G117" s="99"/>
      <c r="H117" s="99"/>
      <c r="I117" s="104"/>
    </row>
    <row r="118" spans="2:11" ht="27.75" customHeight="1" x14ac:dyDescent="0.2">
      <c r="B118" s="105"/>
      <c r="C118" s="32" t="s">
        <v>18</v>
      </c>
      <c r="D118" s="51"/>
      <c r="E118" s="148">
        <v>417.9</v>
      </c>
      <c r="F118" s="148">
        <f>640+315.5+30</f>
        <v>985.5</v>
      </c>
      <c r="G118" s="148">
        <v>40</v>
      </c>
      <c r="H118" s="148">
        <v>40</v>
      </c>
      <c r="I118" s="50"/>
      <c r="J118" s="57"/>
    </row>
    <row r="119" spans="2:11" ht="21.6" customHeight="1" x14ac:dyDescent="0.2">
      <c r="B119" s="106"/>
      <c r="C119" s="32" t="s">
        <v>20</v>
      </c>
      <c r="D119" s="51"/>
      <c r="E119" s="49"/>
      <c r="F119" s="148">
        <v>18</v>
      </c>
      <c r="G119" s="49"/>
      <c r="H119" s="49"/>
      <c r="I119" s="50"/>
    </row>
    <row r="120" spans="2:11" ht="67.900000000000006" customHeight="1" x14ac:dyDescent="0.2">
      <c r="B120" s="79" t="s">
        <v>119</v>
      </c>
      <c r="C120" s="35" t="s">
        <v>120</v>
      </c>
      <c r="D120" s="81" t="s">
        <v>172</v>
      </c>
      <c r="E120" s="80"/>
      <c r="F120" s="80"/>
      <c r="G120" s="80"/>
      <c r="H120" s="80"/>
      <c r="I120" s="81"/>
    </row>
    <row r="121" spans="2:11" ht="17.25" customHeight="1" x14ac:dyDescent="0.2">
      <c r="B121" s="101"/>
      <c r="C121" s="30" t="s">
        <v>55</v>
      </c>
      <c r="D121" s="30"/>
      <c r="E121" s="102">
        <f>+E123</f>
        <v>0</v>
      </c>
      <c r="F121" s="102">
        <f t="shared" ref="F121:G121" si="20">+F123</f>
        <v>0</v>
      </c>
      <c r="G121" s="102">
        <f t="shared" si="20"/>
        <v>0</v>
      </c>
      <c r="H121" s="102">
        <f t="shared" ref="H121" si="21">+H123</f>
        <v>0</v>
      </c>
      <c r="I121" s="47"/>
    </row>
    <row r="122" spans="2:11" ht="17.25" customHeight="1" x14ac:dyDescent="0.2">
      <c r="B122" s="149"/>
      <c r="C122" s="31" t="s">
        <v>56</v>
      </c>
      <c r="D122" s="31"/>
      <c r="E122" s="99"/>
      <c r="F122" s="99"/>
      <c r="G122" s="99"/>
      <c r="H122" s="99"/>
      <c r="I122" s="104"/>
      <c r="J122" s="65"/>
    </row>
    <row r="123" spans="2:11" ht="28.5" customHeight="1" x14ac:dyDescent="0.2">
      <c r="B123" s="149"/>
      <c r="C123" s="32" t="s">
        <v>18</v>
      </c>
      <c r="D123" s="32"/>
      <c r="E123" s="99"/>
      <c r="F123" s="84"/>
      <c r="G123" s="84"/>
      <c r="H123" s="84"/>
      <c r="I123" s="50"/>
      <c r="J123" s="65"/>
    </row>
    <row r="124" spans="2:11" ht="26.25" customHeight="1" x14ac:dyDescent="0.2">
      <c r="B124" s="107"/>
      <c r="C124" s="30" t="s">
        <v>121</v>
      </c>
      <c r="D124" s="30"/>
      <c r="E124" s="102">
        <f>E43+E53+E57+E71+E80+E84+E88+E93+E111+E116+E121+E98</f>
        <v>28892.400000000005</v>
      </c>
      <c r="F124" s="102">
        <f ca="1">F43+F53+F57+F71+F80+F84+F88+F93+F111+F116+F121+F98+F49</f>
        <v>29754.400000000001</v>
      </c>
      <c r="G124" s="102">
        <f ca="1">G43+G53+G57+G71+G80+G84+G88+G93+G111+G116+G121+G98+G49</f>
        <v>28694.6</v>
      </c>
      <c r="H124" s="102">
        <f ca="1">H43+H53+H57+H71+H80+H84+H88+H93+H111+H116+H121+H98+H49</f>
        <v>28824.500000000004</v>
      </c>
      <c r="I124" s="47"/>
    </row>
    <row r="125" spans="2:11" ht="15.75" customHeight="1" x14ac:dyDescent="0.2">
      <c r="B125" s="150"/>
      <c r="C125" s="32" t="s">
        <v>122</v>
      </c>
      <c r="D125" s="32"/>
      <c r="E125" s="84">
        <v>0</v>
      </c>
      <c r="F125" s="84">
        <v>0</v>
      </c>
      <c r="G125" s="84">
        <v>0</v>
      </c>
      <c r="H125" s="84">
        <v>0</v>
      </c>
      <c r="I125" s="50"/>
      <c r="K125" s="6"/>
    </row>
    <row r="126" spans="2:11" ht="41.1" customHeight="1" x14ac:dyDescent="0.2">
      <c r="B126" s="150"/>
      <c r="C126" s="32" t="s">
        <v>123</v>
      </c>
      <c r="D126" s="32"/>
      <c r="E126" s="84"/>
      <c r="F126" s="84">
        <f ca="1">+F124-E124</f>
        <v>861.99999999999636</v>
      </c>
      <c r="G126" s="84">
        <f ca="1">+G124-F124</f>
        <v>-1059.8000000000029</v>
      </c>
      <c r="H126" s="84">
        <f ca="1">+H124-G124</f>
        <v>129.90000000000509</v>
      </c>
      <c r="I126" s="50"/>
    </row>
    <row r="127" spans="2:11" ht="15" customHeight="1" x14ac:dyDescent="0.2">
      <c r="C127" s="3"/>
    </row>
    <row r="128" spans="2:11" ht="15" customHeight="1" x14ac:dyDescent="0.2">
      <c r="B128" s="67" t="s">
        <v>124</v>
      </c>
      <c r="C128" s="67"/>
      <c r="D128" s="67"/>
      <c r="E128" s="67"/>
      <c r="F128" s="67"/>
      <c r="G128" s="67"/>
      <c r="H128" s="67"/>
      <c r="I128" s="67"/>
    </row>
    <row r="129" spans="2:9" ht="15" customHeight="1" x14ac:dyDescent="0.2">
      <c r="B129" s="68" t="s">
        <v>125</v>
      </c>
      <c r="C129" s="68"/>
      <c r="D129" s="68"/>
      <c r="E129" s="68"/>
      <c r="F129" s="68"/>
      <c r="G129" s="68"/>
      <c r="H129" s="68"/>
      <c r="I129" s="68"/>
    </row>
    <row r="130" spans="2:9" ht="15" customHeight="1" x14ac:dyDescent="0.2">
      <c r="B130" s="67" t="s">
        <v>126</v>
      </c>
      <c r="C130" s="67"/>
      <c r="D130" s="67"/>
      <c r="E130" s="67"/>
      <c r="F130" s="67"/>
      <c r="G130" s="67"/>
      <c r="H130" s="67"/>
      <c r="I130" s="67"/>
    </row>
    <row r="131" spans="2:9" ht="15" customHeight="1" x14ac:dyDescent="0.2">
      <c r="B131" s="67" t="s">
        <v>127</v>
      </c>
      <c r="C131" s="67"/>
      <c r="D131" s="67"/>
      <c r="E131" s="67"/>
      <c r="F131" s="67"/>
      <c r="G131" s="67"/>
      <c r="H131" s="67"/>
      <c r="I131" s="67"/>
    </row>
    <row r="132" spans="2:9" ht="15" customHeight="1" x14ac:dyDescent="0.2">
      <c r="B132" s="67" t="s">
        <v>128</v>
      </c>
      <c r="C132" s="67"/>
      <c r="D132" s="67"/>
      <c r="E132" s="67"/>
      <c r="F132" s="67"/>
      <c r="G132" s="67"/>
      <c r="H132" s="67"/>
      <c r="I132" s="67"/>
    </row>
    <row r="133" spans="2:9" ht="15" customHeight="1" x14ac:dyDescent="0.2">
      <c r="B133" s="66"/>
      <c r="C133" s="66"/>
      <c r="D133" s="66"/>
      <c r="E133" s="66"/>
      <c r="F133" s="66"/>
      <c r="G133" s="66"/>
      <c r="H133" s="66"/>
      <c r="I133" s="66"/>
    </row>
    <row r="134" spans="2:9" ht="15" customHeight="1" x14ac:dyDescent="0.2">
      <c r="B134" s="69" t="s">
        <v>129</v>
      </c>
      <c r="C134" s="69"/>
      <c r="D134" s="69"/>
      <c r="E134" s="69"/>
      <c r="F134" s="69"/>
      <c r="G134" s="69"/>
      <c r="H134" s="69"/>
      <c r="I134" s="69"/>
    </row>
    <row r="135" spans="2:9" ht="15" customHeight="1" x14ac:dyDescent="0.2">
      <c r="B135" s="69" t="s">
        <v>130</v>
      </c>
      <c r="C135" s="69"/>
      <c r="D135" s="69"/>
      <c r="E135" s="69"/>
      <c r="F135" s="69"/>
      <c r="G135" s="69"/>
      <c r="H135" s="69"/>
      <c r="I135" s="69"/>
    </row>
    <row r="136" spans="2:9" ht="15" customHeight="1" x14ac:dyDescent="0.2">
      <c r="B136" s="69" t="s">
        <v>131</v>
      </c>
      <c r="C136" s="69"/>
      <c r="D136" s="69"/>
      <c r="E136" s="69"/>
      <c r="F136" s="69"/>
      <c r="G136" s="69"/>
      <c r="H136" s="69"/>
      <c r="I136" s="69"/>
    </row>
    <row r="137" spans="2:9" x14ac:dyDescent="0.2">
      <c r="B137" s="69" t="s">
        <v>132</v>
      </c>
      <c r="C137" s="69"/>
      <c r="D137" s="69"/>
      <c r="E137" s="69"/>
      <c r="F137" s="69"/>
      <c r="G137" s="69"/>
      <c r="H137" s="69"/>
      <c r="I137" s="69"/>
    </row>
    <row r="138" spans="2:9" x14ac:dyDescent="0.2">
      <c r="B138" s="70" t="s">
        <v>133</v>
      </c>
      <c r="C138" s="70"/>
      <c r="D138" s="70"/>
      <c r="E138" s="70"/>
      <c r="F138" s="70"/>
      <c r="G138" s="70"/>
      <c r="H138" s="70"/>
      <c r="I138" s="70"/>
    </row>
  </sheetData>
  <mergeCells count="68">
    <mergeCell ref="B9:B13"/>
    <mergeCell ref="B135:I135"/>
    <mergeCell ref="B138:I138"/>
    <mergeCell ref="D103:D106"/>
    <mergeCell ref="D107:D108"/>
    <mergeCell ref="D36:D37"/>
    <mergeCell ref="D38:D39"/>
    <mergeCell ref="D40:D42"/>
    <mergeCell ref="D63:D64"/>
    <mergeCell ref="D65:D70"/>
    <mergeCell ref="B134:I134"/>
    <mergeCell ref="B137:I137"/>
    <mergeCell ref="B136:I136"/>
    <mergeCell ref="B109:B110"/>
    <mergeCell ref="D109:D110"/>
    <mergeCell ref="B76:B78"/>
    <mergeCell ref="D34:D35"/>
    <mergeCell ref="D14:D17"/>
    <mergeCell ref="D23:D24"/>
    <mergeCell ref="D25:D26"/>
    <mergeCell ref="D27:D29"/>
    <mergeCell ref="D30:D31"/>
    <mergeCell ref="D32:D33"/>
    <mergeCell ref="D18:D19"/>
    <mergeCell ref="D20:D22"/>
    <mergeCell ref="D9:D13"/>
    <mergeCell ref="H1:I1"/>
    <mergeCell ref="H2:I2"/>
    <mergeCell ref="J122:J123"/>
    <mergeCell ref="B133:I133"/>
    <mergeCell ref="B117:B119"/>
    <mergeCell ref="B130:I130"/>
    <mergeCell ref="B112:B113"/>
    <mergeCell ref="B107:B108"/>
    <mergeCell ref="B128:I128"/>
    <mergeCell ref="B132:I132"/>
    <mergeCell ref="B131:I131"/>
    <mergeCell ref="B122:B123"/>
    <mergeCell ref="B129:I129"/>
    <mergeCell ref="B20:B22"/>
    <mergeCell ref="B14:B17"/>
    <mergeCell ref="B4:I4"/>
    <mergeCell ref="B18:B19"/>
    <mergeCell ref="B27:B29"/>
    <mergeCell ref="B94:B96"/>
    <mergeCell ref="B89:B90"/>
    <mergeCell ref="B54:B55"/>
    <mergeCell ref="B44:B48"/>
    <mergeCell ref="B65:B66"/>
    <mergeCell ref="B67:B68"/>
    <mergeCell ref="B81:B82"/>
    <mergeCell ref="B72:B74"/>
    <mergeCell ref="B58:B59"/>
    <mergeCell ref="B40:B42"/>
    <mergeCell ref="B30:B31"/>
    <mergeCell ref="B34:B35"/>
    <mergeCell ref="B32:B33"/>
    <mergeCell ref="B23:B24"/>
    <mergeCell ref="B36:B37"/>
    <mergeCell ref="B69:B70"/>
    <mergeCell ref="B25:B26"/>
    <mergeCell ref="B105:B106"/>
    <mergeCell ref="B38:B39"/>
    <mergeCell ref="B85:B86"/>
    <mergeCell ref="B61:B64"/>
    <mergeCell ref="B103:B104"/>
    <mergeCell ref="B99:B100"/>
    <mergeCell ref="B50:B51"/>
  </mergeCells>
  <pageMargins left="0.39370078740157483" right="0.39370078740157483" top="0.59055118110236227" bottom="0.59055118110236227" header="0" footer="0"/>
  <pageSetup paperSize="9" scale="64" fitToHeight="0" orientation="portrait" r:id="rId1"/>
  <rowBreaks count="2" manualBreakCount="2">
    <brk id="89" max="8" man="1"/>
    <brk id="133" max="8"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61ECD-AD9E-44B9-950A-954F199933F0}">
  <sheetPr>
    <pageSetUpPr fitToPage="1"/>
  </sheetPr>
  <dimension ref="B1:G25"/>
  <sheetViews>
    <sheetView topLeftCell="B7" zoomScaleNormal="100" workbookViewId="0">
      <selection activeCell="I14" sqref="I14"/>
    </sheetView>
  </sheetViews>
  <sheetFormatPr defaultColWidth="9.140625" defaultRowHeight="12.75" x14ac:dyDescent="0.2"/>
  <cols>
    <col min="1" max="1" width="2.5703125" style="1" customWidth="1"/>
    <col min="2" max="2" width="4.5703125" style="1" customWidth="1"/>
    <col min="3" max="3" width="44.5703125" style="2" customWidth="1"/>
    <col min="4" max="6" width="11.140625" style="1" customWidth="1"/>
    <col min="7" max="7" width="12.85546875" style="1" customWidth="1"/>
    <col min="8" max="16384" width="9.140625" style="1"/>
  </cols>
  <sheetData>
    <row r="1" spans="2:7" ht="15.75" customHeight="1" x14ac:dyDescent="0.2">
      <c r="B1" s="72" t="s">
        <v>134</v>
      </c>
      <c r="C1" s="72"/>
      <c r="D1" s="72"/>
      <c r="E1" s="72"/>
      <c r="F1" s="72"/>
      <c r="G1" s="72"/>
    </row>
    <row r="2" spans="2:7" x14ac:dyDescent="0.2">
      <c r="C2" s="1"/>
    </row>
    <row r="3" spans="2:7" ht="72" customHeight="1" x14ac:dyDescent="0.2">
      <c r="B3" s="9" t="s">
        <v>135</v>
      </c>
      <c r="C3" s="24" t="s">
        <v>136</v>
      </c>
      <c r="D3" s="9" t="s">
        <v>137</v>
      </c>
      <c r="E3" s="9" t="s">
        <v>138</v>
      </c>
      <c r="F3" s="9" t="s">
        <v>139</v>
      </c>
      <c r="G3" s="9" t="s">
        <v>140</v>
      </c>
    </row>
    <row r="4" spans="2:7" ht="12" customHeight="1" x14ac:dyDescent="0.2">
      <c r="B4" s="33">
        <v>1</v>
      </c>
      <c r="C4" s="34">
        <v>2</v>
      </c>
      <c r="D4" s="33">
        <v>3</v>
      </c>
      <c r="E4" s="33">
        <v>4</v>
      </c>
      <c r="F4" s="33">
        <v>5</v>
      </c>
      <c r="G4" s="33">
        <v>6</v>
      </c>
    </row>
    <row r="5" spans="2:7" ht="15.75" customHeight="1" x14ac:dyDescent="0.2">
      <c r="B5" s="71" t="s">
        <v>141</v>
      </c>
      <c r="C5" s="71"/>
      <c r="D5" s="71"/>
      <c r="E5" s="71"/>
      <c r="F5" s="71"/>
      <c r="G5" s="71"/>
    </row>
    <row r="6" spans="2:7" ht="12.75" customHeight="1" x14ac:dyDescent="0.2">
      <c r="B6" s="21" t="s">
        <v>142</v>
      </c>
      <c r="C6" s="22" t="s">
        <v>55</v>
      </c>
      <c r="D6" s="23">
        <f t="shared" ref="D6:G6" si="0">+D8+D9+D10+D11+D12+D13</f>
        <v>28892.400000000001</v>
      </c>
      <c r="E6" s="23">
        <f t="shared" si="0"/>
        <v>29725.7</v>
      </c>
      <c r="F6" s="23">
        <f t="shared" si="0"/>
        <v>28665.899999999998</v>
      </c>
      <c r="G6" s="23">
        <f t="shared" si="0"/>
        <v>28795.800000000003</v>
      </c>
    </row>
    <row r="7" spans="2:7" ht="14.25" customHeight="1" x14ac:dyDescent="0.2">
      <c r="B7" s="11"/>
      <c r="C7" s="25" t="s">
        <v>143</v>
      </c>
      <c r="D7" s="15"/>
      <c r="E7" s="7"/>
      <c r="F7" s="7"/>
      <c r="G7" s="7"/>
    </row>
    <row r="8" spans="2:7" ht="29.25" customHeight="1" x14ac:dyDescent="0.2">
      <c r="B8" s="11" t="s">
        <v>144</v>
      </c>
      <c r="C8" s="26" t="s">
        <v>145</v>
      </c>
      <c r="D8" s="16">
        <f>SUMIF('003'!$C7:$C126,'003'!$C10,'003'!E7:E126)</f>
        <v>25756.500000000004</v>
      </c>
      <c r="E8" s="16">
        <f>SUMIF('003'!$C7:$C126,'003'!$C10,'003'!F7:F126)</f>
        <v>28250.7</v>
      </c>
      <c r="F8" s="16">
        <f>SUMIF('003'!$C7:$C126,'003'!$C10,'003'!G7:G126)</f>
        <v>27271.699999999997</v>
      </c>
      <c r="G8" s="16">
        <f>SUMIF('003'!$C7:$C126,'003'!$C10,'003'!H7:H126)</f>
        <v>27401.600000000002</v>
      </c>
    </row>
    <row r="9" spans="2:7" ht="15" customHeight="1" x14ac:dyDescent="0.2">
      <c r="B9" s="11" t="s">
        <v>146</v>
      </c>
      <c r="C9" s="12" t="s">
        <v>19</v>
      </c>
      <c r="D9" s="28">
        <f>SUMIF('003'!$C7:$C126,'003'!$C11,'003'!E7:E126)</f>
        <v>1201.6000000000001</v>
      </c>
      <c r="E9" s="28">
        <f>SUMIF('003'!$C7:$C126,'003'!$C11,'003'!F7:F126)</f>
        <v>1244.2</v>
      </c>
      <c r="F9" s="28">
        <f>SUMIF('003'!$C7:$C126,'003'!$C11,'003'!G7:G126)</f>
        <v>1244.2</v>
      </c>
      <c r="G9" s="28">
        <f>SUMIF('003'!$C7:$C126,'003'!$C11,'003'!H7:H126)</f>
        <v>1244.2</v>
      </c>
    </row>
    <row r="10" spans="2:7" ht="15.6" customHeight="1" x14ac:dyDescent="0.2">
      <c r="B10" s="11" t="s">
        <v>147</v>
      </c>
      <c r="C10" s="12" t="s">
        <v>148</v>
      </c>
      <c r="D10" s="16">
        <f>SUMIF('003'!$C7:$C126,'003'!$C16,'003'!E7:E126)</f>
        <v>150</v>
      </c>
      <c r="E10" s="16">
        <f>SUMIF('003'!$C7:$C126,'003'!$C16,'003'!F7:F126)</f>
        <v>150</v>
      </c>
      <c r="F10" s="16">
        <f>SUMIF('003'!$C7:$C126,'003'!$C16,'003'!G7:G126)</f>
        <v>150</v>
      </c>
      <c r="G10" s="16">
        <f>SUMIF('003'!$C7:$C126,'003'!$C16,'003'!H7:H126)</f>
        <v>150</v>
      </c>
    </row>
    <row r="11" spans="2:7" ht="27.75" customHeight="1" x14ac:dyDescent="0.2">
      <c r="B11" s="11" t="s">
        <v>149</v>
      </c>
      <c r="C11" s="12" t="s">
        <v>150</v>
      </c>
      <c r="D11" s="16" cm="1">
        <f t="array" ref="D11">SUMIF('003'!$C7:$C126,'003'!C00,'003'!E7:E126)</f>
        <v>0</v>
      </c>
      <c r="E11" s="16" cm="1">
        <f t="array" ref="E11">SUMIF('003'!$C7:$C126,'003'!C00,'003'!F7:F126)</f>
        <v>0</v>
      </c>
      <c r="F11" s="16" cm="1">
        <f t="array" ref="F11">SUMIF('003'!$C7:$C126,'003'!C00,'003'!G7:G126)</f>
        <v>0</v>
      </c>
      <c r="G11" s="16" cm="1">
        <f t="array" ref="G11">SUMIF('003'!$C7:$C126,'003'!C00,'003'!H7:H126)</f>
        <v>0</v>
      </c>
    </row>
    <row r="12" spans="2:7" ht="16.149999999999999" customHeight="1" x14ac:dyDescent="0.2">
      <c r="B12" s="11" t="s">
        <v>151</v>
      </c>
      <c r="C12" s="12" t="s">
        <v>152</v>
      </c>
      <c r="D12" s="16" cm="1">
        <f t="array" ref="D12">SUMIF('003'!$C8:$C127,'003'!C00,'003'!E8:E127)</f>
        <v>0</v>
      </c>
      <c r="E12" s="16" cm="1">
        <f t="array" ref="E12">SUMIF('003'!$C7:$C126,'003'!C00,'003'!F7:F126)</f>
        <v>0</v>
      </c>
      <c r="F12" s="16" cm="1">
        <f t="array" ref="F12">SUMIF('003'!$C7:$C126,'003'!C00,'003'!G7:G126)</f>
        <v>0</v>
      </c>
      <c r="G12" s="16" cm="1">
        <f t="array" ref="G12">SUMIF('003'!$C7:$C126,'003'!C00,'003'!H7:H126)</f>
        <v>0</v>
      </c>
    </row>
    <row r="13" spans="2:7" ht="16.149999999999999" customHeight="1" x14ac:dyDescent="0.2">
      <c r="B13" s="11" t="s">
        <v>153</v>
      </c>
      <c r="C13" s="12" t="s">
        <v>154</v>
      </c>
      <c r="D13" s="16">
        <f>SUMIF('003'!$C9:$C128,'003'!$C22,'003'!E9:E128)</f>
        <v>1784.3</v>
      </c>
      <c r="E13" s="16">
        <f>SUMIF('003'!$C9:$C128,'003'!$C22,'003'!F9:F128)</f>
        <v>80.8</v>
      </c>
      <c r="F13" s="16">
        <f>SUMIF('003'!$C9:$C128,'003'!$C22,'003'!G9:G128)</f>
        <v>0</v>
      </c>
      <c r="G13" s="16">
        <f>SUMIF('003'!$C9:$C128,'003'!$C22,'003'!H9:H128)</f>
        <v>0</v>
      </c>
    </row>
    <row r="14" spans="2:7" ht="42.75" customHeight="1" x14ac:dyDescent="0.2">
      <c r="B14" s="10" t="s">
        <v>155</v>
      </c>
      <c r="C14" s="25" t="s">
        <v>156</v>
      </c>
      <c r="D14" s="8">
        <f>+D16+D17+D18+D19+D20+D21</f>
        <v>0</v>
      </c>
      <c r="E14" s="8">
        <f t="shared" ref="E14:G14" si="1">+E16+E17+E18+E19+E20+E21</f>
        <v>28.7</v>
      </c>
      <c r="F14" s="8">
        <f t="shared" si="1"/>
        <v>28.7</v>
      </c>
      <c r="G14" s="8">
        <f t="shared" si="1"/>
        <v>28.7</v>
      </c>
    </row>
    <row r="15" spans="2:7" ht="16.5" customHeight="1" x14ac:dyDescent="0.2">
      <c r="B15" s="11"/>
      <c r="C15" s="25" t="s">
        <v>143</v>
      </c>
      <c r="D15" s="4"/>
      <c r="E15" s="7"/>
      <c r="F15" s="7"/>
      <c r="G15" s="7"/>
    </row>
    <row r="16" spans="2:7" ht="15.6" customHeight="1" x14ac:dyDescent="0.2">
      <c r="B16" s="11" t="s">
        <v>157</v>
      </c>
      <c r="C16" s="27" t="s">
        <v>158</v>
      </c>
      <c r="D16" s="16">
        <f>SUMIF('003'!$C7:$C126,'003'!C77,'003'!E7:E126)</f>
        <v>0</v>
      </c>
      <c r="E16" s="16">
        <f>SUMIF('003'!$C7:$C126,'003'!C77,'003'!F7:F126)</f>
        <v>28.7</v>
      </c>
      <c r="F16" s="16">
        <f>SUMIF('003'!$C7:$C126,'003'!C77,'003'!G7:G126)</f>
        <v>28.7</v>
      </c>
      <c r="G16" s="16">
        <f>SUMIF('003'!$C7:$C126,'003'!C77,'003'!H7:H126)</f>
        <v>28.7</v>
      </c>
    </row>
    <row r="17" spans="2:7" ht="16.149999999999999" customHeight="1" x14ac:dyDescent="0.2">
      <c r="B17" s="11" t="s">
        <v>159</v>
      </c>
      <c r="C17" s="27" t="s">
        <v>160</v>
      </c>
      <c r="D17" s="16" cm="1">
        <f t="array" ref="D17">SUMIF('003'!$C7:$C126,'003'!C00,'003'!E7:E126)</f>
        <v>0</v>
      </c>
      <c r="E17" s="16" cm="1">
        <f t="array" ref="E17">SUMIF('003'!$C7:$C126,'003'!C00,'003'!F7:F126)</f>
        <v>0</v>
      </c>
      <c r="F17" s="16" cm="1">
        <f t="array" ref="F17">SUMIF('003'!$C7:$C126,'003'!C00,'003'!G7:G126)</f>
        <v>0</v>
      </c>
      <c r="G17" s="16" cm="1">
        <f t="array" ref="G17">SUMIF('003'!$C7:$C126,'003'!C00,'003'!H7:H126)</f>
        <v>0</v>
      </c>
    </row>
    <row r="18" spans="2:7" ht="26.25" customHeight="1" x14ac:dyDescent="0.2">
      <c r="B18" s="11" t="s">
        <v>161</v>
      </c>
      <c r="C18" s="27" t="s">
        <v>162</v>
      </c>
      <c r="D18" s="16" cm="1">
        <f t="array" ref="D18">SUMIF('003'!$C7:$C126,'003'!C00,'003'!E7:E126)</f>
        <v>0</v>
      </c>
      <c r="E18" s="16" cm="1">
        <f t="array" ref="E18">SUMIF('003'!$C7:$C126,'003'!C00,'003'!F7:F126)</f>
        <v>0</v>
      </c>
      <c r="F18" s="16" cm="1">
        <f t="array" ref="F18">SUMIF('003'!$C7:$C126,'003'!C00,'003'!G7:G126)</f>
        <v>0</v>
      </c>
      <c r="G18" s="16" cm="1">
        <f t="array" ref="G18">SUMIF('003'!$C7:$C126,'003'!C00,'003'!H7:H126)</f>
        <v>0</v>
      </c>
    </row>
    <row r="19" spans="2:7" ht="16.149999999999999" customHeight="1" x14ac:dyDescent="0.2">
      <c r="B19" s="11" t="s">
        <v>163</v>
      </c>
      <c r="C19" s="27" t="s">
        <v>164</v>
      </c>
      <c r="D19" s="16" cm="1">
        <f t="array" ref="D19">SUMIF('003'!$C7:$C126,'003'!C00,'003'!E7:E126)</f>
        <v>0</v>
      </c>
      <c r="E19" s="16" cm="1">
        <f t="array" ref="E19">SUMIF('003'!$C7:$C126,'003'!C00,'003'!F7:F126)</f>
        <v>0</v>
      </c>
      <c r="F19" s="16" cm="1">
        <f t="array" ref="F19">SUMIF('003'!$C7:$C126,'003'!C00,'003'!G7:G126)</f>
        <v>0</v>
      </c>
      <c r="G19" s="16" cm="1">
        <f t="array" ref="G19">SUMIF('003'!$C7:$C126,'003'!C00,'003'!H7:H126)</f>
        <v>0</v>
      </c>
    </row>
    <row r="20" spans="2:7" ht="18.600000000000001" customHeight="1" x14ac:dyDescent="0.2">
      <c r="B20" s="11" t="s">
        <v>165</v>
      </c>
      <c r="C20" s="27" t="s">
        <v>166</v>
      </c>
      <c r="D20" s="16" cm="1">
        <f t="array" ref="D20">SUMIF('003'!$C7:$C126,'003'!C00,'003'!E7:E126)</f>
        <v>0</v>
      </c>
      <c r="E20" s="16" cm="1">
        <f t="array" ref="E20">SUMIF('003'!$C7:$C126,'003'!C00,'003'!F7:F126)</f>
        <v>0</v>
      </c>
      <c r="F20" s="16" cm="1">
        <f t="array" ref="F20">SUMIF('003'!$C7:$C126,'003'!C00,'003'!G7:G126)</f>
        <v>0</v>
      </c>
      <c r="G20" s="16" cm="1">
        <f t="array" ref="G20">SUMIF('003'!$C7:$C126,'003'!C00,'003'!H7:H126)</f>
        <v>0</v>
      </c>
    </row>
    <row r="21" spans="2:7" ht="15" customHeight="1" x14ac:dyDescent="0.2">
      <c r="B21" s="11" t="s">
        <v>167</v>
      </c>
      <c r="C21" s="27" t="s">
        <v>168</v>
      </c>
      <c r="D21" s="16" cm="1">
        <f t="array" ref="D21">SUMIF('003'!$C7:$C126,'003'!C00,'003'!E7:E126)</f>
        <v>0</v>
      </c>
      <c r="E21" s="16">
        <f>SUMIF('003'!$C7:$C126,'003'!#REF!,'003'!F7:F126)</f>
        <v>0</v>
      </c>
      <c r="F21" s="16">
        <f>SUMIF('003'!$C7:$C126,'003'!#REF!,'003'!G7:G126)</f>
        <v>0</v>
      </c>
      <c r="G21" s="16">
        <f>SUMIF('003'!$C7:$C126,'003'!#REF!,'003'!H7:H126)</f>
        <v>0</v>
      </c>
    </row>
    <row r="22" spans="2:7" ht="25.5" x14ac:dyDescent="0.2">
      <c r="B22" s="11"/>
      <c r="C22" s="12" t="s">
        <v>169</v>
      </c>
      <c r="D22" s="7">
        <f>+D6+D14</f>
        <v>28892.400000000001</v>
      </c>
      <c r="E22" s="7">
        <f t="shared" ref="E22" si="2">+E6+E14</f>
        <v>29754.400000000001</v>
      </c>
      <c r="F22" s="7">
        <f>+F6+F14</f>
        <v>28694.6</v>
      </c>
      <c r="G22" s="7">
        <f>+G6+G14</f>
        <v>28824.500000000004</v>
      </c>
    </row>
    <row r="23" spans="2:7" ht="13.5" customHeight="1" x14ac:dyDescent="0.2">
      <c r="B23" s="11"/>
      <c r="C23" s="12" t="s">
        <v>122</v>
      </c>
      <c r="D23" s="4">
        <f>+'003'!E125</f>
        <v>0</v>
      </c>
      <c r="E23" s="4">
        <f>+'003'!F125</f>
        <v>0</v>
      </c>
      <c r="F23" s="4">
        <f>+'003'!G125</f>
        <v>0</v>
      </c>
      <c r="G23" s="4">
        <f>+'003'!H125</f>
        <v>0</v>
      </c>
    </row>
    <row r="24" spans="2:7" ht="27" customHeight="1" x14ac:dyDescent="0.2">
      <c r="B24" s="11"/>
      <c r="C24" s="12" t="s">
        <v>123</v>
      </c>
      <c r="D24" s="17"/>
      <c r="E24" s="17">
        <f ca="1">+'003'!F126</f>
        <v>861.99999999999636</v>
      </c>
      <c r="F24" s="17">
        <f ca="1">+'003'!G126</f>
        <v>-1059.8000000000029</v>
      </c>
      <c r="G24" s="17">
        <f ca="1">+'003'!H126</f>
        <v>129.90000000000509</v>
      </c>
    </row>
    <row r="25" spans="2:7" x14ac:dyDescent="0.2">
      <c r="B25" s="13"/>
      <c r="C25" s="14"/>
      <c r="D25" s="14"/>
      <c r="E25" s="13"/>
      <c r="F25" s="13"/>
      <c r="G25" s="13"/>
    </row>
  </sheetData>
  <mergeCells count="2">
    <mergeCell ref="B5:G5"/>
    <mergeCell ref="B1:G1"/>
  </mergeCells>
  <pageMargins left="0.7" right="0.7" top="0.75" bottom="0.75" header="0.3" footer="0.3"/>
  <pageSetup paperSize="9" scale="8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vt:i4>
      </vt:variant>
      <vt:variant>
        <vt:lpstr>Įvardytieji diapazonai</vt:lpstr>
      </vt:variant>
      <vt:variant>
        <vt:i4>1</vt:i4>
      </vt:variant>
    </vt:vector>
  </HeadingPairs>
  <TitlesOfParts>
    <vt:vector size="3" baseType="lpstr">
      <vt:lpstr>003</vt:lpstr>
      <vt:lpstr>Lėšų suvestinė 2 lentelė</vt:lpstr>
      <vt:lpstr>'003'!Print_Area</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Violeta Pronskuvienė</cp:lastModifiedBy>
  <cp:revision/>
  <cp:lastPrinted>2024-12-19T09:52:59Z</cp:lastPrinted>
  <dcterms:created xsi:type="dcterms:W3CDTF">2023-07-11T10:34:54Z</dcterms:created>
  <dcterms:modified xsi:type="dcterms:W3CDTF">2024-12-20T07:58:43Z</dcterms:modified>
  <cp:category/>
  <cp:contentStatus/>
</cp:coreProperties>
</file>