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gluosnis\Kmsa\Savivaldybės administracija\BENDROSIOS VALDYMO FUNKCIJOS\Strateginio planavimo skyrius\SVP PLANAI\2025-2027 SVP\Komitetams 2024-12-19\"/>
    </mc:Choice>
  </mc:AlternateContent>
  <xr:revisionPtr revIDLastSave="0" documentId="13_ncr:1_{F980AE68-00B3-4D8E-837B-CBCA5D7E9CF2}" xr6:coauthVersionLast="47" xr6:coauthVersionMax="47" xr10:uidLastSave="{00000000-0000-0000-0000-000000000000}"/>
  <bookViews>
    <workbookView xWindow="28680" yWindow="-120" windowWidth="38640" windowHeight="21120" xr2:uid="{EF082B20-5454-481E-8ECF-44F36E11C9BB}"/>
  </bookViews>
  <sheets>
    <sheet name="11 programa 3 lentelė" sheetId="1" r:id="rId1"/>
    <sheet name="Lėšų suvestinė 2 lentelė" sheetId="3" r:id="rId2"/>
  </sheets>
  <definedNames>
    <definedName name="_xlnm.Print_Area" localSheetId="0">'11 programa 3 lentelė'!$A$1:$I$177</definedName>
    <definedName name="_xlnm.Print_Titles" localSheetId="0">'11 programa 3 lentelė'!$5:$5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3" l="1" a="1"/>
  <c r="E12" i="3" s="1"/>
  <c r="F12" i="3" a="1"/>
  <c r="F12" i="3" s="1"/>
  <c r="G12" i="3" a="1"/>
  <c r="G12" i="3" s="1"/>
  <c r="D12" i="3" a="1"/>
  <c r="D12" i="3" s="1"/>
  <c r="H120" i="1"/>
  <c r="F56" i="1"/>
  <c r="H130" i="1"/>
  <c r="G130" i="1"/>
  <c r="G128" i="1" s="1"/>
  <c r="F120" i="1"/>
  <c r="F130" i="1" s="1"/>
  <c r="H47" i="1"/>
  <c r="G47" i="1"/>
  <c r="F131" i="1"/>
  <c r="H39" i="1"/>
  <c r="G39" i="1"/>
  <c r="H35" i="1"/>
  <c r="G31" i="1"/>
  <c r="H31" i="1"/>
  <c r="H43" i="1"/>
  <c r="G43" i="1"/>
  <c r="G35" i="1"/>
  <c r="F8" i="3" s="1"/>
  <c r="G134" i="1"/>
  <c r="G145" i="1" s="1"/>
  <c r="H142" i="1"/>
  <c r="H145" i="1" s="1"/>
  <c r="G142" i="1"/>
  <c r="F142" i="1"/>
  <c r="F145" i="1" s="1"/>
  <c r="F143" i="1" s="1"/>
  <c r="F76" i="1"/>
  <c r="F54" i="1"/>
  <c r="F101" i="1"/>
  <c r="G101" i="1"/>
  <c r="H101" i="1"/>
  <c r="H108" i="1"/>
  <c r="H106" i="1" s="1"/>
  <c r="G108" i="1"/>
  <c r="F108" i="1"/>
  <c r="F106" i="1" s="1"/>
  <c r="G88" i="1"/>
  <c r="H88" i="1"/>
  <c r="F88" i="1"/>
  <c r="F93" i="1"/>
  <c r="F110" i="1"/>
  <c r="G106" i="1"/>
  <c r="E142" i="1"/>
  <c r="E134" i="1"/>
  <c r="E145" i="1" s="1"/>
  <c r="E122" i="1"/>
  <c r="E103" i="1"/>
  <c r="E101" i="1" s="1"/>
  <c r="E39" i="1"/>
  <c r="E35" i="1"/>
  <c r="F128" i="1" l="1"/>
  <c r="H128" i="1"/>
  <c r="E88" i="1"/>
  <c r="E21" i="3" l="1" a="1"/>
  <c r="E21" i="3" s="1"/>
  <c r="F21" i="3" a="1"/>
  <c r="F21" i="3" s="1"/>
  <c r="G21" i="3" a="1"/>
  <c r="G21" i="3" s="1"/>
  <c r="D21" i="3" a="1"/>
  <c r="D21" i="3" s="1"/>
  <c r="E20" i="3" a="1"/>
  <c r="E20" i="3" s="1"/>
  <c r="F20" i="3" a="1"/>
  <c r="F20" i="3" s="1"/>
  <c r="G20" i="3" a="1"/>
  <c r="G20" i="3" s="1"/>
  <c r="D20" i="3" a="1"/>
  <c r="D20" i="3" s="1"/>
  <c r="E19" i="3" a="1"/>
  <c r="E19" i="3" s="1"/>
  <c r="F19" i="3" a="1"/>
  <c r="F19" i="3" s="1"/>
  <c r="G19" i="3" a="1"/>
  <c r="G19" i="3" s="1"/>
  <c r="D19" i="3" a="1"/>
  <c r="D19" i="3" s="1"/>
  <c r="E18" i="3" a="1"/>
  <c r="E18" i="3" s="1"/>
  <c r="F18" i="3" a="1"/>
  <c r="F18" i="3" s="1"/>
  <c r="G18" i="3" a="1"/>
  <c r="G18" i="3" s="1"/>
  <c r="D18" i="3" a="1"/>
  <c r="D18" i="3" s="1"/>
  <c r="E17" i="3" a="1"/>
  <c r="E17" i="3" s="1"/>
  <c r="F17" i="3" a="1"/>
  <c r="F17" i="3" s="1"/>
  <c r="G17" i="3" a="1"/>
  <c r="G17" i="3" s="1"/>
  <c r="D17" i="3" a="1"/>
  <c r="D17" i="3" s="1"/>
  <c r="E16" i="3" a="1"/>
  <c r="E16" i="3" s="1"/>
  <c r="F16" i="3" a="1"/>
  <c r="F16" i="3" s="1"/>
  <c r="G16" i="3" a="1"/>
  <c r="G16" i="3" s="1"/>
  <c r="D16" i="3" a="1"/>
  <c r="D16" i="3" s="1"/>
  <c r="E13" i="3"/>
  <c r="F13" i="3"/>
  <c r="G13" i="3"/>
  <c r="D13" i="3"/>
  <c r="E11" i="3" a="1"/>
  <c r="E11" i="3" s="1"/>
  <c r="F11" i="3" a="1"/>
  <c r="F11" i="3" s="1"/>
  <c r="G11" i="3" a="1"/>
  <c r="G11" i="3" s="1"/>
  <c r="D11" i="3" a="1"/>
  <c r="D11" i="3" s="1"/>
  <c r="E10" i="3"/>
  <c r="F10" i="3"/>
  <c r="G10" i="3"/>
  <c r="D10" i="3"/>
  <c r="E9" i="3" a="1"/>
  <c r="E9" i="3" s="1"/>
  <c r="F9" i="3" a="1"/>
  <c r="F9" i="3" s="1"/>
  <c r="G9" i="3" a="1"/>
  <c r="G9" i="3" s="1"/>
  <c r="D9" i="3" a="1"/>
  <c r="D9" i="3" s="1"/>
  <c r="E8" i="3"/>
  <c r="G8" i="3"/>
  <c r="E14" i="3" l="1"/>
  <c r="F14" i="3"/>
  <c r="G14" i="3"/>
  <c r="E6" i="3"/>
  <c r="F6" i="3"/>
  <c r="G6" i="3"/>
  <c r="E22" i="3" l="1"/>
  <c r="F22" i="3"/>
  <c r="G22" i="3"/>
  <c r="F161" i="1"/>
  <c r="F157" i="1"/>
  <c r="G157" i="1"/>
  <c r="H157" i="1"/>
  <c r="F153" i="1"/>
  <c r="G153" i="1"/>
  <c r="H153" i="1"/>
  <c r="F149" i="1"/>
  <c r="G149" i="1"/>
  <c r="H149" i="1"/>
  <c r="E146" i="1"/>
  <c r="F84" i="1"/>
  <c r="G84" i="1"/>
  <c r="H84" i="1"/>
  <c r="F80" i="1"/>
  <c r="G80" i="1"/>
  <c r="H80" i="1"/>
  <c r="F74" i="1"/>
  <c r="G74" i="1"/>
  <c r="H74" i="1"/>
  <c r="G76" i="1"/>
  <c r="H76" i="1"/>
  <c r="E56" i="1"/>
  <c r="F55" i="1"/>
  <c r="G55" i="1"/>
  <c r="H55" i="1"/>
  <c r="E55" i="1"/>
  <c r="G54" i="1"/>
  <c r="H54" i="1"/>
  <c r="G24" i="3" l="1"/>
  <c r="F24" i="3"/>
  <c r="H143" i="1"/>
  <c r="G143" i="1"/>
  <c r="F52" i="1"/>
  <c r="G52" i="1"/>
  <c r="H52" i="1"/>
  <c r="F25" i="1"/>
  <c r="G25" i="1"/>
  <c r="H25" i="1"/>
  <c r="F21" i="1"/>
  <c r="G21" i="1"/>
  <c r="H21" i="1"/>
  <c r="F17" i="1"/>
  <c r="G17" i="1"/>
  <c r="H17" i="1"/>
  <c r="F9" i="1"/>
  <c r="G9" i="1"/>
  <c r="H9" i="1"/>
  <c r="E159" i="1"/>
  <c r="E155" i="1"/>
  <c r="E79" i="1"/>
  <c r="E73" i="1"/>
  <c r="E71" i="1"/>
  <c r="E69" i="1"/>
  <c r="E61" i="1"/>
  <c r="E76" i="1" s="1"/>
  <c r="E43" i="1"/>
  <c r="E31" i="1"/>
  <c r="E54" i="1" s="1"/>
  <c r="E11" i="1"/>
  <c r="E118" i="1"/>
  <c r="E116" i="1"/>
  <c r="E130" i="1" s="1"/>
  <c r="E128" i="1" s="1"/>
  <c r="F164" i="1" l="1"/>
  <c r="H164" i="1"/>
  <c r="G164" i="1"/>
  <c r="D8" i="3"/>
  <c r="D6" i="3" s="1"/>
  <c r="E9" i="1"/>
  <c r="E143" i="1"/>
  <c r="E149" i="1"/>
  <c r="E161" i="1"/>
  <c r="G166" i="1" l="1"/>
  <c r="H166" i="1"/>
  <c r="D14" i="3"/>
  <c r="D22" i="3" s="1"/>
  <c r="E97" i="1"/>
  <c r="E93" i="1"/>
  <c r="E84" i="1"/>
  <c r="E80" i="1"/>
  <c r="E74" i="1"/>
  <c r="E52" i="1"/>
  <c r="E24" i="3" l="1"/>
  <c r="E13" i="1"/>
  <c r="E157" i="1" l="1"/>
  <c r="E153" i="1"/>
  <c r="E17" i="1" l="1"/>
  <c r="E21" i="1"/>
  <c r="E25" i="1"/>
  <c r="E164" i="1" l="1"/>
  <c r="F16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Skaistė Kliaubienė</author>
  </authors>
  <commentList>
    <comment ref="F108" authorId="0" shapeId="0" xr:uid="{8B7A73B8-6604-46B7-8352-D1C50C487EE9}">
      <text>
        <r>
          <rPr>
            <sz val="11"/>
            <color theme="1"/>
            <rFont val="Calibri"/>
            <family val="2"/>
            <charset val="186"/>
            <scheme val="minor"/>
          </rPr>
          <t>Gintaro centrui – 2 vnt. kompiuterių;
 LAM – 3 vnt.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<sst xmlns="http://schemas.openxmlformats.org/spreadsheetml/2006/main" count="315" uniqueCount="185">
  <si>
    <t>Aiškinamojo rašto</t>
  </si>
  <si>
    <t>1 priedas</t>
  </si>
  <si>
    <t>3 lentelė. Klaipėdos miesto savivaldybės 2024–2027 metų 011 Kūno kultūros ir sporto plėtros programos uždaviniai, priemonės, asignavimai ir kitos lėšos (tūkst. eurų)</t>
  </si>
  <si>
    <t>Programos uždavinio, priemonės kodas ir požymis</t>
  </si>
  <si>
    <t>Uždavinio, priemonės pavadinimas, finansavimo šaltiniai</t>
  </si>
  <si>
    <t>Vykdytojas (padalinys / asmuo)</t>
  </si>
  <si>
    <t>2024 metų asignavimai ir kitos lėšos</t>
  </si>
  <si>
    <t>2025 metų asignavimai ir kitos lėšos</t>
  </si>
  <si>
    <t>2026 metų asignavimai ir kitos lėšos</t>
  </si>
  <si>
    <t>2027 metų asignavimai ir kitos lėšos</t>
  </si>
  <si>
    <t>Savivaldybės strateginio plėtros plano priemonės kodas</t>
  </si>
  <si>
    <t>011-01 (T)</t>
  </si>
  <si>
    <t>Uždavinys: Pritraukti didesnį dalyvių skaičių, užtikrinant sporto renginių organizavimo kokybę</t>
  </si>
  <si>
    <t>011-01-01 (TP)</t>
  </si>
  <si>
    <t xml:space="preserve">Priemonė: Prestižinių, tarptautinių ir nacionalinių sporto renginių pritraukimas ir organizavimas </t>
  </si>
  <si>
    <t>KSTD 
Sporto, jaunimo ir bendruomeninių reikalų skyrius</t>
  </si>
  <si>
    <t>2.2.3.3.</t>
  </si>
  <si>
    <t>Savivaldybės biudžetas (įskaitant skolintas lėšas)</t>
  </si>
  <si>
    <t>Iš jo:</t>
  </si>
  <si>
    <t>Savivaldybės biudžeto lėšos (nuosavos, be ankstesnių metų likučio)</t>
  </si>
  <si>
    <t>Priemonė: Miestą reprezentuojančių komandų, miestą garsinančių individualių sporto šakų sportininkų ir trenerių pagerbimas</t>
  </si>
  <si>
    <t>2.2.3.2.</t>
  </si>
  <si>
    <t>011-01-02 (TP)</t>
  </si>
  <si>
    <t>Priemonė: Neatlygintinai suteiktų sporto bazių paslaugų kompensavimas</t>
  </si>
  <si>
    <t>011-01-03 (TP)</t>
  </si>
  <si>
    <t xml:space="preserve">Priemonė: Miesto bendruomenei aktualių sporto renginių, švenčių organizavimas </t>
  </si>
  <si>
    <t>2.2.2.1.</t>
  </si>
  <si>
    <t>011-01-04 (TP)</t>
  </si>
  <si>
    <t>Priemonė: Neatlygintinai suteiktų baseino paslaugų kompensavimas</t>
  </si>
  <si>
    <t>011-02 (T)</t>
  </si>
  <si>
    <t>Uždavinys: Sudaryti sąlygas sportuoti visų amžiaus grupių miestiečiams, įgyvendinant sveikos gyvensenos ir fizinio aktyvumo programas</t>
  </si>
  <si>
    <t>011-02-01 (TP)</t>
  </si>
  <si>
    <t>Priemonė: Sąlygų ugdytis biudžetinėse sporto įstaigose sudarymas</t>
  </si>
  <si>
    <t>011-02-01-01</t>
  </si>
  <si>
    <t>BĮ Klaipėdos „Viesulo“ sporto centre</t>
  </si>
  <si>
    <t xml:space="preserve">KSTD 
Sporto, jaunimo ir bendruomeninių reikalų skyrius; biudžetinės sporto įstaigos </t>
  </si>
  <si>
    <t>Pajamų įmokos ir kitos pajamos</t>
  </si>
  <si>
    <t>Ankstesnių metų likučiai</t>
  </si>
  <si>
    <t>011-02-01-02</t>
  </si>
  <si>
    <t>BĮ Klaipėdos „Gintaro“ sporto centre</t>
  </si>
  <si>
    <t>011-02-01-03</t>
  </si>
  <si>
    <t>BĮ Klaipėdos Vlado Knašiaus krepšinio mokykloje</t>
  </si>
  <si>
    <t>011-02-01-04</t>
  </si>
  <si>
    <t>BĮ Klaipėdos miesto lengvosios atletikos mokykloje</t>
  </si>
  <si>
    <t>011-02-01-05</t>
  </si>
  <si>
    <t>BĮ Klaipėdos miesto sporto bazių valdymo centre</t>
  </si>
  <si>
    <t>011-02-01-06</t>
  </si>
  <si>
    <t>Sporto bazių paslaugų teikimas sporto renginiams vykdyti</t>
  </si>
  <si>
    <t>Savivaldybės biudžeto lėšos (nuosavos, be ankstesnių metų likučio)'</t>
  </si>
  <si>
    <t>Pajamų įmokos ir kitos pajamos'</t>
  </si>
  <si>
    <t>Ankstesnių metų likučiai'</t>
  </si>
  <si>
    <t>011-02-02 (TP)</t>
  </si>
  <si>
    <t>Priemonė: Sportinės veiklos projektų dalinis finansavimas</t>
  </si>
  <si>
    <t>011-02-02-01</t>
  </si>
  <si>
    <t xml:space="preserve">Buriavimo, irklavimo, baidarių ir kanojų irklavimo sporto šakų </t>
  </si>
  <si>
    <t>2.2.1.3.
2.2.3.1.</t>
  </si>
  <si>
    <t>011-02-02-02</t>
  </si>
  <si>
    <t xml:space="preserve">Sportuojančio vaiko ugdymo </t>
  </si>
  <si>
    <t>2.2.3.1.</t>
  </si>
  <si>
    <t>011-02-02-03</t>
  </si>
  <si>
    <t xml:space="preserve">Tradicinių tarptautinių sporto renginių </t>
  </si>
  <si>
    <t>011-02-02-04</t>
  </si>
  <si>
    <t xml:space="preserve">„Sportas visiems“ renginių </t>
  </si>
  <si>
    <t>011-02-02-05</t>
  </si>
  <si>
    <t xml:space="preserve">Miesto sporto šakų federacijų </t>
  </si>
  <si>
    <t>011-02-02-06</t>
  </si>
  <si>
    <t>Futbolo sporto šakos motyvuojančio (diferencijuoto) krepšelio principu</t>
  </si>
  <si>
    <t>011-02-02-07</t>
  </si>
  <si>
    <t>011-02-02-08</t>
  </si>
  <si>
    <t>Miesto jachtų su jaunųjų buriuotojų įgulomis dalyvavimo tarptautinėse regatose</t>
  </si>
  <si>
    <t>2.2.1.3.</t>
  </si>
  <si>
    <t>011-02-03 (TP)</t>
  </si>
  <si>
    <t>Priemonė: Paslaugų miesto bendruomenei teikimas Klaipėdos miesto daugiafunkciame sveikatingumo centre</t>
  </si>
  <si>
    <t>ŠSD 
Sveikatos ir šeimos skyrius; BĮ Klaipėdos miesto visuomenės sveikatos biuras</t>
  </si>
  <si>
    <t>011-02-04 (TP)</t>
  </si>
  <si>
    <t>Priemonė: Klaipėdos miesto antrųjų klasių mokinių mokymas plaukti</t>
  </si>
  <si>
    <t>2.2.2.2.</t>
  </si>
  <si>
    <t>011-02-05 (TP)</t>
  </si>
  <si>
    <t>Priemonė: Motyvuojančios sporto sistemos (fizinio aktyvumo ir aukšto sportinio meistriškumo) modelio įgyvendinimas</t>
  </si>
  <si>
    <t>011-02-06 (TP)</t>
  </si>
  <si>
    <t>Priemonė: VšĮ Klaipėdos krašto buriavimo sporto mokyklos „Žiemys“ dalininko kapitalo didinimas</t>
  </si>
  <si>
    <t>Turto valdymo skyrius</t>
  </si>
  <si>
    <t>Priemonė: Dalininko įnašo perdavimas VšĮ Klaipėdos futbolo mokyklai</t>
  </si>
  <si>
    <t>011-02-07 (PP)</t>
  </si>
  <si>
    <t>Priemonė: Sporto infrastruktūros užimtumo stebėjimas ir fiskalinės sistemos įvedimas bei priežiūra</t>
  </si>
  <si>
    <t>AD 
Kibernetinio saugumo ir IT skyrius</t>
  </si>
  <si>
    <t>2.2.2.6.</t>
  </si>
  <si>
    <t>011-02-08</t>
  </si>
  <si>
    <t xml:space="preserve">Priemonė: Klaipėdos biudžetinių sporto įstaigų aprūpinimas kompiuteriais, spausdintuvais ir programine įranga </t>
  </si>
  <si>
    <t>AD 
Kibernetinio saugumo ir IT skyrius; biudžetinės sporto įstaigos</t>
  </si>
  <si>
    <t>011-02-09</t>
  </si>
  <si>
    <t>Priemonė: VšĮ Klaipėdos futbolo mokyklos sportinės veiklos dalinis finansavimas</t>
  </si>
  <si>
    <t>011-03 (P)</t>
  </si>
  <si>
    <t>Uždavinys: Įrengti naujas ir modernizuoti esamas sporto bazes, užtikrinti įstaigų ūkinį aptarnavimą</t>
  </si>
  <si>
    <t>011-03-01 (PP)</t>
  </si>
  <si>
    <t>Priemonė: Sporto infrastruktūros objektų modernizavimas ir plėtra</t>
  </si>
  <si>
    <t>Dengto futbolo maniežo statyba</t>
  </si>
  <si>
    <t>MVPD 
Statybos skyrius</t>
  </si>
  <si>
    <t>2.2.1.2.</t>
  </si>
  <si>
    <t>011-03-01-01</t>
  </si>
  <si>
    <t>Regioninio futbolo stadiono statyba</t>
  </si>
  <si>
    <t>011-03-01-02</t>
  </si>
  <si>
    <t xml:space="preserve"> MVPD 
Statybos skyrius</t>
  </si>
  <si>
    <t>011-03-01-03</t>
  </si>
  <si>
    <t>Ledo arenos statyba</t>
  </si>
  <si>
    <t>011-03-01-04</t>
  </si>
  <si>
    <t>Smiltynės sporto bazės statinių kapitalinio remonto ir griovimo darbai</t>
  </si>
  <si>
    <t>Pripučiamo futbolo maniežo įrengimas Sportininkų g. 46</t>
  </si>
  <si>
    <t>011-03-02 (TP)</t>
  </si>
  <si>
    <t>Priemonė: Sporto infrastruktūros objektų einamasis remontas, techninis ir ūkinis aptarnavimas</t>
  </si>
  <si>
    <t>011-03-02-01</t>
  </si>
  <si>
    <t>BĮ Klaipėdos miesto sporto bazių valdymo centro pastatų patalpų ir įrenginių atnaujinimo darbai</t>
  </si>
  <si>
    <t xml:space="preserve"> MVPD 
Statinių administravimo skyrius</t>
  </si>
  <si>
    <t xml:space="preserve">011-03-02-02
</t>
  </si>
  <si>
    <t>BĮ Klaipėdos Vlado Knašiaus krepšinio mokyklos pastato patalpų atnaujinimo darbai</t>
  </si>
  <si>
    <t>011-03-02-03</t>
  </si>
  <si>
    <t>BĮ Klaipėdos „Gintaro“ sporto centro pastato patalpų atnaujinimo darbai</t>
  </si>
  <si>
    <t>011-03-02-04</t>
  </si>
  <si>
    <t>Komunalinių paslaugų įsigijimas</t>
  </si>
  <si>
    <t>MVPD 
Statinių administravimo skyrius</t>
  </si>
  <si>
    <t>011-04 (T)</t>
  </si>
  <si>
    <t>Uždavinys: Tinkamai reprezentuoti miestą šalies ir tarptautiniuose sporto renginiuose</t>
  </si>
  <si>
    <t>011-04-01 (TP)</t>
  </si>
  <si>
    <t>2.2.3.4.</t>
  </si>
  <si>
    <t>011-04-02 (TP)</t>
  </si>
  <si>
    <r>
      <rPr>
        <b/>
        <sz val="10"/>
        <color rgb="FF000000"/>
        <rFont val="Times New Roman"/>
        <family val="1"/>
        <charset val="186"/>
      </rPr>
      <t xml:space="preserve">Priemonė: </t>
    </r>
    <r>
      <rPr>
        <b/>
        <sz val="10"/>
        <rFont val="Times New Roman"/>
        <family val="1"/>
        <charset val="186"/>
      </rPr>
      <t>Premijų skyrimas</t>
    </r>
    <r>
      <rPr>
        <b/>
        <sz val="10"/>
        <color rgb="FFFF0000"/>
        <rFont val="Times New Roman"/>
        <family val="1"/>
        <charset val="186"/>
      </rPr>
      <t xml:space="preserve"> </t>
    </r>
    <r>
      <rPr>
        <b/>
        <sz val="10"/>
        <color rgb="FF000000"/>
        <rFont val="Times New Roman"/>
        <family val="1"/>
        <charset val="186"/>
      </rPr>
      <t xml:space="preserve">perspektyviems Klaipėdos miesto sportininkams   </t>
    </r>
  </si>
  <si>
    <t>011-04-03 (TP)</t>
  </si>
  <si>
    <t xml:space="preserve">Priemonė: Aukšto meistriškumo sportininkų pasirengimas ir dalyvavimas oficialiose tarptautinėse varžybose </t>
  </si>
  <si>
    <t>011-04-04 (TP)</t>
  </si>
  <si>
    <t>Priemonė: Mokslinės medicininės diagnostikos paslaugų teikimas aukšto meistriškumo sportininkams</t>
  </si>
  <si>
    <t xml:space="preserve">IŠ VISO programai finansuoti pagal finansavimo šaltinius </t>
  </si>
  <si>
    <t>Iš jų: regioninių pažangos priemonių lėšos</t>
  </si>
  <si>
    <t>Asignavimų ir kitų lėšų pokytis, palyginti su ankstesnių metų patvirtintų asignavimų ir kitų lėšų planu</t>
  </si>
  <si>
    <t xml:space="preserve">T – tęstinės veiklos uždavinys. </t>
  </si>
  <si>
    <t>P – pažangos uždavinys.</t>
  </si>
  <si>
    <t>TP – tęstinės veiklos priemonė.</t>
  </si>
  <si>
    <t>PP – pažangos priemonė.</t>
  </si>
  <si>
    <t>KSTD – Kultūros, sporto ir turizmo departamentas.</t>
  </si>
  <si>
    <t>ŠSD – Švietimo ir sveikatos departamentas.</t>
  </si>
  <si>
    <t>MVPD – Miesto vystymo ir priežiūros departamentas.</t>
  </si>
  <si>
    <t>AD – Administravimo departamentas.</t>
  </si>
  <si>
    <t>2 lentelė.  2024–2027 metų asignavimų ir kitų lėšų pasiskirstymas (tūkst. Eur)</t>
  </si>
  <si>
    <t>Eil. Nr.</t>
  </si>
  <si>
    <t>Programos kodas ir pavadinimas</t>
  </si>
  <si>
    <t>2024 m. asignavimai ir kitos lėšos</t>
  </si>
  <si>
    <t>011 Kūno kultūros ir sporto plėtros programa</t>
  </si>
  <si>
    <t>1.</t>
  </si>
  <si>
    <r>
      <rPr>
        <sz val="10"/>
        <color rgb="FF000000"/>
        <rFont val="Times New Roman"/>
        <family val="1"/>
        <charset val="186"/>
      </rPr>
      <t xml:space="preserve">Iš jo:
</t>
    </r>
    <r>
      <rPr>
        <b/>
        <sz val="10"/>
        <color rgb="FF000000"/>
        <rFont val="Times New Roman"/>
        <family val="1"/>
        <charset val="186"/>
      </rPr>
      <t xml:space="preserve">
</t>
    </r>
  </si>
  <si>
    <t>1.1.</t>
  </si>
  <si>
    <r>
      <rPr>
        <sz val="10"/>
        <color rgb="FF000000"/>
        <rFont val="Times New Roman"/>
        <family val="1"/>
        <charset val="186"/>
      </rPr>
      <t xml:space="preserve">savivaldybės biudžeto lėšos (nuosavos, be ankstesnių metų likučio)
</t>
    </r>
    <r>
      <rPr>
        <b/>
        <sz val="10"/>
        <color rgb="FF000000"/>
        <rFont val="Times New Roman"/>
        <family val="1"/>
        <charset val="186"/>
      </rPr>
      <t xml:space="preserve">
</t>
    </r>
  </si>
  <si>
    <t>1.2.</t>
  </si>
  <si>
    <t>Lietuvos Respublikos valstybės biudžeto dotacijos</t>
  </si>
  <si>
    <t>1.3.</t>
  </si>
  <si>
    <t xml:space="preserve">pajamų įmokos ir kitos pajamos
</t>
  </si>
  <si>
    <t>1.4.</t>
  </si>
  <si>
    <t>Europos Sąjungos ir kitos tarptautinės finansinės paramos lėšos</t>
  </si>
  <si>
    <t>1.5.</t>
  </si>
  <si>
    <t>skolintos lėšos</t>
  </si>
  <si>
    <t>1.6.</t>
  </si>
  <si>
    <t>ankstesnių metų likučiai</t>
  </si>
  <si>
    <t>2.</t>
  </si>
  <si>
    <t xml:space="preserve">Kiti šaltiniai (Europos Sąjungos finansinė parama projektams įgyvendinti ir kitos teisėtai gautos lėšos, nurodant atskirus šaltinius)
</t>
  </si>
  <si>
    <t>2.1.</t>
  </si>
  <si>
    <t>Europos Sąjungos paramos lėšos</t>
  </si>
  <si>
    <t>2.2.</t>
  </si>
  <si>
    <t>Privalomojo sveikatos draudimo fondo lėšos</t>
  </si>
  <si>
    <t>2.3.</t>
  </si>
  <si>
    <t>Klaipėdos valstybinio jūrų uosto direkcijos lėšos (KVJUD)</t>
  </si>
  <si>
    <t>2.4.</t>
  </si>
  <si>
    <t>Valstybės biudžeto lėšos (LRVB)</t>
  </si>
  <si>
    <t>2.5.</t>
  </si>
  <si>
    <t>Kiti finansavimo šaltiniai</t>
  </si>
  <si>
    <t>2.6.</t>
  </si>
  <si>
    <t>Kelių priežiūros ir plėtros programos lėšos (KPP)</t>
  </si>
  <si>
    <r>
      <rPr>
        <b/>
        <sz val="10"/>
        <color theme="1"/>
        <rFont val="Times New Roman"/>
        <family val="1"/>
        <charset val="186"/>
      </rPr>
      <t>IŠ VISO</t>
    </r>
    <r>
      <rPr>
        <sz val="10"/>
        <color theme="1"/>
        <rFont val="Times New Roman"/>
        <family val="1"/>
        <charset val="186"/>
      </rPr>
      <t xml:space="preserve"> programai finansuoti pagal finansavimo šaltinius </t>
    </r>
    <r>
      <rPr>
        <i/>
        <sz val="10"/>
        <color theme="1"/>
        <rFont val="Times New Roman"/>
        <family val="1"/>
        <charset val="186"/>
      </rPr>
      <t>(1 ir 2 punktai)</t>
    </r>
  </si>
  <si>
    <t>KSTD 
Sporto, jaunimo ir bendruomeninių reikalų skyrius; 
BĮ Klaipėdos miesto sporto bazių valdymo centras</t>
  </si>
  <si>
    <t>KSTD 
Sporto, jaunimo ir bendruomeninių reikalų skyrius; 
BĮ Klaipėdos miesto lengvosios atletikos mokykla</t>
  </si>
  <si>
    <t>KSTD 
Sporto, jaunimo ir bendruomeninių reikalų skyrius; 
BĮ Klaipėdos „Gintaro“ sporto centras</t>
  </si>
  <si>
    <t xml:space="preserve">Asmenų su negalia fizinio aktyvumo ir sporto </t>
  </si>
  <si>
    <t xml:space="preserve">Modulinių patalpų statyba prie Klaipėdos Vitės progimnazijos ir BĮ Klaipėdos „Viesulo“ sporto centro stadionų </t>
  </si>
  <si>
    <t>KSTD 
Sporto, jaunimo ir bendruomeninių reikalų skyrius; 
BĮ Klaipėdos Vlado Knašiaus krepšinio mokykla</t>
  </si>
  <si>
    <t>KSTD 
Sporto, jaunimo ir bendruomeninių reikalų skyrius; 
BĮ Klaipėdos  „Gintaro“ sporto centras</t>
  </si>
  <si>
    <t xml:space="preserve">Priemonė: Klaipėdos miesto reprezentacinių ir aukšto meistriškumo sporto komandų dalinis finansavimas  </t>
  </si>
  <si>
    <t>AD 
Kibernetinio saugumo ir IT skyrius;
KSTD 
Sporto, jaunimo ir bendruomeninių reikalų skyrius</t>
  </si>
  <si>
    <t>011-03-01-05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</si>
</sst>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[$-409]General"/>
  </numFmts>
  <fonts count="34" x14ac:knownFonts="1"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rgb="FF000000"/>
      <name val="Calibri"/>
      <family val="2"/>
      <charset val="186"/>
    </font>
    <font>
      <b/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0"/>
      <color rgb="FF000000"/>
      <name val="Calibri"/>
      <family val="2"/>
      <charset val="186"/>
      <scheme val="minor"/>
    </font>
    <font>
      <b/>
      <sz val="10"/>
      <color rgb="FF000000"/>
      <name val="Calibri"/>
      <family val="2"/>
      <charset val="186"/>
      <scheme val="minor"/>
    </font>
    <font>
      <sz val="10"/>
      <color rgb="FF000000"/>
      <name val="Times New Roman"/>
      <family val="1"/>
    </font>
    <font>
      <i/>
      <sz val="10"/>
      <color rgb="FF000000"/>
      <name val="Times New Roman"/>
      <family val="1"/>
      <charset val="186"/>
    </font>
    <font>
      <i/>
      <sz val="10"/>
      <color rgb="FF000000"/>
      <name val="Calibri"/>
      <family val="2"/>
      <charset val="186"/>
      <scheme val="minor"/>
    </font>
    <font>
      <sz val="10"/>
      <color theme="0"/>
      <name val="Calibri"/>
      <family val="2"/>
      <charset val="186"/>
      <scheme val="minor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0"/>
      <name val="Times New Roman"/>
      <family val="1"/>
    </font>
    <font>
      <b/>
      <sz val="12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sz val="9"/>
      <color rgb="FF000000"/>
      <name val="Arial"/>
      <charset val="1"/>
    </font>
    <font>
      <b/>
      <sz val="10"/>
      <color rgb="FF242424"/>
      <name val="Times New Roman"/>
      <family val="1"/>
      <charset val="1"/>
    </font>
    <font>
      <b/>
      <strike/>
      <sz val="10"/>
      <color rgb="FF000000"/>
      <name val="Times New Roman"/>
      <family val="1"/>
      <charset val="186"/>
    </font>
    <font>
      <sz val="10"/>
      <color rgb="FF000000"/>
      <name val="Times New Roman"/>
    </font>
    <font>
      <b/>
      <sz val="10"/>
      <color rgb="FF000000"/>
      <name val="Times New Roman"/>
      <family val="1"/>
    </font>
    <font>
      <i/>
      <sz val="10"/>
      <color rgb="FFFF0000"/>
      <name val="Calibri"/>
      <family val="2"/>
      <charset val="186"/>
      <scheme val="minor"/>
    </font>
    <font>
      <b/>
      <sz val="10"/>
      <color rgb="FF000000"/>
      <name val="Times New Roman"/>
    </font>
    <font>
      <sz val="10"/>
      <color rgb="FFFF0000"/>
      <name val="Calibri"/>
      <family val="2"/>
      <charset val="186"/>
      <scheme val="minor"/>
    </font>
    <font>
      <sz val="10"/>
      <color rgb="FF00B0F0"/>
      <name val="Calibri"/>
      <family val="2"/>
      <charset val="186"/>
      <scheme val="minor"/>
    </font>
    <font>
      <i/>
      <sz val="10"/>
      <color rgb="FF00B0F0"/>
      <name val="Calibri"/>
      <family val="2"/>
      <charset val="186"/>
      <scheme val="minor"/>
    </font>
    <font>
      <sz val="10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rgb="FFFFFFFF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/>
    <xf numFmtId="165" fontId="2" fillId="0" borderId="0" applyBorder="0" applyProtection="0"/>
  </cellStyleXfs>
  <cellXfs count="273">
    <xf numFmtId="0" fontId="0" fillId="0" borderId="0" xfId="0"/>
    <xf numFmtId="0" fontId="1" fillId="0" borderId="0" xfId="0" applyFont="1" applyAlignment="1">
      <alignment vertical="top"/>
    </xf>
    <xf numFmtId="164" fontId="1" fillId="0" borderId="1" xfId="0" applyNumberFormat="1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1" fillId="0" borderId="0" xfId="0" applyFont="1"/>
    <xf numFmtId="0" fontId="5" fillId="2" borderId="1" xfId="0" applyFont="1" applyFill="1" applyBorder="1" applyAlignment="1">
      <alignment horizontal="center" vertical="top" wrapText="1"/>
    </xf>
    <xf numFmtId="164" fontId="3" fillId="3" borderId="2" xfId="0" applyNumberFormat="1" applyFont="1" applyFill="1" applyBorder="1" applyAlignment="1">
      <alignment horizontal="center" vertical="top" wrapText="1"/>
    </xf>
    <xf numFmtId="164" fontId="1" fillId="3" borderId="2" xfId="0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164" fontId="6" fillId="3" borderId="1" xfId="0" applyNumberFormat="1" applyFont="1" applyFill="1" applyBorder="1" applyAlignment="1">
      <alignment horizontal="center" vertical="top" wrapText="1"/>
    </xf>
    <xf numFmtId="164" fontId="7" fillId="0" borderId="2" xfId="0" applyNumberFormat="1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164" fontId="6" fillId="6" borderId="1" xfId="1" applyNumberFormat="1" applyFont="1" applyFill="1" applyBorder="1" applyAlignment="1">
      <alignment horizontal="center" vertical="top"/>
    </xf>
    <xf numFmtId="164" fontId="6" fillId="0" borderId="1" xfId="0" applyNumberFormat="1" applyFont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wrapText="1"/>
    </xf>
    <xf numFmtId="0" fontId="6" fillId="0" borderId="0" xfId="0" applyFont="1" applyAlignment="1">
      <alignment vertical="top"/>
    </xf>
    <xf numFmtId="0" fontId="12" fillId="0" borderId="0" xfId="0" applyFont="1"/>
    <xf numFmtId="0" fontId="7" fillId="2" borderId="1" xfId="0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top" wrapText="1"/>
    </xf>
    <xf numFmtId="0" fontId="7" fillId="4" borderId="1" xfId="0" applyFont="1" applyFill="1" applyBorder="1" applyAlignment="1">
      <alignment vertical="top" wrapText="1"/>
    </xf>
    <xf numFmtId="0" fontId="7" fillId="7" borderId="1" xfId="0" applyFont="1" applyFill="1" applyBorder="1" applyAlignment="1">
      <alignment vertical="top" wrapText="1"/>
    </xf>
    <xf numFmtId="0" fontId="6" fillId="7" borderId="1" xfId="0" applyFont="1" applyFill="1" applyBorder="1" applyAlignment="1">
      <alignment horizontal="center" vertical="top" wrapText="1"/>
    </xf>
    <xf numFmtId="164" fontId="7" fillId="7" borderId="1" xfId="0" applyNumberFormat="1" applyFont="1" applyFill="1" applyBorder="1" applyAlignment="1">
      <alignment horizontal="center" vertical="top" wrapText="1"/>
    </xf>
    <xf numFmtId="164" fontId="6" fillId="7" borderId="1" xfId="0" applyNumberFormat="1" applyFont="1" applyFill="1" applyBorder="1" applyAlignment="1">
      <alignment horizontal="center" vertical="top" wrapText="1"/>
    </xf>
    <xf numFmtId="0" fontId="7" fillId="8" borderId="2" xfId="0" applyFont="1" applyFill="1" applyBorder="1" applyAlignment="1">
      <alignment vertical="top" wrapText="1"/>
    </xf>
    <xf numFmtId="0" fontId="7" fillId="8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horizontal="center" vertical="top" wrapText="1"/>
    </xf>
    <xf numFmtId="164" fontId="7" fillId="8" borderId="1" xfId="0" applyNumberFormat="1" applyFont="1" applyFill="1" applyBorder="1" applyAlignment="1">
      <alignment horizontal="center" vertical="top" wrapText="1"/>
    </xf>
    <xf numFmtId="164" fontId="6" fillId="8" borderId="1" xfId="0" applyNumberFormat="1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vertical="top" wrapText="1"/>
    </xf>
    <xf numFmtId="0" fontId="7" fillId="3" borderId="1" xfId="0" applyFont="1" applyFill="1" applyBorder="1" applyAlignment="1">
      <alignment vertical="top" wrapText="1"/>
    </xf>
    <xf numFmtId="0" fontId="6" fillId="3" borderId="8" xfId="0" applyFont="1" applyFill="1" applyBorder="1" applyAlignment="1">
      <alignment horizontal="center" vertical="top" wrapText="1"/>
    </xf>
    <xf numFmtId="164" fontId="7" fillId="3" borderId="1" xfId="0" applyNumberFormat="1" applyFont="1" applyFill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7" fillId="3" borderId="8" xfId="0" applyFont="1" applyFill="1" applyBorder="1" applyAlignment="1">
      <alignment vertical="top" wrapText="1"/>
    </xf>
    <xf numFmtId="164" fontId="7" fillId="0" borderId="1" xfId="0" applyNumberFormat="1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vertical="top" wrapText="1"/>
    </xf>
    <xf numFmtId="0" fontId="7" fillId="3" borderId="3" xfId="0" applyFont="1" applyFill="1" applyBorder="1" applyAlignment="1">
      <alignment vertical="top" wrapText="1"/>
    </xf>
    <xf numFmtId="0" fontId="7" fillId="7" borderId="1" xfId="0" applyFont="1" applyFill="1" applyBorder="1" applyAlignment="1">
      <alignment horizontal="justify" vertical="top" wrapText="1"/>
    </xf>
    <xf numFmtId="164" fontId="6" fillId="7" borderId="1" xfId="0" applyNumberFormat="1" applyFont="1" applyFill="1" applyBorder="1" applyAlignment="1">
      <alignment horizontal="center" vertical="top"/>
    </xf>
    <xf numFmtId="0" fontId="6" fillId="8" borderId="1" xfId="0" applyFont="1" applyFill="1" applyBorder="1" applyAlignment="1">
      <alignment vertical="top" wrapText="1"/>
    </xf>
    <xf numFmtId="0" fontId="7" fillId="8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164" fontId="7" fillId="3" borderId="1" xfId="0" applyNumberFormat="1" applyFont="1" applyFill="1" applyBorder="1" applyAlignment="1">
      <alignment horizontal="center" vertical="top"/>
    </xf>
    <xf numFmtId="0" fontId="12" fillId="3" borderId="0" xfId="0" applyFont="1" applyFill="1"/>
    <xf numFmtId="0" fontId="6" fillId="8" borderId="1" xfId="0" applyFont="1" applyFill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7" fillId="4" borderId="1" xfId="0" applyFont="1" applyFill="1" applyBorder="1" applyAlignment="1">
      <alignment vertical="top"/>
    </xf>
    <xf numFmtId="164" fontId="12" fillId="0" borderId="0" xfId="0" applyNumberFormat="1" applyFont="1"/>
    <xf numFmtId="0" fontId="6" fillId="3" borderId="4" xfId="0" applyFont="1" applyFill="1" applyBorder="1" applyAlignment="1">
      <alignment horizontal="center" vertical="top" wrapText="1"/>
    </xf>
    <xf numFmtId="164" fontId="7" fillId="8" borderId="1" xfId="0" applyNumberFormat="1" applyFont="1" applyFill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164" fontId="7" fillId="0" borderId="2" xfId="0" applyNumberFormat="1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164" fontId="7" fillId="0" borderId="9" xfId="0" applyNumberFormat="1" applyFont="1" applyBorder="1" applyAlignment="1">
      <alignment horizontal="center" vertical="top" wrapText="1"/>
    </xf>
    <xf numFmtId="164" fontId="7" fillId="0" borderId="9" xfId="0" applyNumberFormat="1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64" fontId="7" fillId="0" borderId="6" xfId="0" applyNumberFormat="1" applyFont="1" applyBorder="1" applyAlignment="1">
      <alignment horizontal="center" vertical="top" wrapText="1"/>
    </xf>
    <xf numFmtId="0" fontId="7" fillId="8" borderId="1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center" vertical="top" wrapText="1"/>
    </xf>
    <xf numFmtId="164" fontId="6" fillId="3" borderId="2" xfId="0" applyNumberFormat="1" applyFont="1" applyFill="1" applyBorder="1" applyAlignment="1">
      <alignment horizontal="center" vertical="top" wrapText="1"/>
    </xf>
    <xf numFmtId="164" fontId="7" fillId="3" borderId="2" xfId="0" applyNumberFormat="1" applyFont="1" applyFill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164" fontId="6" fillId="3" borderId="5" xfId="0" applyNumberFormat="1" applyFont="1" applyFill="1" applyBorder="1" applyAlignment="1">
      <alignment horizontal="center" vertical="top" wrapText="1"/>
    </xf>
    <xf numFmtId="164" fontId="7" fillId="3" borderId="5" xfId="0" applyNumberFormat="1" applyFont="1" applyFill="1" applyBorder="1" applyAlignment="1">
      <alignment horizontal="center" vertical="top" wrapText="1"/>
    </xf>
    <xf numFmtId="164" fontId="7" fillId="7" borderId="1" xfId="0" applyNumberFormat="1" applyFont="1" applyFill="1" applyBorder="1" applyAlignment="1">
      <alignment vertical="top" wrapText="1"/>
    </xf>
    <xf numFmtId="0" fontId="7" fillId="0" borderId="4" xfId="0" applyFont="1" applyBorder="1" applyAlignment="1">
      <alignment vertical="top" wrapText="1"/>
    </xf>
    <xf numFmtId="0" fontId="7" fillId="0" borderId="4" xfId="0" applyFont="1" applyBorder="1" applyAlignment="1">
      <alignment horizontal="center" vertical="top" wrapText="1"/>
    </xf>
    <xf numFmtId="164" fontId="7" fillId="0" borderId="4" xfId="0" applyNumberFormat="1" applyFont="1" applyBorder="1" applyAlignment="1">
      <alignment horizontal="center" vertical="top" wrapText="1"/>
    </xf>
    <xf numFmtId="164" fontId="7" fillId="0" borderId="4" xfId="0" applyNumberFormat="1" applyFont="1" applyBorder="1" applyAlignment="1">
      <alignment vertical="top" wrapText="1"/>
    </xf>
    <xf numFmtId="0" fontId="6" fillId="8" borderId="4" xfId="0" applyFont="1" applyFill="1" applyBorder="1" applyAlignment="1">
      <alignment horizontal="left" vertical="top" wrapText="1"/>
    </xf>
    <xf numFmtId="0" fontId="6" fillId="8" borderId="4" xfId="0" applyFont="1" applyFill="1" applyBorder="1" applyAlignment="1">
      <alignment horizontal="center" vertical="top" wrapText="1"/>
    </xf>
    <xf numFmtId="164" fontId="7" fillId="8" borderId="4" xfId="0" applyNumberFormat="1" applyFont="1" applyFill="1" applyBorder="1" applyAlignment="1">
      <alignment horizontal="center" vertical="top" wrapText="1"/>
    </xf>
    <xf numFmtId="164" fontId="7" fillId="8" borderId="4" xfId="0" applyNumberFormat="1" applyFont="1" applyFill="1" applyBorder="1" applyAlignment="1">
      <alignment vertical="top" wrapText="1"/>
    </xf>
    <xf numFmtId="0" fontId="7" fillId="8" borderId="4" xfId="0" applyFont="1" applyFill="1" applyBorder="1" applyAlignment="1">
      <alignment horizontal="justify" vertical="top" wrapText="1"/>
    </xf>
    <xf numFmtId="164" fontId="7" fillId="3" borderId="4" xfId="0" applyNumberFormat="1" applyFont="1" applyFill="1" applyBorder="1" applyAlignment="1">
      <alignment horizontal="center" vertical="top" wrapText="1"/>
    </xf>
    <xf numFmtId="164" fontId="7" fillId="3" borderId="4" xfId="0" applyNumberFormat="1" applyFont="1" applyFill="1" applyBorder="1" applyAlignment="1">
      <alignment vertical="top" wrapText="1"/>
    </xf>
    <xf numFmtId="0" fontId="7" fillId="8" borderId="4" xfId="0" applyFont="1" applyFill="1" applyBorder="1" applyAlignment="1">
      <alignment horizontal="left" vertical="top" wrapText="1"/>
    </xf>
    <xf numFmtId="0" fontId="6" fillId="7" borderId="7" xfId="0" applyFont="1" applyFill="1" applyBorder="1" applyAlignment="1">
      <alignment horizontal="center" vertical="top" wrapText="1"/>
    </xf>
    <xf numFmtId="164" fontId="7" fillId="7" borderId="4" xfId="0" applyNumberFormat="1" applyFont="1" applyFill="1" applyBorder="1" applyAlignment="1">
      <alignment horizontal="center" vertical="top" wrapText="1"/>
    </xf>
    <xf numFmtId="164" fontId="7" fillId="7" borderId="4" xfId="0" applyNumberFormat="1" applyFont="1" applyFill="1" applyBorder="1" applyAlignment="1">
      <alignment vertical="top" wrapText="1"/>
    </xf>
    <xf numFmtId="0" fontId="6" fillId="8" borderId="4" xfId="0" applyFont="1" applyFill="1" applyBorder="1" applyAlignment="1">
      <alignment vertical="top" wrapText="1"/>
    </xf>
    <xf numFmtId="0" fontId="6" fillId="3" borderId="4" xfId="0" applyFont="1" applyFill="1" applyBorder="1" applyAlignment="1">
      <alignment vertical="top" wrapText="1"/>
    </xf>
    <xf numFmtId="164" fontId="6" fillId="8" borderId="1" xfId="0" applyNumberFormat="1" applyFont="1" applyFill="1" applyBorder="1" applyAlignment="1">
      <alignment horizontal="left" vertical="top" wrapText="1"/>
    </xf>
    <xf numFmtId="49" fontId="7" fillId="8" borderId="1" xfId="0" applyNumberFormat="1" applyFont="1" applyFill="1" applyBorder="1" applyAlignment="1">
      <alignment horizontal="center" vertical="top" wrapText="1"/>
    </xf>
    <xf numFmtId="164" fontId="7" fillId="8" borderId="1" xfId="0" applyNumberFormat="1" applyFont="1" applyFill="1" applyBorder="1" applyAlignment="1">
      <alignment horizontal="center" vertical="top"/>
    </xf>
    <xf numFmtId="49" fontId="7" fillId="0" borderId="1" xfId="0" applyNumberFormat="1" applyFont="1" applyBorder="1" applyAlignment="1">
      <alignment horizontal="center" vertical="top" wrapText="1"/>
    </xf>
    <xf numFmtId="164" fontId="7" fillId="5" borderId="1" xfId="0" applyNumberFormat="1" applyFont="1" applyFill="1" applyBorder="1" applyAlignment="1">
      <alignment horizontal="center" vertical="top"/>
    </xf>
    <xf numFmtId="164" fontId="7" fillId="6" borderId="1" xfId="1" applyNumberFormat="1" applyFont="1" applyFill="1" applyBorder="1" applyAlignment="1">
      <alignment horizontal="center" vertical="top"/>
    </xf>
    <xf numFmtId="164" fontId="6" fillId="9" borderId="1" xfId="1" applyNumberFormat="1" applyFont="1" applyFill="1" applyBorder="1" applyAlignment="1">
      <alignment horizontal="center" vertical="top"/>
    </xf>
    <xf numFmtId="0" fontId="13" fillId="0" borderId="0" xfId="0" applyFont="1"/>
    <xf numFmtId="0" fontId="7" fillId="0" borderId="10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7" fillId="8" borderId="10" xfId="0" applyFont="1" applyFill="1" applyBorder="1" applyAlignment="1">
      <alignment vertical="top" wrapText="1"/>
    </xf>
    <xf numFmtId="0" fontId="7" fillId="4" borderId="4" xfId="0" applyFont="1" applyFill="1" applyBorder="1" applyAlignment="1">
      <alignment horizontal="left" vertical="top" wrapText="1"/>
    </xf>
    <xf numFmtId="164" fontId="7" fillId="7" borderId="4" xfId="0" applyNumberFormat="1" applyFont="1" applyFill="1" applyBorder="1" applyAlignment="1">
      <alignment horizontal="left" vertical="top" wrapText="1"/>
    </xf>
    <xf numFmtId="49" fontId="6" fillId="7" borderId="1" xfId="0" applyNumberFormat="1" applyFont="1" applyFill="1" applyBorder="1" applyAlignment="1">
      <alignment horizontal="center" vertical="top" wrapText="1"/>
    </xf>
    <xf numFmtId="164" fontId="7" fillId="7" borderId="1" xfId="0" applyNumberFormat="1" applyFont="1" applyFill="1" applyBorder="1" applyAlignment="1">
      <alignment horizontal="center" vertical="top"/>
    </xf>
    <xf numFmtId="164" fontId="7" fillId="8" borderId="4" xfId="0" applyNumberFormat="1" applyFont="1" applyFill="1" applyBorder="1" applyAlignment="1">
      <alignment horizontal="left" vertical="top" wrapText="1"/>
    </xf>
    <xf numFmtId="49" fontId="6" fillId="8" borderId="4" xfId="0" applyNumberFormat="1" applyFont="1" applyFill="1" applyBorder="1" applyAlignment="1">
      <alignment horizontal="center" vertical="top" wrapText="1"/>
    </xf>
    <xf numFmtId="164" fontId="7" fillId="8" borderId="4" xfId="0" applyNumberFormat="1" applyFont="1" applyFill="1" applyBorder="1" applyAlignment="1">
      <alignment horizontal="center" vertical="top"/>
    </xf>
    <xf numFmtId="49" fontId="7" fillId="0" borderId="4" xfId="0" applyNumberFormat="1" applyFont="1" applyBorder="1" applyAlignment="1">
      <alignment horizontal="center" vertical="top" wrapText="1"/>
    </xf>
    <xf numFmtId="164" fontId="7" fillId="5" borderId="4" xfId="0" applyNumberFormat="1" applyFont="1" applyFill="1" applyBorder="1" applyAlignment="1">
      <alignment horizontal="center" vertical="top"/>
    </xf>
    <xf numFmtId="164" fontId="7" fillId="7" borderId="4" xfId="0" applyNumberFormat="1" applyFont="1" applyFill="1" applyBorder="1" applyAlignment="1">
      <alignment horizontal="center" vertical="top"/>
    </xf>
    <xf numFmtId="49" fontId="7" fillId="8" borderId="4" xfId="0" applyNumberFormat="1" applyFont="1" applyFill="1" applyBorder="1" applyAlignment="1">
      <alignment horizontal="center" vertical="top" wrapText="1"/>
    </xf>
    <xf numFmtId="164" fontId="7" fillId="3" borderId="3" xfId="0" applyNumberFormat="1" applyFont="1" applyFill="1" applyBorder="1" applyAlignment="1">
      <alignment vertical="top" wrapText="1"/>
    </xf>
    <xf numFmtId="49" fontId="7" fillId="3" borderId="4" xfId="0" applyNumberFormat="1" applyFont="1" applyFill="1" applyBorder="1" applyAlignment="1">
      <alignment horizontal="center" vertical="top" wrapText="1"/>
    </xf>
    <xf numFmtId="164" fontId="7" fillId="3" borderId="4" xfId="0" applyNumberFormat="1" applyFont="1" applyFill="1" applyBorder="1" applyAlignment="1">
      <alignment horizontal="center" vertical="top"/>
    </xf>
    <xf numFmtId="49" fontId="6" fillId="8" borderId="1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164" fontId="7" fillId="0" borderId="4" xfId="0" applyNumberFormat="1" applyFont="1" applyBorder="1" applyAlignment="1">
      <alignment horizontal="center" vertical="top"/>
    </xf>
    <xf numFmtId="164" fontId="12" fillId="0" borderId="0" xfId="0" applyNumberFormat="1" applyFont="1" applyAlignment="1">
      <alignment horizontal="center" vertical="top"/>
    </xf>
    <xf numFmtId="0" fontId="12" fillId="0" borderId="0" xfId="0" applyFont="1" applyAlignment="1">
      <alignment vertical="top"/>
    </xf>
    <xf numFmtId="0" fontId="12" fillId="0" borderId="0" xfId="0" applyFont="1" applyAlignment="1">
      <alignment horizontal="center" vertical="top"/>
    </xf>
    <xf numFmtId="0" fontId="7" fillId="0" borderId="7" xfId="0" applyFont="1" applyBorder="1" applyAlignment="1">
      <alignment vertical="top" wrapText="1"/>
    </xf>
    <xf numFmtId="0" fontId="7" fillId="7" borderId="7" xfId="0" applyFont="1" applyFill="1" applyBorder="1" applyAlignment="1">
      <alignment horizontal="justify" vertical="top" wrapText="1"/>
    </xf>
    <xf numFmtId="0" fontId="7" fillId="7" borderId="7" xfId="0" applyFont="1" applyFill="1" applyBorder="1" applyAlignment="1">
      <alignment vertical="top" wrapText="1"/>
    </xf>
    <xf numFmtId="164" fontId="7" fillId="7" borderId="7" xfId="0" applyNumberFormat="1" applyFont="1" applyFill="1" applyBorder="1" applyAlignment="1">
      <alignment horizontal="center" vertical="top" wrapText="1"/>
    </xf>
    <xf numFmtId="164" fontId="6" fillId="7" borderId="7" xfId="0" applyNumberFormat="1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vertical="top" wrapText="1"/>
    </xf>
    <xf numFmtId="164" fontId="6" fillId="3" borderId="4" xfId="0" applyNumberFormat="1" applyFont="1" applyFill="1" applyBorder="1" applyAlignment="1">
      <alignment horizontal="center" vertical="top" wrapText="1"/>
    </xf>
    <xf numFmtId="0" fontId="16" fillId="0" borderId="0" xfId="0" applyFont="1"/>
    <xf numFmtId="164" fontId="6" fillId="0" borderId="1" xfId="1" applyNumberFormat="1" applyFont="1" applyBorder="1" applyAlignment="1">
      <alignment horizontal="center" vertical="top"/>
    </xf>
    <xf numFmtId="164" fontId="6" fillId="3" borderId="1" xfId="1" applyNumberFormat="1" applyFont="1" applyFill="1" applyBorder="1" applyAlignment="1">
      <alignment horizontal="center" vertical="top"/>
    </xf>
    <xf numFmtId="164" fontId="17" fillId="0" borderId="0" xfId="0" applyNumberFormat="1" applyFont="1" applyAlignment="1">
      <alignment horizontal="center" vertical="top"/>
    </xf>
    <xf numFmtId="0" fontId="16" fillId="3" borderId="0" xfId="0" applyFont="1" applyFill="1"/>
    <xf numFmtId="0" fontId="6" fillId="3" borderId="1" xfId="0" applyFont="1" applyFill="1" applyBorder="1" applyAlignment="1">
      <alignment vertical="top" wrapText="1"/>
    </xf>
    <xf numFmtId="0" fontId="18" fillId="3" borderId="1" xfId="0" applyFont="1" applyFill="1" applyBorder="1" applyAlignment="1">
      <alignment vertical="top" wrapText="1"/>
    </xf>
    <xf numFmtId="164" fontId="6" fillId="3" borderId="6" xfId="0" applyNumberFormat="1" applyFont="1" applyFill="1" applyBorder="1" applyAlignment="1">
      <alignment horizontal="center" vertical="top" wrapText="1"/>
    </xf>
    <xf numFmtId="164" fontId="19" fillId="3" borderId="1" xfId="0" applyNumberFormat="1" applyFont="1" applyFill="1" applyBorder="1" applyAlignment="1">
      <alignment horizontal="center" vertical="top"/>
    </xf>
    <xf numFmtId="0" fontId="19" fillId="0" borderId="0" xfId="0" applyFont="1" applyAlignment="1">
      <alignment vertical="top" wrapText="1"/>
    </xf>
    <xf numFmtId="0" fontId="20" fillId="0" borderId="0" xfId="0" applyFont="1" applyAlignment="1">
      <alignment vertical="top" wrapText="1"/>
    </xf>
    <xf numFmtId="0" fontId="20" fillId="0" borderId="0" xfId="0" applyFont="1"/>
    <xf numFmtId="164" fontId="6" fillId="7" borderId="4" xfId="0" applyNumberFormat="1" applyFont="1" applyFill="1" applyBorder="1" applyAlignment="1">
      <alignment horizontal="center" vertical="top" wrapText="1"/>
    </xf>
    <xf numFmtId="164" fontId="6" fillId="6" borderId="4" xfId="1" applyNumberFormat="1" applyFont="1" applyFill="1" applyBorder="1" applyAlignment="1">
      <alignment horizontal="center" vertical="top"/>
    </xf>
    <xf numFmtId="0" fontId="7" fillId="8" borderId="4" xfId="0" applyFont="1" applyFill="1" applyBorder="1" applyAlignment="1">
      <alignment vertical="top" wrapText="1"/>
    </xf>
    <xf numFmtId="0" fontId="10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top" wrapText="1"/>
    </xf>
    <xf numFmtId="164" fontId="3" fillId="0" borderId="4" xfId="0" applyNumberFormat="1" applyFont="1" applyBorder="1" applyAlignment="1">
      <alignment horizontal="center" vertical="top" wrapText="1"/>
    </xf>
    <xf numFmtId="164" fontId="18" fillId="2" borderId="1" xfId="0" applyNumberFormat="1" applyFont="1" applyFill="1" applyBorder="1" applyAlignment="1">
      <alignment horizontal="center" vertical="center" wrapText="1"/>
    </xf>
    <xf numFmtId="0" fontId="14" fillId="8" borderId="9" xfId="0" applyFont="1" applyFill="1" applyBorder="1" applyAlignment="1">
      <alignment vertical="top" wrapText="1"/>
    </xf>
    <xf numFmtId="0" fontId="10" fillId="0" borderId="17" xfId="0" applyFont="1" applyBorder="1" applyAlignment="1">
      <alignment horizontal="center" vertical="center" wrapText="1"/>
    </xf>
    <xf numFmtId="164" fontId="3" fillId="0" borderId="18" xfId="0" applyNumberFormat="1" applyFont="1" applyBorder="1" applyAlignment="1">
      <alignment horizontal="center" vertical="top" wrapText="1"/>
    </xf>
    <xf numFmtId="164" fontId="1" fillId="0" borderId="19" xfId="0" applyNumberFormat="1" applyFont="1" applyBorder="1" applyAlignment="1">
      <alignment horizontal="center" vertical="top" wrapText="1"/>
    </xf>
    <xf numFmtId="164" fontId="1" fillId="3" borderId="19" xfId="0" applyNumberFormat="1" applyFont="1" applyFill="1" applyBorder="1" applyAlignment="1">
      <alignment horizontal="center" vertical="top" wrapText="1"/>
    </xf>
    <xf numFmtId="164" fontId="3" fillId="3" borderId="19" xfId="0" applyNumberFormat="1" applyFont="1" applyFill="1" applyBorder="1" applyAlignment="1">
      <alignment horizontal="center" vertical="top" wrapText="1"/>
    </xf>
    <xf numFmtId="164" fontId="1" fillId="0" borderId="15" xfId="0" applyNumberFormat="1" applyFont="1" applyBorder="1" applyAlignment="1">
      <alignment horizontal="center" vertical="top" wrapText="1"/>
    </xf>
    <xf numFmtId="164" fontId="3" fillId="0" borderId="15" xfId="0" applyNumberFormat="1" applyFont="1" applyBorder="1" applyAlignment="1">
      <alignment horizontal="center" vertical="top" wrapText="1"/>
    </xf>
    <xf numFmtId="0" fontId="1" fillId="0" borderId="1" xfId="0" applyFont="1" applyBorder="1"/>
    <xf numFmtId="164" fontId="21" fillId="3" borderId="1" xfId="0" applyNumberFormat="1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top"/>
    </xf>
    <xf numFmtId="0" fontId="1" fillId="0" borderId="25" xfId="0" applyFont="1" applyBorder="1" applyAlignment="1">
      <alignment horizontal="center" vertical="top"/>
    </xf>
    <xf numFmtId="0" fontId="3" fillId="0" borderId="25" xfId="0" applyFont="1" applyBorder="1" applyAlignment="1">
      <alignment horizontal="center" vertical="top"/>
    </xf>
    <xf numFmtId="0" fontId="1" fillId="0" borderId="26" xfId="0" applyFont="1" applyBorder="1" applyAlignment="1">
      <alignment horizontal="center" vertical="top"/>
    </xf>
    <xf numFmtId="0" fontId="10" fillId="0" borderId="1" xfId="0" applyFont="1" applyBorder="1" applyAlignment="1">
      <alignment horizontal="center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vertical="top"/>
    </xf>
    <xf numFmtId="0" fontId="11" fillId="0" borderId="0" xfId="0" applyFont="1" applyAlignment="1">
      <alignment horizontal="left" vertical="top"/>
    </xf>
    <xf numFmtId="0" fontId="18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/>
    </xf>
    <xf numFmtId="0" fontId="6" fillId="3" borderId="6" xfId="0" applyFont="1" applyFill="1" applyBorder="1" applyAlignment="1">
      <alignment horizontal="center" vertical="top" wrapText="1"/>
    </xf>
    <xf numFmtId="0" fontId="19" fillId="7" borderId="1" xfId="0" applyFont="1" applyFill="1" applyBorder="1" applyAlignment="1">
      <alignment horizontal="center" vertical="top" wrapText="1"/>
    </xf>
    <xf numFmtId="0" fontId="7" fillId="0" borderId="10" xfId="0" applyFont="1" applyBorder="1" applyAlignment="1">
      <alignment horizontal="left" vertical="top" wrapText="1"/>
    </xf>
    <xf numFmtId="0" fontId="6" fillId="3" borderId="12" xfId="0" applyFont="1" applyFill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164" fontId="16" fillId="0" borderId="0" xfId="0" applyNumberFormat="1" applyFont="1"/>
    <xf numFmtId="164" fontId="7" fillId="8" borderId="8" xfId="0" applyNumberFormat="1" applyFont="1" applyFill="1" applyBorder="1" applyAlignment="1">
      <alignment horizontal="center" vertical="top" wrapText="1"/>
    </xf>
    <xf numFmtId="0" fontId="23" fillId="0" borderId="0" xfId="0" applyFont="1"/>
    <xf numFmtId="0" fontId="24" fillId="7" borderId="28" xfId="0" applyFont="1" applyFill="1" applyBorder="1" applyAlignment="1">
      <alignment vertical="top" wrapText="1"/>
    </xf>
    <xf numFmtId="164" fontId="25" fillId="7" borderId="1" xfId="0" applyNumberFormat="1" applyFont="1" applyFill="1" applyBorder="1" applyAlignment="1">
      <alignment horizontal="center" vertical="top" wrapText="1"/>
    </xf>
    <xf numFmtId="164" fontId="25" fillId="7" borderId="1" xfId="0" applyNumberFormat="1" applyFont="1" applyFill="1" applyBorder="1" applyAlignment="1">
      <alignment vertical="top" wrapText="1"/>
    </xf>
    <xf numFmtId="164" fontId="25" fillId="8" borderId="4" xfId="0" applyNumberFormat="1" applyFont="1" applyFill="1" applyBorder="1" applyAlignment="1">
      <alignment vertical="top" wrapText="1"/>
    </xf>
    <xf numFmtId="164" fontId="25" fillId="0" borderId="4" xfId="0" applyNumberFormat="1" applyFont="1" applyBorder="1" applyAlignment="1">
      <alignment horizontal="center" vertical="top" wrapText="1"/>
    </xf>
    <xf numFmtId="164" fontId="25" fillId="0" borderId="4" xfId="0" applyNumberFormat="1" applyFont="1" applyBorder="1" applyAlignment="1">
      <alignment vertical="top" wrapText="1"/>
    </xf>
    <xf numFmtId="164" fontId="25" fillId="3" borderId="4" xfId="0" applyNumberFormat="1" applyFont="1" applyFill="1" applyBorder="1" applyAlignment="1">
      <alignment horizontal="center" vertical="top" wrapText="1"/>
    </xf>
    <xf numFmtId="0" fontId="12" fillId="7" borderId="27" xfId="0" applyFont="1" applyFill="1" applyBorder="1"/>
    <xf numFmtId="164" fontId="27" fillId="8" borderId="4" xfId="0" applyNumberFormat="1" applyFont="1" applyFill="1" applyBorder="1" applyAlignment="1">
      <alignment horizontal="center" vertical="top" wrapText="1"/>
    </xf>
    <xf numFmtId="164" fontId="22" fillId="3" borderId="4" xfId="0" applyNumberFormat="1" applyFont="1" applyFill="1" applyBorder="1" applyAlignment="1">
      <alignment horizontal="center" vertical="top" wrapText="1"/>
    </xf>
    <xf numFmtId="0" fontId="28" fillId="0" borderId="0" xfId="0" applyFont="1"/>
    <xf numFmtId="164" fontId="7" fillId="0" borderId="27" xfId="0" applyNumberFormat="1" applyFont="1" applyBorder="1" applyAlignment="1">
      <alignment horizontal="center" vertical="top" wrapText="1"/>
    </xf>
    <xf numFmtId="0" fontId="29" fillId="7" borderId="1" xfId="0" applyFont="1" applyFill="1" applyBorder="1" applyAlignment="1">
      <alignment vertical="top" wrapText="1"/>
    </xf>
    <xf numFmtId="164" fontId="1" fillId="0" borderId="1" xfId="0" applyNumberFormat="1" applyFont="1" applyBorder="1" applyAlignment="1">
      <alignment horizontal="center" vertical="top"/>
    </xf>
    <xf numFmtId="14" fontId="28" fillId="0" borderId="0" xfId="0" applyNumberFormat="1" applyFont="1"/>
    <xf numFmtId="164" fontId="6" fillId="6" borderId="8" xfId="1" applyNumberFormat="1" applyFont="1" applyFill="1" applyBorder="1" applyAlignment="1">
      <alignment horizontal="center" vertical="top"/>
    </xf>
    <xf numFmtId="0" fontId="12" fillId="0" borderId="28" xfId="0" applyFont="1" applyBorder="1"/>
    <xf numFmtId="0" fontId="7" fillId="0" borderId="29" xfId="0" applyFont="1" applyBorder="1" applyAlignment="1">
      <alignment vertical="top" wrapText="1"/>
    </xf>
    <xf numFmtId="164" fontId="6" fillId="6" borderId="14" xfId="1" applyNumberFormat="1" applyFont="1" applyFill="1" applyBorder="1" applyAlignment="1">
      <alignment horizontal="center" vertical="top"/>
    </xf>
    <xf numFmtId="164" fontId="6" fillId="0" borderId="10" xfId="1" applyNumberFormat="1" applyFont="1" applyBorder="1" applyAlignment="1">
      <alignment horizontal="center" vertical="top"/>
    </xf>
    <xf numFmtId="0" fontId="6" fillId="0" borderId="32" xfId="0" applyFont="1" applyBorder="1" applyAlignment="1">
      <alignment vertical="top" wrapText="1"/>
    </xf>
    <xf numFmtId="0" fontId="6" fillId="0" borderId="28" xfId="0" applyFont="1" applyBorder="1" applyAlignment="1">
      <alignment horizontal="center" vertical="top" wrapText="1"/>
    </xf>
    <xf numFmtId="0" fontId="30" fillId="0" borderId="0" xfId="0" applyFont="1"/>
    <xf numFmtId="0" fontId="14" fillId="0" borderId="33" xfId="0" applyFont="1" applyBorder="1" applyAlignment="1">
      <alignment vertical="top" wrapText="1"/>
    </xf>
    <xf numFmtId="0" fontId="14" fillId="0" borderId="13" xfId="0" applyFont="1" applyBorder="1" applyAlignment="1">
      <alignment vertical="top" wrapText="1"/>
    </xf>
    <xf numFmtId="164" fontId="6" fillId="3" borderId="4" xfId="1" applyNumberFormat="1" applyFont="1" applyFill="1" applyBorder="1" applyAlignment="1">
      <alignment horizontal="center" vertical="top"/>
    </xf>
    <xf numFmtId="164" fontId="12" fillId="3" borderId="0" xfId="0" applyNumberFormat="1" applyFont="1" applyFill="1"/>
    <xf numFmtId="16" fontId="16" fillId="0" borderId="0" xfId="0" applyNumberFormat="1" applyFont="1"/>
    <xf numFmtId="164" fontId="6" fillId="3" borderId="35" xfId="1" applyNumberFormat="1" applyFont="1" applyFill="1" applyBorder="1" applyAlignment="1">
      <alignment horizontal="center" vertical="top"/>
    </xf>
    <xf numFmtId="0" fontId="31" fillId="0" borderId="0" xfId="0" applyFont="1"/>
    <xf numFmtId="0" fontId="32" fillId="0" borderId="0" xfId="0" applyFont="1"/>
    <xf numFmtId="0" fontId="28" fillId="3" borderId="0" xfId="0" applyFont="1" applyFill="1"/>
    <xf numFmtId="0" fontId="29" fillId="3" borderId="1" xfId="0" applyFont="1" applyFill="1" applyBorder="1" applyAlignment="1">
      <alignment vertical="top" wrapText="1"/>
    </xf>
    <xf numFmtId="0" fontId="6" fillId="3" borderId="10" xfId="0" applyFont="1" applyFill="1" applyBorder="1" applyAlignment="1">
      <alignment vertical="top" wrapText="1"/>
    </xf>
    <xf numFmtId="0" fontId="33" fillId="0" borderId="0" xfId="0" applyFont="1"/>
    <xf numFmtId="164" fontId="30" fillId="0" borderId="0" xfId="0" applyNumberFormat="1" applyFont="1" applyAlignment="1">
      <alignment horizontal="center" vertical="top"/>
    </xf>
    <xf numFmtId="164" fontId="6" fillId="3" borderId="7" xfId="0" applyNumberFormat="1" applyFont="1" applyFill="1" applyBorder="1" applyAlignment="1">
      <alignment horizontal="center" vertical="top" wrapText="1"/>
    </xf>
    <xf numFmtId="164" fontId="7" fillId="3" borderId="1" xfId="0" applyNumberFormat="1" applyFont="1" applyFill="1" applyBorder="1" applyAlignment="1">
      <alignment vertical="top" wrapText="1"/>
    </xf>
    <xf numFmtId="0" fontId="29" fillId="3" borderId="0" xfId="0" applyFont="1" applyFill="1" applyAlignment="1">
      <alignment vertical="top" wrapText="1"/>
    </xf>
    <xf numFmtId="0" fontId="6" fillId="0" borderId="30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2" fillId="3" borderId="13" xfId="0" applyFont="1" applyFill="1" applyBorder="1" applyAlignment="1">
      <alignment horizontal="left" vertical="top" wrapText="1"/>
    </xf>
    <xf numFmtId="0" fontId="12" fillId="3" borderId="0" xfId="0" applyFont="1" applyFill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6" fillId="0" borderId="3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31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7" fillId="3" borderId="2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top" wrapText="1"/>
    </xf>
    <xf numFmtId="0" fontId="6" fillId="0" borderId="17" xfId="0" applyFont="1" applyBorder="1" applyAlignment="1">
      <alignment horizontal="center" vertical="top" wrapText="1"/>
    </xf>
    <xf numFmtId="0" fontId="6" fillId="0" borderId="34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49" fontId="6" fillId="0" borderId="3" xfId="0" applyNumberFormat="1" applyFont="1" applyBorder="1" applyAlignment="1">
      <alignment horizontal="center" vertical="top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6" fillId="3" borderId="3" xfId="0" applyFont="1" applyFill="1" applyBorder="1" applyAlignment="1">
      <alignment horizontal="left" vertical="top" wrapText="1"/>
    </xf>
    <xf numFmtId="0" fontId="6" fillId="3" borderId="4" xfId="0" applyFont="1" applyFill="1" applyBorder="1" applyAlignment="1">
      <alignment horizontal="left" vertical="top" wrapText="1"/>
    </xf>
    <xf numFmtId="0" fontId="6" fillId="3" borderId="2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justify" vertical="top" wrapText="1"/>
    </xf>
    <xf numFmtId="0" fontId="21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top" wrapText="1"/>
    </xf>
    <xf numFmtId="0" fontId="6" fillId="3" borderId="4" xfId="0" applyFont="1" applyFill="1" applyBorder="1" applyAlignment="1">
      <alignment horizontal="center" vertical="top" wrapText="1"/>
    </xf>
    <xf numFmtId="0" fontId="7" fillId="3" borderId="3" xfId="0" applyFont="1" applyFill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center" wrapText="1"/>
    </xf>
    <xf numFmtId="164" fontId="7" fillId="0" borderId="2" xfId="0" applyNumberFormat="1" applyFont="1" applyBorder="1" applyAlignment="1">
      <alignment horizontal="left" vertical="top" wrapText="1"/>
    </xf>
    <xf numFmtId="164" fontId="7" fillId="0" borderId="4" xfId="0" applyNumberFormat="1" applyFont="1" applyBorder="1" applyAlignment="1">
      <alignment horizontal="left" vertical="top" wrapText="1"/>
    </xf>
    <xf numFmtId="0" fontId="19" fillId="0" borderId="0" xfId="0" applyFont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 wrapText="1"/>
    </xf>
    <xf numFmtId="164" fontId="6" fillId="0" borderId="3" xfId="0" applyNumberFormat="1" applyFont="1" applyBorder="1" applyAlignment="1">
      <alignment horizontal="center" vertical="top" wrapText="1"/>
    </xf>
    <xf numFmtId="164" fontId="6" fillId="0" borderId="4" xfId="0" applyNumberFormat="1" applyFont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 vertical="top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horizontal="left" vertical="top"/>
    </xf>
    <xf numFmtId="0" fontId="6" fillId="3" borderId="4" xfId="0" applyFont="1" applyFill="1" applyBorder="1" applyAlignment="1">
      <alignment horizontal="left" vertical="top"/>
    </xf>
    <xf numFmtId="49" fontId="19" fillId="3" borderId="2" xfId="0" applyNumberFormat="1" applyFont="1" applyFill="1" applyBorder="1" applyAlignment="1">
      <alignment horizontal="center" vertical="top" wrapText="1"/>
    </xf>
    <xf numFmtId="49" fontId="19" fillId="3" borderId="4" xfId="0" applyNumberFormat="1" applyFont="1" applyFill="1" applyBorder="1" applyAlignment="1">
      <alignment horizontal="center" vertical="top" wrapText="1"/>
    </xf>
    <xf numFmtId="0" fontId="14" fillId="3" borderId="2" xfId="0" applyFont="1" applyFill="1" applyBorder="1" applyAlignment="1">
      <alignment horizontal="center" vertical="top" wrapText="1"/>
    </xf>
    <xf numFmtId="0" fontId="14" fillId="3" borderId="3" xfId="0" applyFont="1" applyFill="1" applyBorder="1" applyAlignment="1">
      <alignment horizontal="center" vertical="top" wrapText="1"/>
    </xf>
    <xf numFmtId="0" fontId="14" fillId="3" borderId="4" xfId="0" applyFont="1" applyFill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top" wrapText="1"/>
    </xf>
    <xf numFmtId="0" fontId="26" fillId="0" borderId="3" xfId="0" applyFont="1" applyBorder="1" applyAlignment="1">
      <alignment horizontal="center" vertical="top" wrapText="1"/>
    </xf>
    <xf numFmtId="0" fontId="26" fillId="0" borderId="4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9" fillId="7" borderId="15" xfId="0" applyFont="1" applyFill="1" applyBorder="1" applyAlignment="1">
      <alignment horizontal="center" vertical="center" wrapText="1"/>
    </xf>
    <xf numFmtId="0" fontId="9" fillId="7" borderId="16" xfId="0" applyFont="1" applyFill="1" applyBorder="1" applyAlignment="1">
      <alignment horizontal="center" vertical="center" wrapText="1"/>
    </xf>
    <xf numFmtId="0" fontId="9" fillId="7" borderId="10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top" wrapText="1"/>
    </xf>
  </cellXfs>
  <cellStyles count="2">
    <cellStyle name="Excel Built-in Normal" xfId="1" xr:uid="{48795526-0D47-4B88-AE3F-56B560CE652A}"/>
    <cellStyle name="Įprastas" xfId="0" builtinId="0"/>
  </cellStyles>
  <dxfs count="0"/>
  <tableStyles count="0" defaultTableStyle="TableStyleMedium2" defaultPivotStyle="PivotStyleLight16"/>
  <colors>
    <mruColors>
      <color rgb="FFFFCCFF"/>
      <color rgb="FFFFFFCC"/>
      <color rgb="FF99FF99"/>
      <color rgb="FFFFFFFF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0E112-3B8F-41F4-9BAA-5145454E912F}">
  <dimension ref="B1:O181"/>
  <sheetViews>
    <sheetView tabSelected="1" zoomScaleNormal="100" zoomScaleSheetLayoutView="100" workbookViewId="0">
      <selection activeCell="B4" sqref="B4:I4"/>
    </sheetView>
  </sheetViews>
  <sheetFormatPr defaultColWidth="9.140625" defaultRowHeight="12.75" x14ac:dyDescent="0.2"/>
  <cols>
    <col min="1" max="1" width="2.5703125" style="16" customWidth="1"/>
    <col min="2" max="2" width="17.7109375" style="113" customWidth="1"/>
    <col min="3" max="3" width="44.7109375" style="113" customWidth="1"/>
    <col min="4" max="4" width="14.5703125" style="114" customWidth="1"/>
    <col min="5" max="9" width="14.7109375" style="112" customWidth="1"/>
    <col min="10" max="10" width="10.5703125" style="122" customWidth="1"/>
    <col min="11" max="16384" width="9.140625" style="16"/>
  </cols>
  <sheetData>
    <row r="1" spans="2:11" ht="19.899999999999999" customHeight="1" x14ac:dyDescent="0.2">
      <c r="B1" s="15"/>
      <c r="C1" s="160"/>
      <c r="D1" s="160"/>
      <c r="E1" s="160"/>
      <c r="F1" s="160"/>
      <c r="G1" s="160"/>
      <c r="H1" s="230" t="s">
        <v>0</v>
      </c>
      <c r="I1" s="230"/>
    </row>
    <row r="2" spans="2:11" ht="18.600000000000001" customHeight="1" x14ac:dyDescent="0.2">
      <c r="B2" s="161"/>
      <c r="C2" s="161"/>
      <c r="D2" s="161"/>
      <c r="E2" s="161"/>
      <c r="F2" s="161"/>
      <c r="G2" s="161"/>
      <c r="H2" s="231" t="s">
        <v>1</v>
      </c>
      <c r="I2" s="231"/>
    </row>
    <row r="3" spans="2:11" ht="16.899999999999999" customHeight="1" x14ac:dyDescent="0.2">
      <c r="B3" s="161"/>
      <c r="C3" s="161"/>
      <c r="D3" s="161"/>
      <c r="E3" s="161"/>
      <c r="F3" s="161"/>
      <c r="G3" s="161"/>
      <c r="H3" s="162"/>
      <c r="I3" s="162"/>
    </row>
    <row r="4" spans="2:11" ht="34.15" customHeight="1" x14ac:dyDescent="0.2">
      <c r="B4" s="236" t="s">
        <v>2</v>
      </c>
      <c r="C4" s="236"/>
      <c r="D4" s="236"/>
      <c r="E4" s="236"/>
      <c r="F4" s="236"/>
      <c r="G4" s="236"/>
      <c r="H4" s="236"/>
      <c r="I4" s="236"/>
    </row>
    <row r="5" spans="2:11" ht="60" customHeight="1" x14ac:dyDescent="0.2">
      <c r="B5" s="17" t="s">
        <v>3</v>
      </c>
      <c r="C5" s="17" t="s">
        <v>4</v>
      </c>
      <c r="D5" s="17" t="s">
        <v>5</v>
      </c>
      <c r="E5" s="140" t="s">
        <v>6</v>
      </c>
      <c r="F5" s="140" t="s">
        <v>7</v>
      </c>
      <c r="G5" s="140" t="s">
        <v>8</v>
      </c>
      <c r="H5" s="140" t="s">
        <v>9</v>
      </c>
      <c r="I5" s="18" t="s">
        <v>10</v>
      </c>
    </row>
    <row r="6" spans="2:11" ht="12.6" customHeight="1" x14ac:dyDescent="0.2">
      <c r="B6" s="5">
        <v>1</v>
      </c>
      <c r="C6" s="5">
        <v>2</v>
      </c>
      <c r="D6" s="5">
        <v>3</v>
      </c>
      <c r="E6" s="5">
        <v>4</v>
      </c>
      <c r="F6" s="5">
        <v>5</v>
      </c>
      <c r="G6" s="5">
        <v>6</v>
      </c>
      <c r="H6" s="5">
        <v>7</v>
      </c>
      <c r="I6" s="5">
        <v>8</v>
      </c>
    </row>
    <row r="7" spans="2:11" ht="32.25" customHeight="1" x14ac:dyDescent="0.2">
      <c r="B7" s="19" t="s">
        <v>11</v>
      </c>
      <c r="C7" s="20" t="s">
        <v>12</v>
      </c>
      <c r="D7" s="20"/>
      <c r="E7" s="20"/>
      <c r="F7" s="20"/>
      <c r="G7" s="20"/>
      <c r="H7" s="20"/>
      <c r="I7" s="20"/>
    </row>
    <row r="8" spans="2:11" ht="56.25" customHeight="1" x14ac:dyDescent="0.2">
      <c r="B8" s="21" t="s">
        <v>13</v>
      </c>
      <c r="C8" s="21" t="s">
        <v>14</v>
      </c>
      <c r="D8" s="22" t="s">
        <v>15</v>
      </c>
      <c r="E8" s="23"/>
      <c r="F8" s="23"/>
      <c r="G8" s="23"/>
      <c r="H8" s="23"/>
      <c r="I8" s="24" t="s">
        <v>16</v>
      </c>
      <c r="K8" s="49"/>
    </row>
    <row r="9" spans="2:11" ht="22.15" customHeight="1" x14ac:dyDescent="0.2">
      <c r="B9" s="25"/>
      <c r="C9" s="26" t="s">
        <v>17</v>
      </c>
      <c r="D9" s="27"/>
      <c r="E9" s="28">
        <f>SUM(E11:E11)</f>
        <v>192</v>
      </c>
      <c r="F9" s="28">
        <f t="shared" ref="F9:H9" si="0">SUM(F11:F11)</f>
        <v>244.5</v>
      </c>
      <c r="G9" s="28">
        <f t="shared" si="0"/>
        <v>244.5</v>
      </c>
      <c r="H9" s="28">
        <f t="shared" si="0"/>
        <v>244.5</v>
      </c>
      <c r="I9" s="29"/>
    </row>
    <row r="10" spans="2:11" ht="19.149999999999999" customHeight="1" x14ac:dyDescent="0.2">
      <c r="B10" s="224"/>
      <c r="C10" s="31" t="s">
        <v>18</v>
      </c>
      <c r="D10" s="32"/>
      <c r="E10" s="33"/>
      <c r="F10" s="33"/>
      <c r="G10" s="33"/>
      <c r="H10" s="33"/>
      <c r="I10" s="9"/>
    </row>
    <row r="11" spans="2:11" ht="28.15" customHeight="1" x14ac:dyDescent="0.2">
      <c r="B11" s="240"/>
      <c r="C11" s="34" t="s">
        <v>19</v>
      </c>
      <c r="D11" s="35"/>
      <c r="E11" s="33">
        <f>244.5-52.5</f>
        <v>192</v>
      </c>
      <c r="F11" s="33">
        <v>244.5</v>
      </c>
      <c r="G11" s="33">
        <v>244.5</v>
      </c>
      <c r="H11" s="33">
        <v>244.5</v>
      </c>
      <c r="I11" s="37"/>
      <c r="J11" s="16"/>
    </row>
    <row r="12" spans="2:11" ht="57" customHeight="1" x14ac:dyDescent="0.2">
      <c r="B12" s="39"/>
      <c r="C12" s="21" t="s">
        <v>20</v>
      </c>
      <c r="D12" s="22" t="s">
        <v>15</v>
      </c>
      <c r="E12" s="40"/>
      <c r="F12" s="40"/>
      <c r="G12" s="40"/>
      <c r="H12" s="40"/>
      <c r="I12" s="22" t="s">
        <v>21</v>
      </c>
    </row>
    <row r="13" spans="2:11" ht="15.75" customHeight="1" x14ac:dyDescent="0.2">
      <c r="B13" s="41"/>
      <c r="C13" s="26" t="s">
        <v>17</v>
      </c>
      <c r="D13" s="42"/>
      <c r="E13" s="28">
        <f>E15</f>
        <v>25</v>
      </c>
      <c r="F13" s="28"/>
      <c r="G13" s="28"/>
      <c r="H13" s="28"/>
      <c r="I13" s="28"/>
    </row>
    <row r="14" spans="2:11" ht="15.6" customHeight="1" x14ac:dyDescent="0.2">
      <c r="B14" s="216"/>
      <c r="C14" s="34" t="s">
        <v>18</v>
      </c>
      <c r="D14" s="43"/>
      <c r="E14" s="37"/>
      <c r="F14" s="37"/>
      <c r="G14" s="37"/>
      <c r="H14" s="37"/>
      <c r="I14" s="37"/>
    </row>
    <row r="15" spans="2:11" ht="29.45" customHeight="1" x14ac:dyDescent="0.2">
      <c r="B15" s="220"/>
      <c r="C15" s="34" t="s">
        <v>19</v>
      </c>
      <c r="D15" s="43"/>
      <c r="E15" s="44">
        <v>25</v>
      </c>
      <c r="F15" s="44"/>
      <c r="G15" s="44"/>
      <c r="H15" s="44"/>
      <c r="I15" s="37"/>
    </row>
    <row r="16" spans="2:11" s="45" customFormat="1" ht="105.75" customHeight="1" x14ac:dyDescent="0.2">
      <c r="B16" s="39" t="s">
        <v>22</v>
      </c>
      <c r="C16" s="21" t="s">
        <v>23</v>
      </c>
      <c r="D16" s="22" t="s">
        <v>175</v>
      </c>
      <c r="E16" s="23"/>
      <c r="F16" s="23"/>
      <c r="G16" s="23"/>
      <c r="H16" s="23"/>
      <c r="I16" s="23"/>
      <c r="J16" s="126"/>
    </row>
    <row r="17" spans="2:11" ht="16.899999999999999" customHeight="1" x14ac:dyDescent="0.2">
      <c r="B17" s="41"/>
      <c r="C17" s="26" t="s">
        <v>17</v>
      </c>
      <c r="D17" s="27"/>
      <c r="E17" s="28">
        <f>SUM(E19:E19)</f>
        <v>20</v>
      </c>
      <c r="F17" s="28">
        <f t="shared" ref="F17:H17" si="1">SUM(F19:F19)</f>
        <v>20</v>
      </c>
      <c r="G17" s="28">
        <f t="shared" si="1"/>
        <v>20</v>
      </c>
      <c r="H17" s="28">
        <f t="shared" si="1"/>
        <v>20</v>
      </c>
      <c r="I17" s="28"/>
    </row>
    <row r="18" spans="2:11" ht="14.45" customHeight="1" x14ac:dyDescent="0.2">
      <c r="B18" s="237"/>
      <c r="C18" s="34" t="s">
        <v>18</v>
      </c>
      <c r="D18" s="43"/>
      <c r="E18" s="37"/>
      <c r="F18" s="37"/>
      <c r="G18" s="37"/>
      <c r="H18" s="37"/>
      <c r="I18" s="37"/>
    </row>
    <row r="19" spans="2:11" ht="28.15" customHeight="1" x14ac:dyDescent="0.2">
      <c r="B19" s="237"/>
      <c r="C19" s="34" t="s">
        <v>19</v>
      </c>
      <c r="D19" s="43"/>
      <c r="E19" s="33">
        <v>20</v>
      </c>
      <c r="F19" s="33">
        <v>20</v>
      </c>
      <c r="G19" s="33">
        <v>20</v>
      </c>
      <c r="H19" s="33">
        <v>20</v>
      </c>
      <c r="I19" s="37"/>
    </row>
    <row r="20" spans="2:11" ht="97.5" customHeight="1" x14ac:dyDescent="0.2">
      <c r="B20" s="39" t="s">
        <v>24</v>
      </c>
      <c r="C20" s="21" t="s">
        <v>25</v>
      </c>
      <c r="D20" s="22" t="s">
        <v>176</v>
      </c>
      <c r="E20" s="23"/>
      <c r="F20" s="23"/>
      <c r="G20" s="23"/>
      <c r="H20" s="23"/>
      <c r="I20" s="24" t="s">
        <v>26</v>
      </c>
    </row>
    <row r="21" spans="2:11" ht="14.45" customHeight="1" x14ac:dyDescent="0.2">
      <c r="B21" s="46"/>
      <c r="C21" s="26" t="s">
        <v>17</v>
      </c>
      <c r="D21" s="27"/>
      <c r="E21" s="28">
        <f>+E23</f>
        <v>50</v>
      </c>
      <c r="F21" s="28">
        <f t="shared" ref="F21:H21" si="2">+F23</f>
        <v>110</v>
      </c>
      <c r="G21" s="28">
        <f t="shared" si="2"/>
        <v>110</v>
      </c>
      <c r="H21" s="28">
        <f t="shared" si="2"/>
        <v>110</v>
      </c>
      <c r="I21" s="28"/>
    </row>
    <row r="22" spans="2:11" ht="14.45" customHeight="1" x14ac:dyDescent="0.2">
      <c r="B22" s="235"/>
      <c r="C22" s="34" t="s">
        <v>18</v>
      </c>
      <c r="D22" s="43"/>
      <c r="E22" s="37"/>
      <c r="F22" s="37"/>
      <c r="G22" s="37"/>
      <c r="H22" s="37"/>
      <c r="I22" s="37"/>
    </row>
    <row r="23" spans="2:11" ht="29.45" customHeight="1" x14ac:dyDescent="0.2">
      <c r="B23" s="235"/>
      <c r="C23" s="34" t="s">
        <v>19</v>
      </c>
      <c r="D23" s="43"/>
      <c r="E23" s="33">
        <v>50</v>
      </c>
      <c r="F23" s="33">
        <v>110</v>
      </c>
      <c r="G23" s="33">
        <v>110</v>
      </c>
      <c r="H23" s="33">
        <v>110</v>
      </c>
      <c r="I23" s="37"/>
    </row>
    <row r="24" spans="2:11" s="45" customFormat="1" ht="93.75" customHeight="1" x14ac:dyDescent="0.2">
      <c r="B24" s="39" t="s">
        <v>27</v>
      </c>
      <c r="C24" s="21" t="s">
        <v>28</v>
      </c>
      <c r="D24" s="22" t="s">
        <v>177</v>
      </c>
      <c r="E24" s="23"/>
      <c r="F24" s="23"/>
      <c r="G24" s="23"/>
      <c r="H24" s="23"/>
      <c r="I24" s="24"/>
      <c r="J24" s="126"/>
    </row>
    <row r="25" spans="2:11" ht="18" customHeight="1" x14ac:dyDescent="0.2">
      <c r="B25" s="46"/>
      <c r="C25" s="26" t="s">
        <v>17</v>
      </c>
      <c r="D25" s="27"/>
      <c r="E25" s="28">
        <f>+E27</f>
        <v>3</v>
      </c>
      <c r="F25" s="28">
        <f t="shared" ref="F25:H25" si="3">+F27</f>
        <v>3</v>
      </c>
      <c r="G25" s="28">
        <f t="shared" si="3"/>
        <v>3</v>
      </c>
      <c r="H25" s="28">
        <f t="shared" si="3"/>
        <v>3</v>
      </c>
      <c r="I25" s="28"/>
    </row>
    <row r="26" spans="2:11" ht="14.45" customHeight="1" x14ac:dyDescent="0.2">
      <c r="B26" s="235"/>
      <c r="C26" s="34" t="s">
        <v>18</v>
      </c>
      <c r="D26" s="43"/>
      <c r="E26" s="37"/>
      <c r="F26" s="37"/>
      <c r="G26" s="37"/>
      <c r="H26" s="37"/>
      <c r="I26" s="37"/>
    </row>
    <row r="27" spans="2:11" ht="29.45" customHeight="1" x14ac:dyDescent="0.2">
      <c r="B27" s="235"/>
      <c r="C27" s="34" t="s">
        <v>19</v>
      </c>
      <c r="D27" s="43"/>
      <c r="E27" s="36">
        <v>3</v>
      </c>
      <c r="F27" s="36">
        <v>3</v>
      </c>
      <c r="G27" s="36">
        <v>3</v>
      </c>
      <c r="H27" s="36">
        <v>3</v>
      </c>
      <c r="I27" s="37"/>
    </row>
    <row r="28" spans="2:11" ht="44.45" customHeight="1" x14ac:dyDescent="0.2">
      <c r="B28" s="19" t="s">
        <v>29</v>
      </c>
      <c r="C28" s="20" t="s">
        <v>30</v>
      </c>
      <c r="D28" s="48"/>
      <c r="E28" s="48"/>
      <c r="F28" s="48"/>
      <c r="G28" s="48"/>
      <c r="H28" s="48"/>
      <c r="I28" s="48"/>
    </row>
    <row r="29" spans="2:11" ht="33" customHeight="1" x14ac:dyDescent="0.2">
      <c r="B29" s="116" t="s">
        <v>31</v>
      </c>
      <c r="C29" s="117" t="s">
        <v>32</v>
      </c>
      <c r="D29" s="79"/>
      <c r="E29" s="118"/>
      <c r="F29" s="118"/>
      <c r="G29" s="118"/>
      <c r="H29" s="118"/>
      <c r="I29" s="119"/>
      <c r="J29" s="170"/>
    </row>
    <row r="30" spans="2:11" ht="19.149999999999999" customHeight="1" x14ac:dyDescent="0.2">
      <c r="B30" s="232" t="s">
        <v>33</v>
      </c>
      <c r="C30" s="120" t="s">
        <v>34</v>
      </c>
      <c r="D30" s="238" t="s">
        <v>35</v>
      </c>
      <c r="E30" s="76"/>
      <c r="F30" s="76"/>
      <c r="G30" s="76"/>
      <c r="H30" s="76"/>
      <c r="I30" s="121"/>
      <c r="J30" s="170"/>
    </row>
    <row r="31" spans="2:11" ht="32.450000000000003" customHeight="1" x14ac:dyDescent="0.2">
      <c r="B31" s="232"/>
      <c r="C31" s="8" t="s">
        <v>19</v>
      </c>
      <c r="D31" s="238"/>
      <c r="E31" s="9">
        <f>3281.4+58.1</f>
        <v>3339.5</v>
      </c>
      <c r="F31" s="9">
        <v>3503.1</v>
      </c>
      <c r="G31" s="9">
        <f>3503.1-77.4</f>
        <v>3425.7</v>
      </c>
      <c r="H31" s="9">
        <f>3503.1-81.9</f>
        <v>3421.2</v>
      </c>
      <c r="I31" s="9"/>
      <c r="J31" s="202"/>
      <c r="K31" s="49"/>
    </row>
    <row r="32" spans="2:11" ht="19.899999999999999" customHeight="1" x14ac:dyDescent="0.2">
      <c r="B32" s="232"/>
      <c r="C32" s="8" t="s">
        <v>36</v>
      </c>
      <c r="D32" s="238"/>
      <c r="E32" s="9">
        <v>70</v>
      </c>
      <c r="F32" s="9">
        <v>78.5</v>
      </c>
      <c r="G32" s="9">
        <v>78.5</v>
      </c>
      <c r="H32" s="9">
        <v>78.5</v>
      </c>
      <c r="I32" s="9"/>
    </row>
    <row r="33" spans="2:13" ht="20.45" customHeight="1" x14ac:dyDescent="0.2">
      <c r="B33" s="233"/>
      <c r="C33" s="8" t="s">
        <v>37</v>
      </c>
      <c r="D33" s="238"/>
      <c r="E33" s="9">
        <v>8.6</v>
      </c>
      <c r="F33" s="9"/>
      <c r="G33" s="9"/>
      <c r="H33" s="9"/>
      <c r="I33" s="9"/>
    </row>
    <row r="34" spans="2:13" ht="18" customHeight="1" x14ac:dyDescent="0.2">
      <c r="B34" s="234" t="s">
        <v>38</v>
      </c>
      <c r="C34" s="34" t="s">
        <v>39</v>
      </c>
      <c r="D34" s="238"/>
      <c r="E34" s="9"/>
      <c r="F34" s="9"/>
      <c r="G34" s="9"/>
      <c r="H34" s="9"/>
      <c r="I34" s="9"/>
    </row>
    <row r="35" spans="2:13" ht="31.9" customHeight="1" x14ac:dyDescent="0.2">
      <c r="B35" s="232"/>
      <c r="C35" s="8" t="s">
        <v>19</v>
      </c>
      <c r="D35" s="238"/>
      <c r="E35" s="9">
        <f>1295.4+37.6+24.9</f>
        <v>1357.9</v>
      </c>
      <c r="F35" s="9">
        <v>1446.1</v>
      </c>
      <c r="G35" s="9">
        <f>1446.1-57.9</f>
        <v>1388.1999999999998</v>
      </c>
      <c r="H35" s="9">
        <f>1446.1-57.2</f>
        <v>1388.8999999999999</v>
      </c>
      <c r="I35" s="9"/>
      <c r="K35" s="49"/>
    </row>
    <row r="36" spans="2:13" ht="20.45" customHeight="1" x14ac:dyDescent="0.2">
      <c r="B36" s="232"/>
      <c r="C36" s="8" t="s">
        <v>36</v>
      </c>
      <c r="D36" s="238"/>
      <c r="E36" s="9">
        <v>74.599999999999994</v>
      </c>
      <c r="F36" s="9">
        <v>75.900000000000006</v>
      </c>
      <c r="G36" s="9">
        <v>75.900000000000006</v>
      </c>
      <c r="H36" s="9">
        <v>75.900000000000006</v>
      </c>
      <c r="I36" s="9"/>
    </row>
    <row r="37" spans="2:13" ht="20.45" customHeight="1" x14ac:dyDescent="0.2">
      <c r="B37" s="233"/>
      <c r="C37" s="8" t="s">
        <v>37</v>
      </c>
      <c r="D37" s="238"/>
      <c r="E37" s="9">
        <v>35.200000000000003</v>
      </c>
      <c r="F37" s="9"/>
      <c r="G37" s="9"/>
      <c r="H37" s="9"/>
      <c r="I37" s="9"/>
    </row>
    <row r="38" spans="2:13" ht="20.45" customHeight="1" x14ac:dyDescent="0.2">
      <c r="B38" s="234" t="s">
        <v>40</v>
      </c>
      <c r="C38" s="34" t="s">
        <v>41</v>
      </c>
      <c r="D38" s="238"/>
      <c r="E38" s="9"/>
      <c r="F38" s="9"/>
      <c r="G38" s="9"/>
      <c r="H38" s="9"/>
      <c r="I38" s="9"/>
    </row>
    <row r="39" spans="2:13" ht="31.9" customHeight="1" x14ac:dyDescent="0.2">
      <c r="B39" s="232"/>
      <c r="C39" s="8" t="s">
        <v>19</v>
      </c>
      <c r="D39" s="238"/>
      <c r="E39" s="9">
        <f>1059.8+30.8+24.7</f>
        <v>1115.3</v>
      </c>
      <c r="F39" s="9">
        <v>1177.4000000000001</v>
      </c>
      <c r="G39" s="9">
        <f>1177.4-5.9</f>
        <v>1171.5</v>
      </c>
      <c r="H39" s="9">
        <f>1177.4-5.9</f>
        <v>1171.5</v>
      </c>
      <c r="I39" s="9"/>
      <c r="K39" s="49"/>
      <c r="L39" s="49"/>
    </row>
    <row r="40" spans="2:13" ht="20.45" customHeight="1" x14ac:dyDescent="0.2">
      <c r="B40" s="232"/>
      <c r="C40" s="8" t="s">
        <v>36</v>
      </c>
      <c r="D40" s="238"/>
      <c r="E40" s="9">
        <v>53</v>
      </c>
      <c r="F40" s="9">
        <v>55.5</v>
      </c>
      <c r="G40" s="9">
        <v>55.5</v>
      </c>
      <c r="H40" s="9">
        <v>55.5</v>
      </c>
      <c r="I40" s="9"/>
      <c r="K40" s="49"/>
    </row>
    <row r="41" spans="2:13" ht="17.45" customHeight="1" x14ac:dyDescent="0.2">
      <c r="B41" s="233"/>
      <c r="C41" s="8" t="s">
        <v>37</v>
      </c>
      <c r="D41" s="238"/>
      <c r="E41" s="9">
        <v>7.6</v>
      </c>
      <c r="F41" s="209"/>
      <c r="G41" s="9"/>
      <c r="H41" s="9"/>
      <c r="I41" s="9"/>
    </row>
    <row r="42" spans="2:13" ht="20.45" customHeight="1" x14ac:dyDescent="0.2">
      <c r="B42" s="234" t="s">
        <v>42</v>
      </c>
      <c r="C42" s="34" t="s">
        <v>43</v>
      </c>
      <c r="D42" s="238"/>
      <c r="E42" s="9"/>
      <c r="F42" s="121"/>
      <c r="G42" s="9"/>
      <c r="H42" s="9"/>
      <c r="I42" s="9"/>
    </row>
    <row r="43" spans="2:13" ht="33" customHeight="1" x14ac:dyDescent="0.2">
      <c r="B43" s="232"/>
      <c r="C43" s="8" t="s">
        <v>19</v>
      </c>
      <c r="D43" s="238"/>
      <c r="E43" s="9">
        <f>1499.5+24.6</f>
        <v>1524.1</v>
      </c>
      <c r="F43" s="9">
        <v>1553.4</v>
      </c>
      <c r="G43" s="9">
        <f>1553.4-30</f>
        <v>1523.4</v>
      </c>
      <c r="H43" s="9">
        <f>1553.4-30</f>
        <v>1523.4</v>
      </c>
      <c r="I43" s="9"/>
    </row>
    <row r="44" spans="2:13" ht="20.45" customHeight="1" x14ac:dyDescent="0.2">
      <c r="B44" s="232"/>
      <c r="C44" s="8" t="s">
        <v>36</v>
      </c>
      <c r="D44" s="238"/>
      <c r="E44" s="9">
        <v>59.8</v>
      </c>
      <c r="F44" s="9">
        <v>68.5</v>
      </c>
      <c r="G44" s="9">
        <v>68.5</v>
      </c>
      <c r="H44" s="9">
        <v>68.5</v>
      </c>
      <c r="I44" s="9"/>
    </row>
    <row r="45" spans="2:13" ht="20.45" customHeight="1" x14ac:dyDescent="0.2">
      <c r="B45" s="233"/>
      <c r="C45" s="8" t="s">
        <v>37</v>
      </c>
      <c r="D45" s="238"/>
      <c r="E45" s="9">
        <v>18</v>
      </c>
      <c r="F45" s="9"/>
      <c r="G45" s="9"/>
      <c r="H45" s="9"/>
      <c r="I45" s="9"/>
      <c r="M45" s="49"/>
    </row>
    <row r="46" spans="2:13" ht="20.45" customHeight="1" x14ac:dyDescent="0.2">
      <c r="B46" s="234" t="s">
        <v>44</v>
      </c>
      <c r="C46" s="34" t="s">
        <v>45</v>
      </c>
      <c r="D46" s="238"/>
      <c r="E46" s="9"/>
      <c r="F46" s="9"/>
      <c r="G46" s="9"/>
      <c r="H46" s="9"/>
      <c r="I46" s="9"/>
    </row>
    <row r="47" spans="2:13" ht="30" customHeight="1" x14ac:dyDescent="0.2">
      <c r="B47" s="232"/>
      <c r="C47" s="8" t="s">
        <v>19</v>
      </c>
      <c r="D47" s="238"/>
      <c r="E47" s="9">
        <v>1264.2</v>
      </c>
      <c r="F47" s="9">
        <v>1390.2</v>
      </c>
      <c r="G47" s="9">
        <f>1390.2-141.8</f>
        <v>1248.4000000000001</v>
      </c>
      <c r="H47" s="9">
        <f>1390.2-141.8</f>
        <v>1248.4000000000001</v>
      </c>
      <c r="I47" s="9"/>
      <c r="J47" s="203"/>
    </row>
    <row r="48" spans="2:13" ht="20.45" customHeight="1" x14ac:dyDescent="0.2">
      <c r="B48" s="232"/>
      <c r="C48" s="8" t="s">
        <v>36</v>
      </c>
      <c r="D48" s="238"/>
      <c r="E48" s="9">
        <v>186</v>
      </c>
      <c r="F48" s="9">
        <v>206</v>
      </c>
      <c r="G48" s="9">
        <v>206</v>
      </c>
      <c r="H48" s="9">
        <v>206</v>
      </c>
      <c r="I48" s="9"/>
    </row>
    <row r="49" spans="2:14" ht="20.45" customHeight="1" x14ac:dyDescent="0.2">
      <c r="B49" s="233"/>
      <c r="C49" s="8" t="s">
        <v>37</v>
      </c>
      <c r="D49" s="238"/>
      <c r="E49" s="9">
        <v>78.599999999999994</v>
      </c>
      <c r="F49" s="9"/>
      <c r="G49" s="9"/>
      <c r="H49" s="9"/>
      <c r="I49" s="9"/>
    </row>
    <row r="50" spans="2:14" ht="29.25" customHeight="1" x14ac:dyDescent="0.2">
      <c r="B50" s="234" t="s">
        <v>46</v>
      </c>
      <c r="C50" s="34" t="s">
        <v>47</v>
      </c>
      <c r="D50" s="238"/>
      <c r="E50" s="9"/>
      <c r="F50" s="9"/>
      <c r="G50" s="9"/>
      <c r="H50" s="9"/>
      <c r="I50" s="9"/>
      <c r="K50" s="49"/>
    </row>
    <row r="51" spans="2:14" ht="31.9" customHeight="1" x14ac:dyDescent="0.2">
      <c r="B51" s="233"/>
      <c r="C51" s="8" t="s">
        <v>19</v>
      </c>
      <c r="D51" s="239"/>
      <c r="E51" s="9">
        <v>147.4</v>
      </c>
      <c r="F51" s="9">
        <v>148.69999999999999</v>
      </c>
      <c r="G51" s="9">
        <v>148.69999999999999</v>
      </c>
      <c r="H51" s="9">
        <v>148.69999999999999</v>
      </c>
      <c r="I51" s="9"/>
    </row>
    <row r="52" spans="2:14" ht="15" customHeight="1" x14ac:dyDescent="0.2">
      <c r="B52" s="41"/>
      <c r="C52" s="26" t="s">
        <v>17</v>
      </c>
      <c r="D52" s="27"/>
      <c r="E52" s="28">
        <f>SUM(E54:E56)</f>
        <v>9339.7999999999993</v>
      </c>
      <c r="F52" s="28">
        <f t="shared" ref="F52:H52" si="4">SUM(F54:F56)</f>
        <v>9703.3000000000011</v>
      </c>
      <c r="G52" s="28">
        <f t="shared" si="4"/>
        <v>9390.2999999999993</v>
      </c>
      <c r="H52" s="28">
        <f t="shared" si="4"/>
        <v>9386.5</v>
      </c>
      <c r="I52" s="51"/>
      <c r="K52" s="49"/>
    </row>
    <row r="53" spans="2:14" ht="15.6" customHeight="1" x14ac:dyDescent="0.2">
      <c r="B53" s="216"/>
      <c r="C53" s="34" t="s">
        <v>18</v>
      </c>
      <c r="D53" s="43"/>
      <c r="E53" s="36"/>
      <c r="F53" s="36"/>
      <c r="G53" s="36"/>
      <c r="H53" s="36"/>
      <c r="I53" s="36"/>
    </row>
    <row r="54" spans="2:14" ht="29.45" customHeight="1" x14ac:dyDescent="0.2">
      <c r="B54" s="220"/>
      <c r="C54" s="34" t="s">
        <v>48</v>
      </c>
      <c r="D54" s="43"/>
      <c r="E54" s="36">
        <f>SUMIF($C30:$C51,$C31,E30:E51)</f>
        <v>8748.4</v>
      </c>
      <c r="F54" s="36">
        <f>SUMIF($C30:$C51,$C31,F30:F51)</f>
        <v>9218.9000000000015</v>
      </c>
      <c r="G54" s="36">
        <f t="shared" ref="G54:H54" si="5">SUMIF($C30:$C51,$C31,G30:G51)</f>
        <v>8905.9</v>
      </c>
      <c r="H54" s="36">
        <f t="shared" si="5"/>
        <v>8902.1</v>
      </c>
      <c r="I54" s="37"/>
    </row>
    <row r="55" spans="2:14" ht="21" customHeight="1" x14ac:dyDescent="0.2">
      <c r="B55" s="220"/>
      <c r="C55" s="52" t="s">
        <v>49</v>
      </c>
      <c r="D55" s="43"/>
      <c r="E55" s="10">
        <f>SUMIF($C30:$C51,$C32,E30:E51)</f>
        <v>443.4</v>
      </c>
      <c r="F55" s="10">
        <f t="shared" ref="F55:H55" si="6">SUMIF($C30:$C51,$C32,F30:F51)</f>
        <v>484.4</v>
      </c>
      <c r="G55" s="10">
        <f t="shared" si="6"/>
        <v>484.4</v>
      </c>
      <c r="H55" s="10">
        <f t="shared" si="6"/>
        <v>484.4</v>
      </c>
      <c r="I55" s="53"/>
      <c r="K55" s="49"/>
      <c r="L55" s="49"/>
      <c r="M55" s="49"/>
      <c r="N55" s="49"/>
    </row>
    <row r="56" spans="2:14" ht="19.899999999999999" customHeight="1" x14ac:dyDescent="0.2">
      <c r="B56" s="217"/>
      <c r="C56" s="54" t="s">
        <v>50</v>
      </c>
      <c r="D56" s="43"/>
      <c r="E56" s="55">
        <f>SUMIF($C30:$C51,$C33,E30:E51)</f>
        <v>148</v>
      </c>
      <c r="F56" s="55">
        <f>SUMIF($C30:$C51,$C33,F30:F51)</f>
        <v>0</v>
      </c>
      <c r="G56" s="55"/>
      <c r="H56" s="55"/>
      <c r="I56" s="56"/>
    </row>
    <row r="57" spans="2:14" ht="31.9" customHeight="1" x14ac:dyDescent="0.2">
      <c r="B57" s="39" t="s">
        <v>51</v>
      </c>
      <c r="C57" s="21" t="s">
        <v>52</v>
      </c>
      <c r="D57" s="22"/>
      <c r="E57" s="23"/>
      <c r="F57" s="23"/>
      <c r="G57" s="23"/>
      <c r="H57" s="23"/>
      <c r="I57" s="24"/>
    </row>
    <row r="58" spans="2:14" ht="30" customHeight="1" x14ac:dyDescent="0.2">
      <c r="B58" s="234" t="s">
        <v>53</v>
      </c>
      <c r="C58" s="31" t="s">
        <v>54</v>
      </c>
      <c r="D58" s="261" t="s">
        <v>15</v>
      </c>
      <c r="E58" s="33"/>
      <c r="F58" s="33"/>
      <c r="G58" s="33"/>
      <c r="H58" s="33"/>
      <c r="I58" s="13" t="s">
        <v>55</v>
      </c>
    </row>
    <row r="59" spans="2:14" ht="30" customHeight="1" x14ac:dyDescent="0.2">
      <c r="B59" s="233"/>
      <c r="C59" s="8" t="s">
        <v>19</v>
      </c>
      <c r="D59" s="262"/>
      <c r="E59" s="9">
        <v>691</v>
      </c>
      <c r="F59" s="9">
        <v>691</v>
      </c>
      <c r="G59" s="9">
        <v>691</v>
      </c>
      <c r="H59" s="9">
        <v>691</v>
      </c>
      <c r="I59" s="9"/>
      <c r="J59" s="126"/>
    </row>
    <row r="60" spans="2:14" ht="15.6" customHeight="1" x14ac:dyDescent="0.2">
      <c r="B60" s="216" t="s">
        <v>56</v>
      </c>
      <c r="C60" s="34" t="s">
        <v>57</v>
      </c>
      <c r="D60" s="262"/>
      <c r="E60" s="13"/>
      <c r="F60" s="13"/>
      <c r="G60" s="13"/>
      <c r="H60" s="13"/>
      <c r="I60" s="13" t="s">
        <v>58</v>
      </c>
    </row>
    <row r="61" spans="2:14" ht="30" customHeight="1" x14ac:dyDescent="0.2">
      <c r="B61" s="220"/>
      <c r="C61" s="8" t="s">
        <v>19</v>
      </c>
      <c r="D61" s="262"/>
      <c r="E61" s="9">
        <f>904-57.4</f>
        <v>846.6</v>
      </c>
      <c r="F61" s="9">
        <v>1134.7</v>
      </c>
      <c r="G61" s="9">
        <v>1200</v>
      </c>
      <c r="H61" s="9">
        <v>1200</v>
      </c>
      <c r="I61" s="36"/>
    </row>
    <row r="62" spans="2:14" ht="19.149999999999999" customHeight="1" x14ac:dyDescent="0.2">
      <c r="B62" s="216" t="s">
        <v>59</v>
      </c>
      <c r="C62" s="34" t="s">
        <v>60</v>
      </c>
      <c r="D62" s="262"/>
      <c r="E62" s="9"/>
      <c r="F62" s="9"/>
      <c r="G62" s="9"/>
      <c r="H62" s="9"/>
      <c r="I62" s="13" t="s">
        <v>16</v>
      </c>
    </row>
    <row r="63" spans="2:14" ht="32.450000000000003" customHeight="1" x14ac:dyDescent="0.2">
      <c r="B63" s="217"/>
      <c r="C63" s="8" t="s">
        <v>19</v>
      </c>
      <c r="D63" s="262"/>
      <c r="E63" s="9">
        <v>104.3</v>
      </c>
      <c r="F63" s="9">
        <v>104.9</v>
      </c>
      <c r="G63" s="9">
        <v>104.9</v>
      </c>
      <c r="H63" s="9">
        <v>104.9</v>
      </c>
      <c r="I63" s="36"/>
      <c r="J63" s="126"/>
    </row>
    <row r="64" spans="2:14" ht="19.899999999999999" customHeight="1" x14ac:dyDescent="0.2">
      <c r="B64" s="216" t="s">
        <v>61</v>
      </c>
      <c r="C64" s="34" t="s">
        <v>62</v>
      </c>
      <c r="D64" s="262"/>
      <c r="E64" s="9"/>
      <c r="F64" s="9"/>
      <c r="G64" s="9"/>
      <c r="H64" s="9"/>
      <c r="I64" s="13" t="s">
        <v>26</v>
      </c>
    </row>
    <row r="65" spans="2:10" ht="34.9" customHeight="1" x14ac:dyDescent="0.2">
      <c r="B65" s="217"/>
      <c r="C65" s="57" t="s">
        <v>19</v>
      </c>
      <c r="D65" s="262"/>
      <c r="E65" s="129">
        <v>50</v>
      </c>
      <c r="F65" s="129">
        <v>50.4</v>
      </c>
      <c r="G65" s="129">
        <v>50.4</v>
      </c>
      <c r="H65" s="129">
        <v>50.4</v>
      </c>
      <c r="I65" s="58"/>
    </row>
    <row r="66" spans="2:10" ht="20.45" customHeight="1" x14ac:dyDescent="0.2">
      <c r="B66" s="216" t="s">
        <v>63</v>
      </c>
      <c r="C66" s="34" t="s">
        <v>64</v>
      </c>
      <c r="D66" s="262"/>
      <c r="E66" s="9"/>
      <c r="F66" s="9"/>
      <c r="G66" s="9"/>
      <c r="H66" s="9"/>
      <c r="I66" s="13" t="s">
        <v>58</v>
      </c>
    </row>
    <row r="67" spans="2:10" ht="29.45" customHeight="1" x14ac:dyDescent="0.2">
      <c r="B67" s="217"/>
      <c r="C67" s="8" t="s">
        <v>19</v>
      </c>
      <c r="D67" s="262"/>
      <c r="E67" s="9">
        <v>133</v>
      </c>
      <c r="F67" s="9">
        <v>133</v>
      </c>
      <c r="G67" s="9">
        <v>133</v>
      </c>
      <c r="H67" s="9">
        <v>133</v>
      </c>
      <c r="I67" s="36"/>
    </row>
    <row r="68" spans="2:10" ht="33" customHeight="1" x14ac:dyDescent="0.2">
      <c r="B68" s="216" t="s">
        <v>65</v>
      </c>
      <c r="C68" s="34" t="s">
        <v>66</v>
      </c>
      <c r="D68" s="262"/>
      <c r="E68" s="9"/>
      <c r="F68" s="9"/>
      <c r="G68" s="9"/>
      <c r="H68" s="9"/>
      <c r="I68" s="13" t="s">
        <v>58</v>
      </c>
    </row>
    <row r="69" spans="2:10" ht="30.6" customHeight="1" x14ac:dyDescent="0.2">
      <c r="B69" s="217"/>
      <c r="C69" s="8" t="s">
        <v>19</v>
      </c>
      <c r="D69" s="262"/>
      <c r="E69" s="9">
        <f>951.8-21.5</f>
        <v>930.3</v>
      </c>
      <c r="F69" s="9">
        <v>1053.5999999999999</v>
      </c>
      <c r="G69" s="9">
        <v>1053.4000000000001</v>
      </c>
      <c r="H69" s="9">
        <v>1053.4000000000001</v>
      </c>
      <c r="I69" s="36"/>
      <c r="J69" s="126"/>
    </row>
    <row r="70" spans="2:10" ht="21" customHeight="1" x14ac:dyDescent="0.2">
      <c r="B70" s="216" t="s">
        <v>67</v>
      </c>
      <c r="C70" s="205" t="s">
        <v>178</v>
      </c>
      <c r="D70" s="262"/>
      <c r="E70" s="9"/>
      <c r="F70" s="9"/>
      <c r="G70" s="9"/>
      <c r="H70" s="9"/>
      <c r="I70" s="13" t="s">
        <v>58</v>
      </c>
    </row>
    <row r="71" spans="2:10" ht="30.6" customHeight="1" x14ac:dyDescent="0.2">
      <c r="B71" s="217"/>
      <c r="C71" s="127" t="s">
        <v>19</v>
      </c>
      <c r="D71" s="262"/>
      <c r="E71" s="9">
        <f>110.2-4.9</f>
        <v>105.3</v>
      </c>
      <c r="F71" s="9">
        <v>115.8</v>
      </c>
      <c r="G71" s="9">
        <v>115.8</v>
      </c>
      <c r="H71" s="9">
        <v>115.8</v>
      </c>
      <c r="I71" s="36"/>
    </row>
    <row r="72" spans="2:10" ht="30.6" customHeight="1" x14ac:dyDescent="0.2">
      <c r="B72" s="216" t="s">
        <v>68</v>
      </c>
      <c r="C72" s="34" t="s">
        <v>69</v>
      </c>
      <c r="D72" s="262"/>
      <c r="E72" s="13"/>
      <c r="F72" s="13"/>
      <c r="G72" s="13"/>
      <c r="H72" s="13"/>
      <c r="I72" s="13" t="s">
        <v>70</v>
      </c>
    </row>
    <row r="73" spans="2:10" ht="27.6" customHeight="1" x14ac:dyDescent="0.2">
      <c r="B73" s="217"/>
      <c r="C73" s="8" t="s">
        <v>19</v>
      </c>
      <c r="D73" s="263"/>
      <c r="E73" s="13">
        <f>11-1</f>
        <v>10</v>
      </c>
      <c r="F73" s="13">
        <v>11</v>
      </c>
      <c r="G73" s="13">
        <v>11</v>
      </c>
      <c r="H73" s="13">
        <v>11</v>
      </c>
      <c r="I73" s="36"/>
    </row>
    <row r="74" spans="2:10" ht="19.899999999999999" customHeight="1" x14ac:dyDescent="0.2">
      <c r="B74" s="59"/>
      <c r="C74" s="26" t="s">
        <v>17</v>
      </c>
      <c r="D74" s="42"/>
      <c r="E74" s="28">
        <f>SUM(E58:E73)</f>
        <v>2870.5</v>
      </c>
      <c r="F74" s="28">
        <f t="shared" ref="F74:H74" si="7">SUM(F58:F73)</f>
        <v>3294.4</v>
      </c>
      <c r="G74" s="28">
        <f t="shared" si="7"/>
        <v>3359.5000000000005</v>
      </c>
      <c r="H74" s="28">
        <f t="shared" si="7"/>
        <v>3359.5000000000005</v>
      </c>
      <c r="I74" s="28"/>
    </row>
    <row r="75" spans="2:10" ht="18" customHeight="1" x14ac:dyDescent="0.2">
      <c r="B75" s="30"/>
      <c r="C75" s="34" t="s">
        <v>18</v>
      </c>
      <c r="D75" s="60"/>
      <c r="E75" s="33"/>
      <c r="F75" s="33"/>
      <c r="G75" s="33"/>
      <c r="H75" s="33"/>
      <c r="I75" s="33"/>
    </row>
    <row r="76" spans="2:10" ht="30" customHeight="1" x14ac:dyDescent="0.2">
      <c r="B76" s="38"/>
      <c r="C76" s="34" t="s">
        <v>48</v>
      </c>
      <c r="D76" s="60"/>
      <c r="E76" s="33">
        <f>SUMIF($C58:$C73,$C59,E58:E73)</f>
        <v>2870.5</v>
      </c>
      <c r="F76" s="33">
        <f>SUMIF($C58:$C73,$C59,F58:F73)</f>
        <v>3294.4</v>
      </c>
      <c r="G76" s="33">
        <f t="shared" ref="G76:H76" si="8">SUMIF($C58:$C73,$C59,G58:G73)</f>
        <v>3359.5000000000005</v>
      </c>
      <c r="H76" s="33">
        <f t="shared" si="8"/>
        <v>3359.5000000000005</v>
      </c>
      <c r="I76" s="33"/>
    </row>
    <row r="77" spans="2:10" ht="44.25" customHeight="1" x14ac:dyDescent="0.2">
      <c r="B77" s="39" t="s">
        <v>71</v>
      </c>
      <c r="C77" s="21" t="s">
        <v>72</v>
      </c>
      <c r="D77" s="22"/>
      <c r="E77" s="23"/>
      <c r="F77" s="23"/>
      <c r="G77" s="23"/>
      <c r="H77" s="23"/>
      <c r="I77" s="24" t="s">
        <v>58</v>
      </c>
    </row>
    <row r="78" spans="2:10" ht="56.25" customHeight="1" x14ac:dyDescent="0.2">
      <c r="B78" s="254"/>
      <c r="C78" s="57" t="s">
        <v>19</v>
      </c>
      <c r="D78" s="165" t="s">
        <v>15</v>
      </c>
      <c r="E78" s="61">
        <v>140</v>
      </c>
      <c r="F78" s="61">
        <v>162</v>
      </c>
      <c r="G78" s="61">
        <v>162</v>
      </c>
      <c r="H78" s="61">
        <v>162</v>
      </c>
      <c r="I78" s="62"/>
    </row>
    <row r="79" spans="2:10" ht="95.25" customHeight="1" x14ac:dyDescent="0.2">
      <c r="B79" s="256"/>
      <c r="C79" s="63" t="s">
        <v>19</v>
      </c>
      <c r="D79" s="50" t="s">
        <v>73</v>
      </c>
      <c r="E79" s="64">
        <f>11.6+2</f>
        <v>13.6</v>
      </c>
      <c r="F79" s="64">
        <v>15.4</v>
      </c>
      <c r="G79" s="64">
        <v>15.4</v>
      </c>
      <c r="H79" s="64">
        <v>15.4</v>
      </c>
      <c r="I79" s="65"/>
    </row>
    <row r="80" spans="2:10" ht="15.6" customHeight="1" x14ac:dyDescent="0.2">
      <c r="B80" s="41"/>
      <c r="C80" s="26" t="s">
        <v>17</v>
      </c>
      <c r="D80" s="27"/>
      <c r="E80" s="28">
        <f>SUM(E78:E79)</f>
        <v>153.6</v>
      </c>
      <c r="F80" s="28">
        <f t="shared" ref="F80:H80" si="9">SUM(F78:F79)</f>
        <v>177.4</v>
      </c>
      <c r="G80" s="28">
        <f t="shared" si="9"/>
        <v>177.4</v>
      </c>
      <c r="H80" s="28">
        <f t="shared" si="9"/>
        <v>177.4</v>
      </c>
      <c r="I80" s="51"/>
    </row>
    <row r="81" spans="2:15" ht="16.149999999999999" customHeight="1" x14ac:dyDescent="0.2">
      <c r="B81" s="216"/>
      <c r="C81" s="34" t="s">
        <v>18</v>
      </c>
      <c r="D81" s="43"/>
      <c r="E81" s="36"/>
      <c r="F81" s="36"/>
      <c r="G81" s="36"/>
      <c r="H81" s="36"/>
      <c r="I81" s="36"/>
    </row>
    <row r="82" spans="2:15" ht="29.45" customHeight="1" x14ac:dyDescent="0.2">
      <c r="B82" s="217"/>
      <c r="C82" s="34" t="s">
        <v>48</v>
      </c>
      <c r="D82" s="43"/>
      <c r="E82" s="36"/>
      <c r="F82" s="36"/>
      <c r="G82" s="36"/>
      <c r="H82" s="36"/>
      <c r="I82" s="37"/>
    </row>
    <row r="83" spans="2:15" ht="96" customHeight="1" x14ac:dyDescent="0.2">
      <c r="B83" s="39" t="s">
        <v>74</v>
      </c>
      <c r="C83" s="21" t="s">
        <v>75</v>
      </c>
      <c r="D83" s="22" t="s">
        <v>177</v>
      </c>
      <c r="E83" s="23"/>
      <c r="F83" s="23"/>
      <c r="G83" s="23"/>
      <c r="H83" s="23"/>
      <c r="I83" s="24" t="s">
        <v>76</v>
      </c>
    </row>
    <row r="84" spans="2:15" ht="27" customHeight="1" x14ac:dyDescent="0.2">
      <c r="B84" s="41"/>
      <c r="C84" s="26" t="s">
        <v>17</v>
      </c>
      <c r="D84" s="42"/>
      <c r="E84" s="28">
        <f>E86</f>
        <v>182.1</v>
      </c>
      <c r="F84" s="28">
        <f t="shared" ref="F84:H84" si="10">F86</f>
        <v>182.3</v>
      </c>
      <c r="G84" s="28">
        <f t="shared" si="10"/>
        <v>182.3</v>
      </c>
      <c r="H84" s="28">
        <f t="shared" si="10"/>
        <v>182.3</v>
      </c>
      <c r="I84" s="51"/>
    </row>
    <row r="85" spans="2:15" ht="18" customHeight="1" x14ac:dyDescent="0.2">
      <c r="B85" s="216"/>
      <c r="C85" s="67" t="s">
        <v>18</v>
      </c>
      <c r="D85" s="68"/>
      <c r="E85" s="69"/>
      <c r="F85" s="69"/>
      <c r="G85" s="69"/>
      <c r="H85" s="69"/>
      <c r="I85" s="70"/>
    </row>
    <row r="86" spans="2:15" ht="29.45" customHeight="1" x14ac:dyDescent="0.2">
      <c r="B86" s="217"/>
      <c r="C86" s="34" t="s">
        <v>19</v>
      </c>
      <c r="D86" s="43"/>
      <c r="E86" s="33">
        <v>182.1</v>
      </c>
      <c r="F86" s="33">
        <v>182.3</v>
      </c>
      <c r="G86" s="33">
        <v>182.3</v>
      </c>
      <c r="H86" s="33">
        <v>182.3</v>
      </c>
      <c r="I86" s="37"/>
      <c r="J86" s="126"/>
    </row>
    <row r="87" spans="2:15" ht="105.75" customHeight="1" x14ac:dyDescent="0.2">
      <c r="B87" s="39" t="s">
        <v>77</v>
      </c>
      <c r="C87" s="185" t="s">
        <v>78</v>
      </c>
      <c r="D87" s="166" t="s">
        <v>183</v>
      </c>
      <c r="E87" s="23"/>
      <c r="F87" s="23"/>
      <c r="G87" s="23"/>
      <c r="H87" s="23"/>
      <c r="I87" s="24" t="s">
        <v>58</v>
      </c>
    </row>
    <row r="88" spans="2:15" ht="20.45" customHeight="1" x14ac:dyDescent="0.2">
      <c r="B88" s="71"/>
      <c r="C88" s="136" t="s">
        <v>17</v>
      </c>
      <c r="D88" s="72"/>
      <c r="E88" s="73">
        <f>E90</f>
        <v>3</v>
      </c>
      <c r="F88" s="73">
        <f>F90+F91</f>
        <v>6</v>
      </c>
      <c r="G88" s="73">
        <f t="shared" ref="G88:H88" si="11">G90+G91</f>
        <v>3</v>
      </c>
      <c r="H88" s="73">
        <f t="shared" si="11"/>
        <v>3</v>
      </c>
      <c r="I88" s="74"/>
    </row>
    <row r="89" spans="2:15" ht="16.899999999999999" customHeight="1" x14ac:dyDescent="0.2">
      <c r="B89" s="246"/>
      <c r="C89" s="34" t="s">
        <v>18</v>
      </c>
      <c r="D89" s="11"/>
      <c r="E89" s="69"/>
      <c r="F89" s="69"/>
      <c r="G89" s="69"/>
      <c r="H89" s="69"/>
      <c r="I89" s="70"/>
    </row>
    <row r="90" spans="2:15" ht="26.45" customHeight="1" x14ac:dyDescent="0.2">
      <c r="B90" s="267"/>
      <c r="C90" s="115" t="s">
        <v>19</v>
      </c>
      <c r="D90" s="11"/>
      <c r="E90" s="76">
        <v>3</v>
      </c>
      <c r="F90" s="76">
        <v>3</v>
      </c>
      <c r="G90" s="76">
        <v>3</v>
      </c>
      <c r="H90" s="76">
        <v>3</v>
      </c>
      <c r="I90" s="70"/>
      <c r="J90" s="16"/>
    </row>
    <row r="91" spans="2:15" ht="20.25" customHeight="1" x14ac:dyDescent="0.2">
      <c r="B91" s="213"/>
      <c r="C91" s="92" t="s">
        <v>37</v>
      </c>
      <c r="D91" s="11"/>
      <c r="E91" s="76"/>
      <c r="F91" s="76">
        <v>3</v>
      </c>
      <c r="G91" s="76"/>
      <c r="H91" s="76"/>
      <c r="I91" s="70"/>
      <c r="J91" s="16"/>
    </row>
    <row r="92" spans="2:15" ht="30" customHeight="1" x14ac:dyDescent="0.2">
      <c r="B92" s="39" t="s">
        <v>79</v>
      </c>
      <c r="C92" s="21" t="s">
        <v>80</v>
      </c>
      <c r="D92" s="22" t="s">
        <v>81</v>
      </c>
      <c r="E92" s="23"/>
      <c r="F92" s="23"/>
      <c r="G92" s="23"/>
      <c r="H92" s="23"/>
      <c r="I92" s="66"/>
    </row>
    <row r="93" spans="2:15" ht="19.899999999999999" customHeight="1" x14ac:dyDescent="0.2">
      <c r="B93" s="75"/>
      <c r="C93" s="26" t="s">
        <v>17</v>
      </c>
      <c r="D93" s="72"/>
      <c r="E93" s="73">
        <f>E95</f>
        <v>39.799999999999997</v>
      </c>
      <c r="F93" s="73">
        <f>+F95</f>
        <v>41.9</v>
      </c>
      <c r="G93" s="73"/>
      <c r="H93" s="73"/>
      <c r="I93" s="181"/>
    </row>
    <row r="94" spans="2:15" ht="18.600000000000001" customHeight="1" x14ac:dyDescent="0.2">
      <c r="B94" s="224"/>
      <c r="C94" s="67" t="s">
        <v>18</v>
      </c>
      <c r="D94" s="50"/>
      <c r="E94" s="76"/>
      <c r="F94" s="76"/>
      <c r="G94" s="76"/>
      <c r="H94" s="76"/>
      <c r="I94" s="77"/>
    </row>
    <row r="95" spans="2:15" ht="31.9" customHeight="1" x14ac:dyDescent="0.2">
      <c r="B95" s="225"/>
      <c r="C95" s="34" t="s">
        <v>19</v>
      </c>
      <c r="D95" s="11"/>
      <c r="E95" s="76">
        <v>39.799999999999997</v>
      </c>
      <c r="F95" s="76">
        <v>41.9</v>
      </c>
      <c r="G95" s="76"/>
      <c r="H95" s="76"/>
      <c r="I95" s="70"/>
      <c r="M95" s="45"/>
      <c r="N95" s="45"/>
      <c r="O95" s="45"/>
    </row>
    <row r="96" spans="2:15" ht="31.9" customHeight="1" x14ac:dyDescent="0.2">
      <c r="B96" s="39"/>
      <c r="C96" s="21" t="s">
        <v>82</v>
      </c>
      <c r="D96" s="22" t="s">
        <v>81</v>
      </c>
      <c r="E96" s="23"/>
      <c r="F96" s="174"/>
      <c r="G96" s="174"/>
      <c r="H96" s="174"/>
      <c r="I96" s="175"/>
    </row>
    <row r="97" spans="2:13" ht="20.45" customHeight="1" x14ac:dyDescent="0.2">
      <c r="B97" s="78"/>
      <c r="C97" s="26" t="s">
        <v>17</v>
      </c>
      <c r="D97" s="72"/>
      <c r="E97" s="73">
        <f>E99</f>
        <v>50</v>
      </c>
      <c r="F97" s="73"/>
      <c r="G97" s="73"/>
      <c r="H97" s="73"/>
      <c r="I97" s="176"/>
    </row>
    <row r="98" spans="2:13" ht="22.15" customHeight="1" x14ac:dyDescent="0.2">
      <c r="B98" s="224"/>
      <c r="C98" s="67" t="s">
        <v>18</v>
      </c>
      <c r="D98" s="11"/>
      <c r="E98" s="69"/>
      <c r="F98" s="177"/>
      <c r="G98" s="177"/>
      <c r="H98" s="177"/>
      <c r="I98" s="178"/>
    </row>
    <row r="99" spans="2:13" ht="31.9" customHeight="1" x14ac:dyDescent="0.2">
      <c r="B99" s="225"/>
      <c r="C99" s="34" t="s">
        <v>19</v>
      </c>
      <c r="D99" s="11"/>
      <c r="E99" s="76">
        <v>50</v>
      </c>
      <c r="F99" s="179"/>
      <c r="G99" s="179"/>
      <c r="H99" s="179"/>
      <c r="I99" s="178"/>
      <c r="J99" s="214"/>
      <c r="K99" s="215"/>
      <c r="L99" s="215"/>
      <c r="M99" s="215"/>
    </row>
    <row r="100" spans="2:13" ht="53.25" customHeight="1" x14ac:dyDescent="0.2">
      <c r="B100" s="39" t="s">
        <v>83</v>
      </c>
      <c r="C100" s="185" t="s">
        <v>84</v>
      </c>
      <c r="D100" s="79" t="s">
        <v>85</v>
      </c>
      <c r="E100" s="80"/>
      <c r="F100" s="80"/>
      <c r="G100" s="80"/>
      <c r="H100" s="80"/>
      <c r="I100" s="134" t="s">
        <v>86</v>
      </c>
    </row>
    <row r="101" spans="2:13" ht="21" customHeight="1" x14ac:dyDescent="0.2">
      <c r="B101" s="78"/>
      <c r="C101" s="26" t="s">
        <v>17</v>
      </c>
      <c r="D101" s="82"/>
      <c r="E101" s="73">
        <f>E103+E104</f>
        <v>37</v>
      </c>
      <c r="F101" s="73">
        <f t="shared" ref="F101:H101" si="12">F103+F104</f>
        <v>31.7</v>
      </c>
      <c r="G101" s="73">
        <f t="shared" si="12"/>
        <v>3.7</v>
      </c>
      <c r="H101" s="73">
        <f t="shared" si="12"/>
        <v>3.7</v>
      </c>
      <c r="I101" s="74"/>
    </row>
    <row r="102" spans="2:13" ht="19.899999999999999" customHeight="1" x14ac:dyDescent="0.2">
      <c r="B102" s="254"/>
      <c r="C102" s="67" t="s">
        <v>18</v>
      </c>
      <c r="D102" s="83"/>
      <c r="E102" s="69"/>
      <c r="F102" s="69"/>
      <c r="G102" s="69"/>
      <c r="H102" s="69"/>
      <c r="I102" s="70"/>
    </row>
    <row r="103" spans="2:13" ht="28.9" customHeight="1" x14ac:dyDescent="0.2">
      <c r="B103" s="255"/>
      <c r="C103" s="34" t="s">
        <v>19</v>
      </c>
      <c r="D103" s="83"/>
      <c r="E103" s="69">
        <f>24.2+48.8-36</f>
        <v>37</v>
      </c>
      <c r="F103" s="76"/>
      <c r="G103" s="76">
        <v>3.7</v>
      </c>
      <c r="H103" s="76">
        <v>3.7</v>
      </c>
      <c r="I103" s="70"/>
      <c r="J103" s="183"/>
    </row>
    <row r="104" spans="2:13" ht="19.5" customHeight="1" x14ac:dyDescent="0.2">
      <c r="B104" s="256"/>
      <c r="C104" s="92" t="s">
        <v>37</v>
      </c>
      <c r="D104" s="83"/>
      <c r="E104" s="184"/>
      <c r="F104" s="76">
        <v>31.7</v>
      </c>
      <c r="G104" s="76"/>
      <c r="H104" s="76"/>
      <c r="I104" s="70"/>
      <c r="J104" s="187"/>
    </row>
    <row r="105" spans="2:13" ht="81.75" customHeight="1" x14ac:dyDescent="0.2">
      <c r="B105" s="39" t="s">
        <v>87</v>
      </c>
      <c r="C105" s="21" t="s">
        <v>88</v>
      </c>
      <c r="D105" s="22" t="s">
        <v>89</v>
      </c>
      <c r="E105" s="180"/>
      <c r="F105" s="80"/>
      <c r="G105" s="80"/>
      <c r="H105" s="80"/>
      <c r="I105" s="81"/>
      <c r="L105" s="172"/>
    </row>
    <row r="106" spans="2:13" ht="21" customHeight="1" x14ac:dyDescent="0.2">
      <c r="B106" s="78"/>
      <c r="C106" s="26" t="s">
        <v>17</v>
      </c>
      <c r="D106" s="82"/>
      <c r="E106" s="171"/>
      <c r="F106" s="171">
        <f t="shared" ref="F106:H106" si="13">+F108</f>
        <v>6.4</v>
      </c>
      <c r="G106" s="171">
        <f t="shared" si="13"/>
        <v>5.1999999999999993</v>
      </c>
      <c r="H106" s="171">
        <f t="shared" si="13"/>
        <v>3.8</v>
      </c>
      <c r="I106" s="74"/>
    </row>
    <row r="107" spans="2:13" ht="20.25" customHeight="1" x14ac:dyDescent="0.2">
      <c r="B107" s="224"/>
      <c r="C107" s="67" t="s">
        <v>18</v>
      </c>
      <c r="D107" s="83"/>
      <c r="E107" s="69"/>
      <c r="F107" s="76"/>
      <c r="G107" s="76"/>
      <c r="H107" s="76"/>
      <c r="I107" s="70"/>
    </row>
    <row r="108" spans="2:13" ht="28.9" customHeight="1" x14ac:dyDescent="0.2">
      <c r="B108" s="225"/>
      <c r="C108" s="34" t="s">
        <v>19</v>
      </c>
      <c r="D108" s="83"/>
      <c r="E108" s="69"/>
      <c r="F108" s="76">
        <f>2.8+3.6</f>
        <v>6.4</v>
      </c>
      <c r="G108" s="76">
        <f>2.8+2.4</f>
        <v>5.1999999999999993</v>
      </c>
      <c r="H108" s="76">
        <f>1.4+2.4</f>
        <v>3.8</v>
      </c>
      <c r="I108" s="70"/>
    </row>
    <row r="109" spans="2:13" ht="57.75" customHeight="1" x14ac:dyDescent="0.2">
      <c r="B109" s="39" t="s">
        <v>90</v>
      </c>
      <c r="C109" s="173" t="s">
        <v>91</v>
      </c>
      <c r="D109" s="22" t="s">
        <v>15</v>
      </c>
      <c r="E109" s="80"/>
      <c r="F109" s="80"/>
      <c r="G109" s="80"/>
      <c r="H109" s="80"/>
      <c r="I109" s="81"/>
    </row>
    <row r="110" spans="2:13" ht="24" customHeight="1" x14ac:dyDescent="0.2">
      <c r="B110" s="78"/>
      <c r="C110" s="26" t="s">
        <v>17</v>
      </c>
      <c r="D110" s="82"/>
      <c r="E110" s="73"/>
      <c r="F110" s="73">
        <f t="shared" ref="F110" si="14">+F112</f>
        <v>50</v>
      </c>
      <c r="G110" s="73"/>
      <c r="H110" s="73"/>
      <c r="I110" s="74"/>
    </row>
    <row r="111" spans="2:13" ht="20.25" customHeight="1" x14ac:dyDescent="0.2">
      <c r="B111" s="224"/>
      <c r="C111" s="67" t="s">
        <v>18</v>
      </c>
      <c r="D111" s="83"/>
      <c r="E111" s="69"/>
      <c r="F111" s="76"/>
      <c r="G111" s="76"/>
      <c r="H111" s="76"/>
      <c r="I111" s="70"/>
    </row>
    <row r="112" spans="2:13" ht="33" customHeight="1" x14ac:dyDescent="0.2">
      <c r="B112" s="225"/>
      <c r="C112" s="34" t="s">
        <v>19</v>
      </c>
      <c r="D112" s="83"/>
      <c r="E112" s="69"/>
      <c r="F112" s="76">
        <v>50</v>
      </c>
      <c r="G112" s="182"/>
      <c r="H112" s="182"/>
      <c r="I112" s="70"/>
      <c r="J112" s="183"/>
    </row>
    <row r="113" spans="2:13" ht="30.75" customHeight="1" x14ac:dyDescent="0.2">
      <c r="B113" s="19" t="s">
        <v>92</v>
      </c>
      <c r="C113" s="20" t="s">
        <v>93</v>
      </c>
      <c r="D113" s="20"/>
      <c r="E113" s="20"/>
      <c r="F113" s="20"/>
      <c r="G113" s="20"/>
      <c r="H113" s="20"/>
      <c r="I113" s="20"/>
    </row>
    <row r="114" spans="2:13" ht="28.9" customHeight="1" x14ac:dyDescent="0.2">
      <c r="B114" s="39" t="s">
        <v>94</v>
      </c>
      <c r="C114" s="21" t="s">
        <v>95</v>
      </c>
      <c r="D114" s="22"/>
      <c r="E114" s="23"/>
      <c r="F114" s="23"/>
      <c r="G114" s="23"/>
      <c r="H114" s="23"/>
      <c r="I114" s="23"/>
    </row>
    <row r="115" spans="2:13" ht="19.899999999999999" customHeight="1" x14ac:dyDescent="0.2">
      <c r="B115" s="216"/>
      <c r="C115" s="128" t="s">
        <v>96</v>
      </c>
      <c r="D115" s="228" t="s">
        <v>97</v>
      </c>
      <c r="E115" s="36"/>
      <c r="F115" s="36"/>
      <c r="G115" s="36"/>
      <c r="H115" s="36"/>
      <c r="I115" s="13" t="s">
        <v>98</v>
      </c>
    </row>
    <row r="116" spans="2:13" ht="32.450000000000003" customHeight="1" x14ac:dyDescent="0.2">
      <c r="B116" s="220"/>
      <c r="C116" s="8" t="s">
        <v>19</v>
      </c>
      <c r="D116" s="229"/>
      <c r="E116" s="130">
        <f>34-0.3</f>
        <v>33.700000000000003</v>
      </c>
      <c r="F116" s="130"/>
      <c r="G116" s="130"/>
      <c r="H116" s="130"/>
      <c r="I116" s="36"/>
      <c r="J116" s="126"/>
    </row>
    <row r="117" spans="2:13" ht="18.600000000000001" customHeight="1" x14ac:dyDescent="0.2">
      <c r="B117" s="216" t="s">
        <v>99</v>
      </c>
      <c r="C117" s="31" t="s">
        <v>100</v>
      </c>
      <c r="D117" s="259" t="s">
        <v>15</v>
      </c>
      <c r="E117" s="36"/>
      <c r="F117" s="36"/>
      <c r="G117" s="36"/>
      <c r="H117" s="36"/>
      <c r="I117" s="13" t="s">
        <v>98</v>
      </c>
      <c r="J117" s="183"/>
    </row>
    <row r="118" spans="2:13" ht="36" customHeight="1" x14ac:dyDescent="0.2">
      <c r="B118" s="217"/>
      <c r="C118" s="127" t="s">
        <v>19</v>
      </c>
      <c r="D118" s="260"/>
      <c r="E118" s="13">
        <f>46+1</f>
        <v>47</v>
      </c>
      <c r="F118" s="13"/>
      <c r="G118" s="13"/>
      <c r="H118" s="13"/>
      <c r="I118" s="13"/>
    </row>
    <row r="119" spans="2:13" ht="18.600000000000001" customHeight="1" x14ac:dyDescent="0.2">
      <c r="B119" s="216" t="s">
        <v>101</v>
      </c>
      <c r="C119" s="34" t="s">
        <v>104</v>
      </c>
      <c r="D119" s="264" t="s">
        <v>102</v>
      </c>
      <c r="E119" s="123"/>
      <c r="F119" s="123"/>
      <c r="G119" s="123"/>
      <c r="H119" s="123"/>
      <c r="I119" s="13"/>
    </row>
    <row r="120" spans="2:13" ht="27.75" customHeight="1" x14ac:dyDescent="0.2">
      <c r="B120" s="220"/>
      <c r="C120" s="8" t="s">
        <v>19</v>
      </c>
      <c r="D120" s="265"/>
      <c r="E120" s="123"/>
      <c r="F120" s="123">
        <f>800-300</f>
        <v>500</v>
      </c>
      <c r="G120" s="123">
        <v>10000</v>
      </c>
      <c r="H120" s="123">
        <f>9113+300+4287</f>
        <v>13700</v>
      </c>
      <c r="I120" s="13"/>
    </row>
    <row r="121" spans="2:13" ht="41.25" customHeight="1" x14ac:dyDescent="0.2">
      <c r="B121" s="216" t="s">
        <v>103</v>
      </c>
      <c r="C121" s="31" t="s">
        <v>179</v>
      </c>
      <c r="D121" s="265"/>
      <c r="E121" s="124"/>
      <c r="F121" s="124"/>
      <c r="G121" s="124"/>
      <c r="H121" s="124"/>
      <c r="I121" s="37"/>
      <c r="J121" s="126"/>
    </row>
    <row r="122" spans="2:13" ht="31.9" customHeight="1" x14ac:dyDescent="0.2">
      <c r="B122" s="220"/>
      <c r="C122" s="127" t="s">
        <v>19</v>
      </c>
      <c r="D122" s="265"/>
      <c r="E122" s="124">
        <f>238.4-187</f>
        <v>51.400000000000006</v>
      </c>
      <c r="F122" s="124">
        <v>190</v>
      </c>
      <c r="G122" s="124"/>
      <c r="H122" s="124"/>
      <c r="I122" s="37"/>
      <c r="J122" s="204"/>
      <c r="K122" s="45"/>
      <c r="L122" s="45"/>
      <c r="M122" s="45"/>
    </row>
    <row r="123" spans="2:13" ht="20.25" customHeight="1" x14ac:dyDescent="0.2">
      <c r="B123" s="217"/>
      <c r="C123" s="206" t="s">
        <v>37</v>
      </c>
      <c r="D123" s="265"/>
      <c r="E123" s="124"/>
      <c r="F123" s="124">
        <v>32.1</v>
      </c>
      <c r="G123" s="124"/>
      <c r="H123" s="124"/>
      <c r="I123" s="37"/>
      <c r="J123" s="204"/>
      <c r="K123" s="45"/>
      <c r="L123" s="45"/>
      <c r="M123" s="45"/>
    </row>
    <row r="124" spans="2:13" ht="31.9" customHeight="1" x14ac:dyDescent="0.2">
      <c r="B124" s="218" t="s">
        <v>105</v>
      </c>
      <c r="C124" s="34" t="s">
        <v>106</v>
      </c>
      <c r="D124" s="265"/>
      <c r="E124" s="124"/>
      <c r="F124" s="124"/>
      <c r="G124" s="124"/>
      <c r="H124" s="124"/>
      <c r="I124" s="37"/>
      <c r="J124" s="126"/>
    </row>
    <row r="125" spans="2:13" ht="31.9" customHeight="1" x14ac:dyDescent="0.2">
      <c r="B125" s="219"/>
      <c r="C125" s="127" t="s">
        <v>19</v>
      </c>
      <c r="D125" s="265"/>
      <c r="E125" s="124"/>
      <c r="F125" s="123">
        <v>30</v>
      </c>
      <c r="G125" s="123">
        <v>70</v>
      </c>
      <c r="H125" s="124"/>
      <c r="I125" s="37"/>
      <c r="J125" s="126"/>
      <c r="K125" s="195"/>
    </row>
    <row r="126" spans="2:13" ht="31.9" customHeight="1" x14ac:dyDescent="0.2">
      <c r="B126" s="257" t="s">
        <v>184</v>
      </c>
      <c r="C126" s="211" t="s">
        <v>107</v>
      </c>
      <c r="D126" s="265"/>
      <c r="E126" s="124"/>
      <c r="F126" s="124"/>
      <c r="G126" s="124"/>
      <c r="H126" s="124"/>
      <c r="I126" s="210"/>
      <c r="J126" s="126"/>
      <c r="K126" s="195"/>
    </row>
    <row r="127" spans="2:13" ht="31.9" customHeight="1" x14ac:dyDescent="0.2">
      <c r="B127" s="258"/>
      <c r="C127" s="127" t="s">
        <v>19</v>
      </c>
      <c r="D127" s="266"/>
      <c r="E127" s="124"/>
      <c r="F127" s="124">
        <v>50</v>
      </c>
      <c r="G127" s="124">
        <v>3000</v>
      </c>
      <c r="H127" s="124"/>
      <c r="I127" s="210"/>
      <c r="J127" s="126"/>
      <c r="K127" s="195"/>
    </row>
    <row r="128" spans="2:13" ht="19.149999999999999" customHeight="1" x14ac:dyDescent="0.2">
      <c r="B128" s="84"/>
      <c r="C128" s="26" t="s">
        <v>17</v>
      </c>
      <c r="D128" s="85"/>
      <c r="E128" s="86">
        <f>SUM(E130:E131)</f>
        <v>132.10000000000002</v>
      </c>
      <c r="F128" s="86">
        <f>SUM(F130:F131)</f>
        <v>802.1</v>
      </c>
      <c r="G128" s="86">
        <f>SUM(G130:G131)</f>
        <v>13070</v>
      </c>
      <c r="H128" s="86">
        <f>SUM(H130:H131)</f>
        <v>13700</v>
      </c>
      <c r="I128" s="51"/>
    </row>
    <row r="129" spans="2:15" ht="18" customHeight="1" x14ac:dyDescent="0.2">
      <c r="B129" s="251"/>
      <c r="C129" s="34" t="s">
        <v>18</v>
      </c>
      <c r="D129" s="87"/>
      <c r="E129" s="89"/>
      <c r="F129" s="89"/>
      <c r="G129" s="89"/>
      <c r="H129" s="89"/>
      <c r="I129" s="37"/>
    </row>
    <row r="130" spans="2:15" ht="28.9" customHeight="1" x14ac:dyDescent="0.2">
      <c r="B130" s="252"/>
      <c r="C130" s="34" t="s">
        <v>48</v>
      </c>
      <c r="D130" s="87"/>
      <c r="E130" s="88">
        <f>SUMIF($C115:$C127,$C116,E115:E127)</f>
        <v>132.10000000000002</v>
      </c>
      <c r="F130" s="88">
        <f>SUMIF($C115:$C127,$C116,F115:F127)</f>
        <v>770</v>
      </c>
      <c r="G130" s="88">
        <f>SUMIF($C115:$C127,$C116,G115:G127)</f>
        <v>13070</v>
      </c>
      <c r="H130" s="88">
        <f>SUMIF($C115:$C127,$C116,H115:H127)</f>
        <v>13700</v>
      </c>
      <c r="I130" s="37"/>
    </row>
    <row r="131" spans="2:15" ht="28.9" customHeight="1" x14ac:dyDescent="0.2">
      <c r="B131" s="253"/>
      <c r="C131" s="92" t="s">
        <v>50</v>
      </c>
      <c r="D131" s="87"/>
      <c r="E131" s="88"/>
      <c r="F131" s="88">
        <f>SUMIF($C115:$C125,$C123,F115:F125)</f>
        <v>32.1</v>
      </c>
      <c r="G131" s="88"/>
      <c r="H131" s="88"/>
      <c r="I131" s="37"/>
    </row>
    <row r="132" spans="2:15" ht="31.9" customHeight="1" x14ac:dyDescent="0.2">
      <c r="B132" s="39" t="s">
        <v>108</v>
      </c>
      <c r="C132" s="21" t="s">
        <v>109</v>
      </c>
      <c r="D132" s="22"/>
      <c r="E132" s="90"/>
      <c r="F132" s="90"/>
      <c r="G132" s="90"/>
      <c r="H132" s="90"/>
      <c r="I132" s="66"/>
    </row>
    <row r="133" spans="2:15" ht="27.75" customHeight="1" x14ac:dyDescent="0.2">
      <c r="B133" s="216" t="s">
        <v>110</v>
      </c>
      <c r="C133" s="34" t="s">
        <v>111</v>
      </c>
      <c r="D133" s="16"/>
      <c r="E133" s="12"/>
      <c r="F133" s="12"/>
      <c r="G133" s="12"/>
      <c r="H133" s="12"/>
      <c r="I133" s="37"/>
    </row>
    <row r="134" spans="2:15" ht="32.25" customHeight="1" x14ac:dyDescent="0.2">
      <c r="B134" s="221"/>
      <c r="C134" s="193" t="s">
        <v>19</v>
      </c>
      <c r="D134" s="226" t="s">
        <v>175</v>
      </c>
      <c r="E134" s="201">
        <f>1004.1-565.6</f>
        <v>438.5</v>
      </c>
      <c r="F134" s="124">
        <v>1590.5</v>
      </c>
      <c r="G134" s="124">
        <f>154.2+63.3</f>
        <v>217.5</v>
      </c>
      <c r="H134" s="124">
        <v>154.19999999999999</v>
      </c>
      <c r="I134" s="37"/>
      <c r="K134" s="199"/>
      <c r="M134" s="45"/>
      <c r="N134" s="45"/>
      <c r="O134" s="45"/>
    </row>
    <row r="135" spans="2:15" ht="74.25" customHeight="1" x14ac:dyDescent="0.2">
      <c r="B135" s="222"/>
      <c r="C135" s="193" t="s">
        <v>37</v>
      </c>
      <c r="D135" s="227"/>
      <c r="E135" s="188">
        <v>137.5</v>
      </c>
      <c r="F135" s="188"/>
      <c r="G135" s="188"/>
      <c r="H135" s="188"/>
      <c r="I135" s="37"/>
    </row>
    <row r="136" spans="2:15" ht="30" customHeight="1" x14ac:dyDescent="0.2">
      <c r="B136" s="220" t="s">
        <v>113</v>
      </c>
      <c r="C136" s="190" t="s">
        <v>114</v>
      </c>
      <c r="D136" s="189"/>
      <c r="E136" s="191"/>
      <c r="F136" s="135"/>
      <c r="G136" s="135"/>
      <c r="H136" s="135"/>
      <c r="I136" s="37"/>
    </row>
    <row r="137" spans="2:15" ht="55.5" customHeight="1" x14ac:dyDescent="0.2">
      <c r="B137" s="220"/>
      <c r="C137" s="196" t="s">
        <v>19</v>
      </c>
      <c r="D137" s="194" t="s">
        <v>112</v>
      </c>
      <c r="E137" s="191"/>
      <c r="F137" s="198">
        <v>63.4</v>
      </c>
      <c r="G137" s="135"/>
      <c r="H137" s="135"/>
      <c r="I137" s="37"/>
    </row>
    <row r="138" spans="2:15" ht="97.5" customHeight="1" x14ac:dyDescent="0.2">
      <c r="B138" s="217"/>
      <c r="C138" s="197" t="s">
        <v>19</v>
      </c>
      <c r="D138" s="194" t="s">
        <v>180</v>
      </c>
      <c r="E138" s="192">
        <v>21.4</v>
      </c>
      <c r="F138" s="124">
        <v>39.4</v>
      </c>
      <c r="G138" s="123">
        <v>11.1</v>
      </c>
      <c r="H138" s="123"/>
      <c r="I138" s="37"/>
    </row>
    <row r="139" spans="2:15" ht="56.25" customHeight="1" x14ac:dyDescent="0.2">
      <c r="B139" s="216" t="s">
        <v>115</v>
      </c>
      <c r="C139" s="92" t="s">
        <v>116</v>
      </c>
      <c r="D139" s="212" t="s">
        <v>181</v>
      </c>
      <c r="E139" s="124"/>
      <c r="F139" s="124"/>
      <c r="G139" s="124"/>
      <c r="H139" s="124"/>
      <c r="I139" s="37"/>
    </row>
    <row r="140" spans="2:15" ht="36" customHeight="1" x14ac:dyDescent="0.2">
      <c r="B140" s="223"/>
      <c r="C140" s="93" t="s">
        <v>19</v>
      </c>
      <c r="D140" s="213"/>
      <c r="E140" s="124"/>
      <c r="F140" s="124">
        <v>9.9</v>
      </c>
      <c r="G140" s="124">
        <v>31.5</v>
      </c>
      <c r="H140" s="124">
        <v>4.2</v>
      </c>
      <c r="I140" s="37"/>
    </row>
    <row r="141" spans="2:15" ht="19.149999999999999" customHeight="1" x14ac:dyDescent="0.2">
      <c r="B141" s="220" t="s">
        <v>117</v>
      </c>
      <c r="C141" s="34" t="s">
        <v>118</v>
      </c>
      <c r="D141" s="246" t="s">
        <v>119</v>
      </c>
      <c r="E141" s="12"/>
      <c r="F141" s="12"/>
      <c r="G141" s="12"/>
      <c r="H141" s="12"/>
      <c r="I141" s="37"/>
      <c r="J141" s="200"/>
      <c r="M141" s="91"/>
    </row>
    <row r="142" spans="2:15" ht="36.75" customHeight="1" x14ac:dyDescent="0.2">
      <c r="B142" s="220"/>
      <c r="C142" s="8" t="s">
        <v>19</v>
      </c>
      <c r="D142" s="247"/>
      <c r="E142" s="124">
        <f>480-30-60</f>
        <v>390</v>
      </c>
      <c r="F142" s="124">
        <f>563-50</f>
        <v>513</v>
      </c>
      <c r="G142" s="124">
        <f>650-50</f>
        <v>600</v>
      </c>
      <c r="H142" s="124">
        <f>700-50</f>
        <v>650</v>
      </c>
      <c r="I142" s="37"/>
      <c r="J142" s="16"/>
    </row>
    <row r="143" spans="2:15" ht="18.75" customHeight="1" x14ac:dyDescent="0.2">
      <c r="B143" s="141"/>
      <c r="C143" s="94" t="s">
        <v>17</v>
      </c>
      <c r="D143" s="85"/>
      <c r="E143" s="86">
        <f>SUM(E145:E146)</f>
        <v>987.4</v>
      </c>
      <c r="F143" s="86">
        <f>SUM(F145:F146)</f>
        <v>2216.2000000000003</v>
      </c>
      <c r="G143" s="86">
        <f t="shared" ref="G143:H143" si="15">SUM(G145:G146)</f>
        <v>860.1</v>
      </c>
      <c r="H143" s="86">
        <f t="shared" si="15"/>
        <v>808.4</v>
      </c>
      <c r="I143" s="51"/>
    </row>
    <row r="144" spans="2:15" ht="15" customHeight="1" x14ac:dyDescent="0.2">
      <c r="B144" s="248"/>
      <c r="C144" s="92" t="s">
        <v>18</v>
      </c>
      <c r="D144" s="87"/>
      <c r="E144" s="89"/>
      <c r="F144" s="89"/>
      <c r="G144" s="89"/>
      <c r="H144" s="89"/>
      <c r="I144" s="37"/>
    </row>
    <row r="145" spans="2:9" ht="29.45" customHeight="1" x14ac:dyDescent="0.2">
      <c r="B145" s="249"/>
      <c r="C145" s="92" t="s">
        <v>48</v>
      </c>
      <c r="D145" s="87"/>
      <c r="E145" s="88">
        <f>SUMIF($C133:$C142,$C134,E133:E142)</f>
        <v>849.9</v>
      </c>
      <c r="F145" s="88">
        <f t="shared" ref="F145:H145" si="16">SUMIF($C133:$C142,$C134,F133:F142)</f>
        <v>2216.2000000000003</v>
      </c>
      <c r="G145" s="88">
        <f t="shared" si="16"/>
        <v>860.1</v>
      </c>
      <c r="H145" s="88">
        <f t="shared" si="16"/>
        <v>808.4</v>
      </c>
      <c r="I145" s="37"/>
    </row>
    <row r="146" spans="2:9" ht="21" customHeight="1" x14ac:dyDescent="0.2">
      <c r="B146" s="250"/>
      <c r="C146" s="92" t="s">
        <v>50</v>
      </c>
      <c r="D146" s="87"/>
      <c r="E146" s="88">
        <f>SUMIF($C133:$C142,$C135,E133:E142)</f>
        <v>137.5</v>
      </c>
      <c r="F146" s="88"/>
      <c r="G146" s="88"/>
      <c r="H146" s="88"/>
      <c r="I146" s="37"/>
    </row>
    <row r="147" spans="2:9" ht="30.6" customHeight="1" x14ac:dyDescent="0.2">
      <c r="B147" s="95" t="s">
        <v>120</v>
      </c>
      <c r="C147" s="20" t="s">
        <v>121</v>
      </c>
      <c r="D147" s="20"/>
      <c r="E147" s="20"/>
      <c r="F147" s="20"/>
      <c r="G147" s="20"/>
      <c r="H147" s="20"/>
      <c r="I147" s="20"/>
    </row>
    <row r="148" spans="2:9" ht="57" customHeight="1" x14ac:dyDescent="0.2">
      <c r="B148" s="96" t="s">
        <v>122</v>
      </c>
      <c r="C148" s="21" t="s">
        <v>182</v>
      </c>
      <c r="D148" s="97" t="s">
        <v>15</v>
      </c>
      <c r="E148" s="98"/>
      <c r="F148" s="98"/>
      <c r="G148" s="98"/>
      <c r="H148" s="98"/>
      <c r="I148" s="24" t="s">
        <v>123</v>
      </c>
    </row>
    <row r="149" spans="2:9" ht="18.600000000000001" customHeight="1" x14ac:dyDescent="0.2">
      <c r="B149" s="99"/>
      <c r="C149" s="26" t="s">
        <v>17</v>
      </c>
      <c r="D149" s="100"/>
      <c r="E149" s="101">
        <f>SUM(E151:E151)</f>
        <v>2788.8</v>
      </c>
      <c r="F149" s="101">
        <f t="shared" ref="F149:H149" si="17">SUM(F151:F151)</f>
        <v>2788.8</v>
      </c>
      <c r="G149" s="101">
        <f t="shared" si="17"/>
        <v>2788.8</v>
      </c>
      <c r="H149" s="101">
        <f t="shared" si="17"/>
        <v>2788.8</v>
      </c>
      <c r="I149" s="74"/>
    </row>
    <row r="150" spans="2:9" ht="16.149999999999999" customHeight="1" x14ac:dyDescent="0.2">
      <c r="B150" s="243"/>
      <c r="C150" s="34" t="s">
        <v>18</v>
      </c>
      <c r="D150" s="102"/>
      <c r="E150" s="103"/>
      <c r="F150" s="103"/>
      <c r="G150" s="103"/>
      <c r="H150" s="103"/>
      <c r="I150" s="70"/>
    </row>
    <row r="151" spans="2:9" ht="33" customHeight="1" x14ac:dyDescent="0.2">
      <c r="B151" s="244"/>
      <c r="C151" s="34" t="s">
        <v>19</v>
      </c>
      <c r="D151" s="102"/>
      <c r="E151" s="108">
        <v>2788.8</v>
      </c>
      <c r="F151" s="108">
        <v>2788.8</v>
      </c>
      <c r="G151" s="108">
        <v>2788.8</v>
      </c>
      <c r="H151" s="108">
        <v>2788.8</v>
      </c>
      <c r="I151" s="70"/>
    </row>
    <row r="152" spans="2:9" ht="58.5" customHeight="1" x14ac:dyDescent="0.2">
      <c r="B152" s="96" t="s">
        <v>124</v>
      </c>
      <c r="C152" s="21" t="s">
        <v>125</v>
      </c>
      <c r="D152" s="97" t="s">
        <v>15</v>
      </c>
      <c r="E152" s="104"/>
      <c r="F152" s="104"/>
      <c r="G152" s="104"/>
      <c r="H152" s="104"/>
      <c r="I152" s="24" t="s">
        <v>21</v>
      </c>
    </row>
    <row r="153" spans="2:9" ht="21" customHeight="1" x14ac:dyDescent="0.2">
      <c r="B153" s="51"/>
      <c r="C153" s="26" t="s">
        <v>17</v>
      </c>
      <c r="D153" s="105"/>
      <c r="E153" s="101">
        <f>E155</f>
        <v>37.700000000000003</v>
      </c>
      <c r="F153" s="101">
        <f t="shared" ref="F153:H153" si="18">F155</f>
        <v>105</v>
      </c>
      <c r="G153" s="101">
        <f t="shared" si="18"/>
        <v>105</v>
      </c>
      <c r="H153" s="101">
        <f t="shared" si="18"/>
        <v>105</v>
      </c>
      <c r="I153" s="74"/>
    </row>
    <row r="154" spans="2:9" ht="18.600000000000001" customHeight="1" x14ac:dyDescent="0.2">
      <c r="B154" s="106"/>
      <c r="C154" s="34" t="s">
        <v>18</v>
      </c>
      <c r="D154" s="107"/>
      <c r="E154" s="108"/>
      <c r="F154" s="108"/>
      <c r="G154" s="108"/>
      <c r="H154" s="108"/>
      <c r="I154" s="77"/>
    </row>
    <row r="155" spans="2:9" ht="31.15" customHeight="1" x14ac:dyDescent="0.2">
      <c r="B155" s="77"/>
      <c r="C155" s="34" t="s">
        <v>19</v>
      </c>
      <c r="D155" s="102"/>
      <c r="E155" s="103">
        <f>99.5-61.8</f>
        <v>37.700000000000003</v>
      </c>
      <c r="F155" s="108">
        <v>105</v>
      </c>
      <c r="G155" s="108">
        <v>105</v>
      </c>
      <c r="H155" s="108">
        <v>105</v>
      </c>
      <c r="I155" s="70"/>
    </row>
    <row r="156" spans="2:9" ht="57" customHeight="1" x14ac:dyDescent="0.2">
      <c r="B156" s="81" t="s">
        <v>126</v>
      </c>
      <c r="C156" s="21" t="s">
        <v>127</v>
      </c>
      <c r="D156" s="97" t="s">
        <v>15</v>
      </c>
      <c r="E156" s="104"/>
      <c r="F156" s="104"/>
      <c r="G156" s="104"/>
      <c r="H156" s="104"/>
      <c r="I156" s="24" t="s">
        <v>58</v>
      </c>
    </row>
    <row r="157" spans="2:9" ht="20.45" customHeight="1" x14ac:dyDescent="0.2">
      <c r="B157" s="51"/>
      <c r="C157" s="26" t="s">
        <v>17</v>
      </c>
      <c r="D157" s="105"/>
      <c r="E157" s="101">
        <f>E159</f>
        <v>65.099999999999994</v>
      </c>
      <c r="F157" s="101">
        <f t="shared" ref="F157:H157" si="19">F159</f>
        <v>122.9</v>
      </c>
      <c r="G157" s="101">
        <f t="shared" si="19"/>
        <v>122.9</v>
      </c>
      <c r="H157" s="101">
        <f t="shared" si="19"/>
        <v>122.9</v>
      </c>
      <c r="I157" s="74"/>
    </row>
    <row r="158" spans="2:9" ht="19.149999999999999" customHeight="1" x14ac:dyDescent="0.2">
      <c r="B158" s="106"/>
      <c r="C158" s="34" t="s">
        <v>18</v>
      </c>
      <c r="D158" s="102"/>
      <c r="E158" s="103"/>
      <c r="F158" s="103"/>
      <c r="G158" s="103"/>
      <c r="H158" s="103"/>
      <c r="I158" s="70"/>
    </row>
    <row r="159" spans="2:9" ht="31.15" customHeight="1" x14ac:dyDescent="0.2">
      <c r="B159" s="77"/>
      <c r="C159" s="34" t="s">
        <v>19</v>
      </c>
      <c r="D159" s="102"/>
      <c r="E159" s="108">
        <f>80-14.9</f>
        <v>65.099999999999994</v>
      </c>
      <c r="F159" s="111">
        <v>122.9</v>
      </c>
      <c r="G159" s="111">
        <v>122.9</v>
      </c>
      <c r="H159" s="111">
        <v>122.9</v>
      </c>
      <c r="I159" s="70"/>
    </row>
    <row r="160" spans="2:9" ht="58.5" customHeight="1" x14ac:dyDescent="0.2">
      <c r="B160" s="81" t="s">
        <v>128</v>
      </c>
      <c r="C160" s="21" t="s">
        <v>129</v>
      </c>
      <c r="D160" s="97" t="s">
        <v>15</v>
      </c>
      <c r="E160" s="104"/>
      <c r="F160" s="104"/>
      <c r="G160" s="104"/>
      <c r="H160" s="104"/>
      <c r="I160" s="24" t="s">
        <v>21</v>
      </c>
    </row>
    <row r="161" spans="2:15" ht="25.15" customHeight="1" x14ac:dyDescent="0.2">
      <c r="B161" s="74"/>
      <c r="C161" s="26" t="s">
        <v>17</v>
      </c>
      <c r="D161" s="109"/>
      <c r="E161" s="101">
        <f>E163</f>
        <v>4.0999999999999996</v>
      </c>
      <c r="F161" s="101">
        <f t="shared" ref="F161" si="20">F163</f>
        <v>8</v>
      </c>
      <c r="G161" s="101"/>
      <c r="H161" s="101"/>
      <c r="I161" s="29"/>
    </row>
    <row r="162" spans="2:15" ht="16.899999999999999" customHeight="1" x14ac:dyDescent="0.2">
      <c r="B162" s="243"/>
      <c r="C162" s="34" t="s">
        <v>18</v>
      </c>
      <c r="D162" s="110"/>
      <c r="E162" s="111"/>
      <c r="F162" s="111"/>
      <c r="G162" s="111"/>
      <c r="H162" s="111"/>
      <c r="I162" s="13"/>
    </row>
    <row r="163" spans="2:15" ht="31.15" customHeight="1" x14ac:dyDescent="0.2">
      <c r="B163" s="244"/>
      <c r="C163" s="34" t="s">
        <v>19</v>
      </c>
      <c r="D163" s="110"/>
      <c r="E163" s="111">
        <v>4.0999999999999996</v>
      </c>
      <c r="F163" s="108">
        <v>8</v>
      </c>
      <c r="G163" s="108"/>
      <c r="H163" s="108"/>
      <c r="I163" s="13"/>
    </row>
    <row r="164" spans="2:15" ht="27.75" customHeight="1" x14ac:dyDescent="0.2">
      <c r="B164" s="46"/>
      <c r="C164" s="26" t="s">
        <v>130</v>
      </c>
      <c r="D164" s="27"/>
      <c r="E164" s="28">
        <f>E9+E13+E17+E21+E25+E52+E74+E80+E84+E88+E93+E97+E106+E110+E128+E143+E153+E157+E149+E161+E101</f>
        <v>16981</v>
      </c>
      <c r="F164" s="28">
        <f>F9+F13+F17+F21+F25+F52+F74+F80+F84+F88+F93+F97+F106+F110+F128+F143+F153+F157+F149+F161+F101</f>
        <v>19913.900000000001</v>
      </c>
      <c r="G164" s="28">
        <f>G9+G13+G17+G21+G25+G52+G74+G80+G84+G88+G93+G97+G106+G110+G128+G143+G153+G157+G149+G161+G101</f>
        <v>30445.699999999997</v>
      </c>
      <c r="H164" s="28">
        <f>H9+H13+H17+H21+H25+H52+H74+H80+H84+H88+H93+H97+H106+H110+H128+H143+H153+H157+H149+H161+H101</f>
        <v>31018.800000000003</v>
      </c>
      <c r="I164" s="28"/>
    </row>
    <row r="165" spans="2:15" ht="17.45" customHeight="1" x14ac:dyDescent="0.2">
      <c r="B165" s="47"/>
      <c r="C165" s="34" t="s">
        <v>131</v>
      </c>
      <c r="D165" s="43"/>
      <c r="E165" s="36">
        <v>0</v>
      </c>
      <c r="F165" s="36">
        <v>0</v>
      </c>
      <c r="G165" s="36">
        <v>0</v>
      </c>
      <c r="H165" s="36">
        <v>0</v>
      </c>
      <c r="I165" s="36"/>
    </row>
    <row r="166" spans="2:15" ht="32.25" customHeight="1" x14ac:dyDescent="0.2">
      <c r="B166" s="47"/>
      <c r="C166" s="163" t="s">
        <v>132</v>
      </c>
      <c r="D166" s="43"/>
      <c r="E166" s="36"/>
      <c r="F166" s="36">
        <f>F164-E164</f>
        <v>2932.9000000000015</v>
      </c>
      <c r="G166" s="36">
        <f t="shared" ref="G166:H166" si="21">G164-F164</f>
        <v>10531.799999999996</v>
      </c>
      <c r="H166" s="36">
        <f t="shared" si="21"/>
        <v>573.10000000000582</v>
      </c>
      <c r="I166" s="36"/>
    </row>
    <row r="167" spans="2:15" ht="15" customHeight="1" x14ac:dyDescent="0.2">
      <c r="B167" s="242"/>
      <c r="C167" s="242"/>
      <c r="D167" s="242"/>
      <c r="E167" s="242"/>
      <c r="F167" s="242"/>
      <c r="G167" s="242"/>
      <c r="H167" s="242"/>
      <c r="I167" s="242"/>
    </row>
    <row r="168" spans="2:15" s="4" customFormat="1" ht="15" customHeight="1" x14ac:dyDescent="0.2">
      <c r="B168" s="241" t="s">
        <v>133</v>
      </c>
      <c r="C168" s="241"/>
      <c r="D168" s="241"/>
      <c r="E168" s="241"/>
      <c r="F168" s="241"/>
      <c r="G168" s="241"/>
      <c r="H168" s="241"/>
      <c r="I168" s="241"/>
      <c r="J168" s="131"/>
      <c r="K168" s="132"/>
      <c r="L168" s="133"/>
      <c r="M168" s="133"/>
      <c r="N168" s="133"/>
      <c r="O168" s="133"/>
    </row>
    <row r="169" spans="2:15" s="4" customFormat="1" ht="15" customHeight="1" x14ac:dyDescent="0.2">
      <c r="B169" s="245" t="s">
        <v>134</v>
      </c>
      <c r="C169" s="245"/>
      <c r="D169" s="245"/>
      <c r="E169" s="245"/>
      <c r="F169" s="245"/>
      <c r="G169" s="245"/>
      <c r="H169" s="245"/>
      <c r="I169" s="245"/>
      <c r="J169" s="131"/>
      <c r="K169" s="132"/>
      <c r="L169" s="133"/>
      <c r="M169" s="133"/>
      <c r="N169" s="133"/>
      <c r="O169" s="133"/>
    </row>
    <row r="170" spans="2:15" s="4" customFormat="1" ht="15" customHeight="1" x14ac:dyDescent="0.2">
      <c r="B170" s="241" t="s">
        <v>135</v>
      </c>
      <c r="C170" s="241"/>
      <c r="D170" s="241"/>
      <c r="E170" s="241"/>
      <c r="F170" s="241"/>
      <c r="G170" s="241"/>
      <c r="H170" s="241"/>
      <c r="I170" s="241"/>
      <c r="J170" s="131"/>
      <c r="K170" s="132"/>
      <c r="L170" s="133"/>
      <c r="M170" s="133"/>
      <c r="N170" s="133"/>
      <c r="O170" s="133"/>
    </row>
    <row r="171" spans="2:15" s="4" customFormat="1" ht="15" customHeight="1" x14ac:dyDescent="0.2">
      <c r="B171" s="241" t="s">
        <v>136</v>
      </c>
      <c r="C171" s="241"/>
      <c r="D171" s="241"/>
      <c r="E171" s="241"/>
      <c r="F171" s="241"/>
      <c r="G171" s="241"/>
      <c r="H171" s="241"/>
      <c r="I171" s="241"/>
      <c r="J171" s="131"/>
      <c r="K171" s="132"/>
      <c r="L171" s="133"/>
      <c r="M171" s="133"/>
      <c r="N171" s="133"/>
      <c r="O171" s="133"/>
    </row>
    <row r="172" spans="2:15" x14ac:dyDescent="0.2">
      <c r="F172" s="208"/>
    </row>
    <row r="173" spans="2:15" x14ac:dyDescent="0.2">
      <c r="B173" s="15" t="s">
        <v>137</v>
      </c>
      <c r="E173" s="125"/>
      <c r="F173" s="208"/>
      <c r="G173" s="125"/>
      <c r="H173" s="125"/>
    </row>
    <row r="174" spans="2:15" x14ac:dyDescent="0.2">
      <c r="B174" s="15" t="s">
        <v>138</v>
      </c>
      <c r="F174" s="208"/>
    </row>
    <row r="175" spans="2:15" x14ac:dyDescent="0.2">
      <c r="B175" s="15" t="s">
        <v>139</v>
      </c>
      <c r="D175" s="112"/>
      <c r="F175" s="208"/>
    </row>
    <row r="176" spans="2:15" x14ac:dyDescent="0.2">
      <c r="B176" s="15" t="s">
        <v>140</v>
      </c>
      <c r="D176" s="112"/>
      <c r="F176" s="208"/>
    </row>
    <row r="177" spans="6:6" x14ac:dyDescent="0.2">
      <c r="F177" s="208"/>
    </row>
    <row r="178" spans="6:6" x14ac:dyDescent="0.2">
      <c r="F178" s="208"/>
    </row>
    <row r="179" spans="6:6" x14ac:dyDescent="0.2">
      <c r="F179" s="125"/>
    </row>
    <row r="180" spans="6:6" x14ac:dyDescent="0.2">
      <c r="F180" s="125"/>
    </row>
    <row r="181" spans="6:6" x14ac:dyDescent="0.2">
      <c r="F181" s="125"/>
    </row>
  </sheetData>
  <mergeCells count="60">
    <mergeCell ref="D117:D118"/>
    <mergeCell ref="D58:D73"/>
    <mergeCell ref="D119:D127"/>
    <mergeCell ref="B53:B56"/>
    <mergeCell ref="B70:B71"/>
    <mergeCell ref="B68:B69"/>
    <mergeCell ref="B58:B59"/>
    <mergeCell ref="B60:B61"/>
    <mergeCell ref="B89:B91"/>
    <mergeCell ref="B85:B86"/>
    <mergeCell ref="B81:B82"/>
    <mergeCell ref="B78:B79"/>
    <mergeCell ref="B129:B131"/>
    <mergeCell ref="B121:B123"/>
    <mergeCell ref="B98:B99"/>
    <mergeCell ref="B107:B108"/>
    <mergeCell ref="B102:B104"/>
    <mergeCell ref="B117:B118"/>
    <mergeCell ref="B126:B127"/>
    <mergeCell ref="B171:I171"/>
    <mergeCell ref="B167:I167"/>
    <mergeCell ref="B150:B151"/>
    <mergeCell ref="B162:B163"/>
    <mergeCell ref="B141:B142"/>
    <mergeCell ref="B168:I168"/>
    <mergeCell ref="B169:I169"/>
    <mergeCell ref="B170:I170"/>
    <mergeCell ref="D141:D142"/>
    <mergeCell ref="B144:B146"/>
    <mergeCell ref="H1:I1"/>
    <mergeCell ref="H2:I2"/>
    <mergeCell ref="B30:B33"/>
    <mergeCell ref="B34:B37"/>
    <mergeCell ref="B38:B41"/>
    <mergeCell ref="B22:B23"/>
    <mergeCell ref="B4:I4"/>
    <mergeCell ref="B18:B19"/>
    <mergeCell ref="D30:D51"/>
    <mergeCell ref="B10:B11"/>
    <mergeCell ref="B26:B27"/>
    <mergeCell ref="B42:B45"/>
    <mergeCell ref="B50:B51"/>
    <mergeCell ref="B46:B49"/>
    <mergeCell ref="B14:B15"/>
    <mergeCell ref="D139:D140"/>
    <mergeCell ref="J99:M99"/>
    <mergeCell ref="B62:B63"/>
    <mergeCell ref="B64:B65"/>
    <mergeCell ref="B124:B125"/>
    <mergeCell ref="B115:B116"/>
    <mergeCell ref="B136:B138"/>
    <mergeCell ref="B133:B135"/>
    <mergeCell ref="B139:B140"/>
    <mergeCell ref="B119:B120"/>
    <mergeCell ref="B94:B95"/>
    <mergeCell ref="B66:B67"/>
    <mergeCell ref="B111:B112"/>
    <mergeCell ref="D134:D135"/>
    <mergeCell ref="B72:B73"/>
    <mergeCell ref="D115:D116"/>
  </mergeCells>
  <printOptions horizontalCentered="1"/>
  <pageMargins left="0.39370078740157483" right="0.39370078740157483" top="0.59055118110236227" bottom="0.59055118110236227" header="0" footer="0"/>
  <pageSetup paperSize="9" scale="62" fitToWidth="0" fitToHeight="0" orientation="portrait" r:id="rId1"/>
  <rowBreaks count="3" manualBreakCount="3">
    <brk id="39" max="8" man="1"/>
    <brk id="82" max="8" man="1"/>
    <brk id="118" max="8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33D32-65B9-4AAF-9EF8-768DF11B58DD}">
  <sheetPr>
    <pageSetUpPr fitToPage="1"/>
  </sheetPr>
  <dimension ref="B1:I24"/>
  <sheetViews>
    <sheetView workbookViewId="0">
      <selection activeCell="M15" sqref="M15"/>
    </sheetView>
  </sheetViews>
  <sheetFormatPr defaultColWidth="9.140625" defaultRowHeight="12.75" x14ac:dyDescent="0.2"/>
  <cols>
    <col min="1" max="1" width="2.5703125" style="4" customWidth="1"/>
    <col min="2" max="2" width="4.7109375" style="4" customWidth="1"/>
    <col min="3" max="3" width="44.7109375" style="1" customWidth="1"/>
    <col min="4" max="4" width="14.7109375" style="4" customWidth="1"/>
    <col min="5" max="5" width="12.85546875" style="4" customWidth="1"/>
    <col min="6" max="6" width="13.140625" style="4" customWidth="1"/>
    <col min="7" max="7" width="13.7109375" style="4" customWidth="1"/>
    <col min="8" max="16384" width="9.140625" style="4"/>
  </cols>
  <sheetData>
    <row r="1" spans="2:9" ht="25.15" customHeight="1" x14ac:dyDescent="0.2">
      <c r="B1" s="268" t="s">
        <v>141</v>
      </c>
      <c r="C1" s="268"/>
      <c r="D1" s="268"/>
      <c r="E1" s="268"/>
      <c r="F1" s="268"/>
      <c r="G1" s="268"/>
    </row>
    <row r="2" spans="2:9" x14ac:dyDescent="0.2">
      <c r="C2" s="4"/>
    </row>
    <row r="3" spans="2:9" ht="49.9" customHeight="1" x14ac:dyDescent="0.2">
      <c r="B3" s="151" t="s">
        <v>142</v>
      </c>
      <c r="C3" s="152" t="s">
        <v>143</v>
      </c>
      <c r="D3" s="153" t="s">
        <v>144</v>
      </c>
      <c r="E3" s="150" t="s">
        <v>7</v>
      </c>
      <c r="F3" s="150" t="s">
        <v>8</v>
      </c>
      <c r="G3" s="150" t="s">
        <v>9</v>
      </c>
    </row>
    <row r="4" spans="2:9" ht="12.75" customHeight="1" x14ac:dyDescent="0.2">
      <c r="B4" s="154">
        <v>1</v>
      </c>
      <c r="C4" s="137">
        <v>2</v>
      </c>
      <c r="D4" s="142">
        <v>3</v>
      </c>
      <c r="E4" s="159">
        <v>4</v>
      </c>
      <c r="F4" s="159">
        <v>5</v>
      </c>
      <c r="G4" s="159">
        <v>6</v>
      </c>
    </row>
    <row r="5" spans="2:9" ht="15.75" customHeight="1" x14ac:dyDescent="0.2">
      <c r="B5" s="269" t="s">
        <v>145</v>
      </c>
      <c r="C5" s="270"/>
      <c r="D5" s="270"/>
      <c r="E5" s="270"/>
      <c r="F5" s="270"/>
      <c r="G5" s="271"/>
    </row>
    <row r="6" spans="2:9" ht="12.75" customHeight="1" x14ac:dyDescent="0.2">
      <c r="B6" s="155" t="s">
        <v>146</v>
      </c>
      <c r="C6" s="138" t="s">
        <v>17</v>
      </c>
      <c r="D6" s="143">
        <f>SUM(D8:D13)</f>
        <v>16981</v>
      </c>
      <c r="E6" s="143">
        <f>SUM(E8:E13)</f>
        <v>19913.900000000001</v>
      </c>
      <c r="F6" s="143">
        <f>SUM(F8:F13)</f>
        <v>30445.7</v>
      </c>
      <c r="G6" s="139">
        <f>SUM(G8:G13)</f>
        <v>31018.799999999999</v>
      </c>
    </row>
    <row r="7" spans="2:9" ht="18" customHeight="1" x14ac:dyDescent="0.2">
      <c r="B7" s="156"/>
      <c r="C7" s="167" t="s">
        <v>147</v>
      </c>
      <c r="D7" s="144"/>
      <c r="E7" s="149"/>
      <c r="F7" s="149"/>
      <c r="G7" s="149"/>
    </row>
    <row r="8" spans="2:9" ht="28.5" customHeight="1" x14ac:dyDescent="0.2">
      <c r="B8" s="156" t="s">
        <v>148</v>
      </c>
      <c r="C8" s="168" t="s">
        <v>149</v>
      </c>
      <c r="D8" s="145">
        <f>SUMIF('11 programa 3 lentelė'!$C7:$C165,'11 programa 3 lentelė'!$C31,'11 programa 3 lentelė'!E7:E165)</f>
        <v>16252.099999999999</v>
      </c>
      <c r="E8" s="145">
        <f>SUMIF('11 programa 3 lentelė'!$C7:$C165,'11 programa 3 lentelė'!$C31,'11 programa 3 lentelė'!F7:F165)</f>
        <v>19362.7</v>
      </c>
      <c r="F8" s="145">
        <f>SUMIF('11 programa 3 lentelė'!$C7:$C165,'11 programa 3 lentelė'!$C31,'11 programa 3 lentelė'!G7:G165)</f>
        <v>29961.3</v>
      </c>
      <c r="G8" s="7">
        <f>SUMIF('11 programa 3 lentelė'!$C7:$C165,'11 programa 3 lentelė'!$C31,'11 programa 3 lentelė'!H7:H165)</f>
        <v>30534.399999999998</v>
      </c>
      <c r="H8" s="207"/>
      <c r="I8" s="207"/>
    </row>
    <row r="9" spans="2:9" ht="12.75" customHeight="1" x14ac:dyDescent="0.2">
      <c r="B9" s="156" t="s">
        <v>150</v>
      </c>
      <c r="C9" s="14" t="s">
        <v>151</v>
      </c>
      <c r="D9" s="145" cm="1">
        <f t="array" ref="D9">SUMIF('11 programa 3 lentelė'!$C7:$C165,'11 programa 3 lentelė'!C00,'11 programa 3 lentelė'!E7:E165)</f>
        <v>0</v>
      </c>
      <c r="E9" s="145" cm="1">
        <f t="array" ref="E9">SUMIF('11 programa 3 lentelė'!$C7:$C165,'11 programa 3 lentelė'!C00,'11 programa 3 lentelė'!F7:F165)</f>
        <v>0</v>
      </c>
      <c r="F9" s="145" cm="1">
        <f t="array" ref="F9">SUMIF('11 programa 3 lentelė'!$C7:$C165,'11 programa 3 lentelė'!C00,'11 programa 3 lentelė'!G7:G165)</f>
        <v>0</v>
      </c>
      <c r="G9" s="7" cm="1">
        <f t="array" ref="G9">SUMIF('11 programa 3 lentelė'!$C7:$C165,'11 programa 3 lentelė'!C00,'11 programa 3 lentelė'!H7:H165)</f>
        <v>0</v>
      </c>
      <c r="H9" s="207"/>
      <c r="I9" s="207"/>
    </row>
    <row r="10" spans="2:9" ht="12.75" customHeight="1" x14ac:dyDescent="0.2">
      <c r="B10" s="156" t="s">
        <v>152</v>
      </c>
      <c r="C10" s="14" t="s">
        <v>153</v>
      </c>
      <c r="D10" s="145">
        <f>SUMIF('11 programa 3 lentelė'!$C7:$C165,'11 programa 3 lentelė'!$C36,'11 programa 3 lentelė'!E7:E165)</f>
        <v>443.4</v>
      </c>
      <c r="E10" s="145">
        <f>SUMIF('11 programa 3 lentelė'!$C7:$C165,'11 programa 3 lentelė'!$C36,'11 programa 3 lentelė'!F7:F165)</f>
        <v>484.4</v>
      </c>
      <c r="F10" s="145">
        <f>SUMIF('11 programa 3 lentelė'!$C7:$C165,'11 programa 3 lentelė'!$C36,'11 programa 3 lentelė'!G7:G165)</f>
        <v>484.4</v>
      </c>
      <c r="G10" s="7">
        <f>SUMIF('11 programa 3 lentelė'!$C7:$C165,'11 programa 3 lentelė'!$C36,'11 programa 3 lentelė'!H7:H165)</f>
        <v>484.4</v>
      </c>
      <c r="H10" s="207"/>
      <c r="I10" s="207"/>
    </row>
    <row r="11" spans="2:9" ht="27.75" customHeight="1" x14ac:dyDescent="0.2">
      <c r="B11" s="156" t="s">
        <v>154</v>
      </c>
      <c r="C11" s="14" t="s">
        <v>155</v>
      </c>
      <c r="D11" s="145" cm="1">
        <f t="array" ref="D11">SUMIF('11 programa 3 lentelė'!$C7:$C165,'11 programa 3 lentelė'!C00,'11 programa 3 lentelė'!E7:E165)</f>
        <v>0</v>
      </c>
      <c r="E11" s="145" cm="1">
        <f t="array" ref="E11">SUMIF('11 programa 3 lentelė'!$C7:$C165,'11 programa 3 lentelė'!C00,'11 programa 3 lentelė'!F7:F165)</f>
        <v>0</v>
      </c>
      <c r="F11" s="145" cm="1">
        <f t="array" ref="F11">SUMIF('11 programa 3 lentelė'!$C7:$C165,'11 programa 3 lentelė'!C00,'11 programa 3 lentelė'!G7:G165)</f>
        <v>0</v>
      </c>
      <c r="G11" s="7" cm="1">
        <f t="array" ref="G11">SUMIF('11 programa 3 lentelė'!$C7:$C165,'11 programa 3 lentelė'!C00,'11 programa 3 lentelė'!H7:H165)</f>
        <v>0</v>
      </c>
      <c r="H11" s="207"/>
      <c r="I11" s="207"/>
    </row>
    <row r="12" spans="2:9" ht="12.75" customHeight="1" x14ac:dyDescent="0.2">
      <c r="B12" s="156" t="s">
        <v>156</v>
      </c>
      <c r="C12" s="14" t="s">
        <v>157</v>
      </c>
      <c r="D12" s="145" cm="1">
        <f t="array" ref="D12">SUMIF('11 programa 3 lentelė'!C7:C166,C00,'11 programa 3 lentelė'!E7:E166)</f>
        <v>0</v>
      </c>
      <c r="E12" s="145" cm="1">
        <f t="array" ref="E12">SUMIF('11 programa 3 lentelė'!D7:D166,C00,'11 programa 3 lentelė'!F7:F166)</f>
        <v>0</v>
      </c>
      <c r="F12" s="145" cm="1">
        <f t="array" ref="F12">SUMIF('11 programa 3 lentelė'!E7:E166,C00,'11 programa 3 lentelė'!G7:G166)</f>
        <v>0</v>
      </c>
      <c r="G12" s="272" cm="1">
        <f t="array" ref="G12">SUMIF('11 programa 3 lentelė'!F7:F166,C00,'11 programa 3 lentelė'!H7:H166)</f>
        <v>0</v>
      </c>
      <c r="H12" s="207"/>
      <c r="I12" s="207"/>
    </row>
    <row r="13" spans="2:9" ht="12.75" customHeight="1" x14ac:dyDescent="0.2">
      <c r="B13" s="156" t="s">
        <v>158</v>
      </c>
      <c r="C13" s="14" t="s">
        <v>159</v>
      </c>
      <c r="D13" s="145">
        <f>SUMIF('11 programa 3 lentelė'!$C7:$C165,'11 programa 3 lentelė'!$C33,'11 programa 3 lentelė'!E7:E165)</f>
        <v>285.5</v>
      </c>
      <c r="E13" s="145">
        <f>SUMIF('11 programa 3 lentelė'!$C7:$C165,'11 programa 3 lentelė'!$C33,'11 programa 3 lentelė'!F7:F165)</f>
        <v>66.800000000000011</v>
      </c>
      <c r="F13" s="145">
        <f>SUMIF('11 programa 3 lentelė'!$C7:$C165,'11 programa 3 lentelė'!$C33,'11 programa 3 lentelė'!G7:G165)</f>
        <v>0</v>
      </c>
      <c r="G13" s="7">
        <f>SUMIF('11 programa 3 lentelė'!$C7:$C165,'11 programa 3 lentelė'!$C33,'11 programa 3 lentelė'!H7:H165)</f>
        <v>0</v>
      </c>
      <c r="H13" s="207"/>
      <c r="I13" s="207"/>
    </row>
    <row r="14" spans="2:9" ht="42" customHeight="1" x14ac:dyDescent="0.2">
      <c r="B14" s="157" t="s">
        <v>160</v>
      </c>
      <c r="C14" s="167" t="s">
        <v>161</v>
      </c>
      <c r="D14" s="146">
        <f>SUM(D16:D21)</f>
        <v>0</v>
      </c>
      <c r="E14" s="146">
        <f t="shared" ref="E14:G14" si="0">SUM(E16:E21)</f>
        <v>0</v>
      </c>
      <c r="F14" s="146">
        <f t="shared" si="0"/>
        <v>0</v>
      </c>
      <c r="G14" s="6">
        <f t="shared" si="0"/>
        <v>0</v>
      </c>
    </row>
    <row r="15" spans="2:9" ht="15.75" customHeight="1" x14ac:dyDescent="0.2">
      <c r="B15" s="156"/>
      <c r="C15" s="167" t="s">
        <v>147</v>
      </c>
      <c r="D15" s="147"/>
      <c r="E15" s="149"/>
      <c r="F15" s="149"/>
      <c r="G15" s="149"/>
    </row>
    <row r="16" spans="2:9" ht="12.75" customHeight="1" x14ac:dyDescent="0.2">
      <c r="B16" s="156" t="s">
        <v>162</v>
      </c>
      <c r="C16" s="169" t="s">
        <v>163</v>
      </c>
      <c r="D16" s="145" cm="1">
        <f t="array" ref="D16">SUMIF('11 programa 3 lentelė'!$C7:$C165,'11 programa 3 lentelė'!C00,'11 programa 3 lentelė'!E7:E165)</f>
        <v>0</v>
      </c>
      <c r="E16" s="145" cm="1">
        <f t="array" ref="E16">SUMIF('11 programa 3 lentelė'!$C7:$C165,'11 programa 3 lentelė'!C00,'11 programa 3 lentelė'!F7:F165)</f>
        <v>0</v>
      </c>
      <c r="F16" s="145" cm="1">
        <f t="array" ref="F16">SUMIF('11 programa 3 lentelė'!$C7:$C165,'11 programa 3 lentelė'!C00,'11 programa 3 lentelė'!G7:G165)</f>
        <v>0</v>
      </c>
      <c r="G16" s="7" cm="1">
        <f t="array" ref="G16">SUMIF('11 programa 3 lentelė'!$C7:$C165,'11 programa 3 lentelė'!C00,'11 programa 3 lentelė'!H7:H165)</f>
        <v>0</v>
      </c>
    </row>
    <row r="17" spans="2:7" ht="12.75" customHeight="1" x14ac:dyDescent="0.2">
      <c r="B17" s="156" t="s">
        <v>164</v>
      </c>
      <c r="C17" s="169" t="s">
        <v>165</v>
      </c>
      <c r="D17" s="145" cm="1">
        <f t="array" ref="D17">SUMIF('11 programa 3 lentelė'!$C7:$C165,'11 programa 3 lentelė'!C00,'11 programa 3 lentelė'!E7:E165)</f>
        <v>0</v>
      </c>
      <c r="E17" s="145" cm="1">
        <f t="array" ref="E17">SUMIF('11 programa 3 lentelė'!$C7:$C165,'11 programa 3 lentelė'!C00,'11 programa 3 lentelė'!F7:F165)</f>
        <v>0</v>
      </c>
      <c r="F17" s="145" cm="1">
        <f t="array" ref="F17">SUMIF('11 programa 3 lentelė'!$C7:$C165,'11 programa 3 lentelė'!C00,'11 programa 3 lentelė'!G7:G165)</f>
        <v>0</v>
      </c>
      <c r="G17" s="7" cm="1">
        <f t="array" ref="G17">SUMIF('11 programa 3 lentelė'!$C7:$C165,'11 programa 3 lentelė'!C00,'11 programa 3 lentelė'!H7:H165)</f>
        <v>0</v>
      </c>
    </row>
    <row r="18" spans="2:7" ht="26.25" customHeight="1" x14ac:dyDescent="0.2">
      <c r="B18" s="156" t="s">
        <v>166</v>
      </c>
      <c r="C18" s="169" t="s">
        <v>167</v>
      </c>
      <c r="D18" s="145" cm="1">
        <f t="array" ref="D18">SUMIF('11 programa 3 lentelė'!$C7:$C165,'11 programa 3 lentelė'!C00,'11 programa 3 lentelė'!E7:E165)</f>
        <v>0</v>
      </c>
      <c r="E18" s="145" cm="1">
        <f t="array" ref="E18">SUMIF('11 programa 3 lentelė'!$C7:$C165,'11 programa 3 lentelė'!C00,'11 programa 3 lentelė'!F7:F165)</f>
        <v>0</v>
      </c>
      <c r="F18" s="145" cm="1">
        <f t="array" ref="F18">SUMIF('11 programa 3 lentelė'!$C7:$C165,'11 programa 3 lentelė'!C00,'11 programa 3 lentelė'!G7:G165)</f>
        <v>0</v>
      </c>
      <c r="G18" s="7" cm="1">
        <f t="array" ref="G18">SUMIF('11 programa 3 lentelė'!$C7:$C165,'11 programa 3 lentelė'!C00,'11 programa 3 lentelė'!H7:H165)</f>
        <v>0</v>
      </c>
    </row>
    <row r="19" spans="2:7" ht="12.75" customHeight="1" x14ac:dyDescent="0.2">
      <c r="B19" s="156" t="s">
        <v>168</v>
      </c>
      <c r="C19" s="169" t="s">
        <v>169</v>
      </c>
      <c r="D19" s="145" cm="1">
        <f t="array" ref="D19">SUMIF('11 programa 3 lentelė'!$C7:$C165,'11 programa 3 lentelė'!C00,'11 programa 3 lentelė'!E7:E165)</f>
        <v>0</v>
      </c>
      <c r="E19" s="145" cm="1">
        <f t="array" ref="E19">SUMIF('11 programa 3 lentelė'!$C7:$C165,'11 programa 3 lentelė'!C00,'11 programa 3 lentelė'!F7:F165)</f>
        <v>0</v>
      </c>
      <c r="F19" s="145" cm="1">
        <f t="array" ref="F19">SUMIF('11 programa 3 lentelė'!$C7:$C165,'11 programa 3 lentelė'!C00,'11 programa 3 lentelė'!G7:G165)</f>
        <v>0</v>
      </c>
      <c r="G19" s="7" cm="1">
        <f t="array" ref="G19">SUMIF('11 programa 3 lentelė'!$C7:$C165,'11 programa 3 lentelė'!C00,'11 programa 3 lentelė'!H7:H165)</f>
        <v>0</v>
      </c>
    </row>
    <row r="20" spans="2:7" ht="12.75" customHeight="1" x14ac:dyDescent="0.2">
      <c r="B20" s="156" t="s">
        <v>170</v>
      </c>
      <c r="C20" s="169" t="s">
        <v>171</v>
      </c>
      <c r="D20" s="145" cm="1">
        <f t="array" ref="D20">SUMIF('11 programa 3 lentelė'!$C7:$C165,'11 programa 3 lentelė'!C00,'11 programa 3 lentelė'!E7:E165)</f>
        <v>0</v>
      </c>
      <c r="E20" s="145" cm="1">
        <f t="array" ref="E20">SUMIF('11 programa 3 lentelė'!$C7:$C165,'11 programa 3 lentelė'!C00,'11 programa 3 lentelė'!F7:F165)</f>
        <v>0</v>
      </c>
      <c r="F20" s="145" cm="1">
        <f t="array" ref="F20">SUMIF('11 programa 3 lentelė'!$C7:$C165,'11 programa 3 lentelė'!C00,'11 programa 3 lentelė'!G7:G165)</f>
        <v>0</v>
      </c>
      <c r="G20" s="7" cm="1">
        <f t="array" ref="G20">SUMIF('11 programa 3 lentelė'!$C7:$C165,'11 programa 3 lentelė'!C00,'11 programa 3 lentelė'!H7:H165)</f>
        <v>0</v>
      </c>
    </row>
    <row r="21" spans="2:7" ht="12.75" customHeight="1" x14ac:dyDescent="0.2">
      <c r="B21" s="156" t="s">
        <v>172</v>
      </c>
      <c r="C21" s="169" t="s">
        <v>173</v>
      </c>
      <c r="D21" s="145" cm="1">
        <f t="array" ref="D21">SUMIF('11 programa 3 lentelė'!$C7:$C165,'11 programa 3 lentelė'!C00,'11 programa 3 lentelė'!E7:E165)</f>
        <v>0</v>
      </c>
      <c r="E21" s="145" cm="1">
        <f t="array" ref="E21">SUMIF('11 programa 3 lentelė'!$C7:$C165,'11 programa 3 lentelė'!C00,'11 programa 3 lentelė'!F7:F165)</f>
        <v>0</v>
      </c>
      <c r="F21" s="145" cm="1">
        <f t="array" ref="F21">SUMIF('11 programa 3 lentelė'!$C7:$C165,'11 programa 3 lentelė'!C00,'11 programa 3 lentelė'!G7:G165)</f>
        <v>0</v>
      </c>
      <c r="G21" s="7" cm="1">
        <f t="array" ref="G21">SUMIF('11 programa 3 lentelė'!$C7:$C165,'11 programa 3 lentelė'!C00,'11 programa 3 lentelė'!H7:H165)</f>
        <v>0</v>
      </c>
    </row>
    <row r="22" spans="2:7" ht="25.5" x14ac:dyDescent="0.2">
      <c r="B22" s="156"/>
      <c r="C22" s="14" t="s">
        <v>174</v>
      </c>
      <c r="D22" s="148">
        <f>D6+D14</f>
        <v>16981</v>
      </c>
      <c r="E22" s="148">
        <f t="shared" ref="E22:G22" si="1">E6+E14</f>
        <v>19913.900000000001</v>
      </c>
      <c r="F22" s="148">
        <f t="shared" si="1"/>
        <v>30445.7</v>
      </c>
      <c r="G22" s="3">
        <f t="shared" si="1"/>
        <v>31018.799999999999</v>
      </c>
    </row>
    <row r="23" spans="2:7" ht="14.45" customHeight="1" x14ac:dyDescent="0.2">
      <c r="B23" s="158"/>
      <c r="C23" s="14" t="s">
        <v>131</v>
      </c>
      <c r="D23" s="147">
        <v>0</v>
      </c>
      <c r="E23" s="147">
        <v>0</v>
      </c>
      <c r="F23" s="147">
        <v>0</v>
      </c>
      <c r="G23" s="2">
        <v>0</v>
      </c>
    </row>
    <row r="24" spans="2:7" ht="25.5" x14ac:dyDescent="0.2">
      <c r="B24" s="164"/>
      <c r="C24" s="14" t="s">
        <v>132</v>
      </c>
      <c r="D24" s="164"/>
      <c r="E24" s="186">
        <f>E22-D22</f>
        <v>2932.9000000000015</v>
      </c>
      <c r="F24" s="186">
        <f t="shared" ref="F24:G24" si="2">F22-E22</f>
        <v>10531.8</v>
      </c>
      <c r="G24" s="186">
        <f t="shared" si="2"/>
        <v>573.09999999999854</v>
      </c>
    </row>
  </sheetData>
  <mergeCells count="2">
    <mergeCell ref="B1:G1"/>
    <mergeCell ref="B5:G5"/>
  </mergeCells>
  <pageMargins left="0.7" right="0.7" top="0.75" bottom="0.75" header="0.3" footer="0.3"/>
  <pageSetup paperSize="9" orientation="portrait" r:id="rId1"/>
  <ignoredErrors>
    <ignoredError sqref="D10:G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2</vt:i4>
      </vt:variant>
    </vt:vector>
  </HeadingPairs>
  <TitlesOfParts>
    <vt:vector size="4" baseType="lpstr">
      <vt:lpstr>11 programa 3 lentelė</vt:lpstr>
      <vt:lpstr>Lėšų suvestinė 2 lentelė</vt:lpstr>
      <vt:lpstr>'11 programa 3 lentelė'!Print_Area</vt:lpstr>
      <vt:lpstr>'11 programa 3 lentelė'!Print_Titles</vt:lpstr>
    </vt:vector>
  </TitlesOfParts>
  <Manager/>
  <Company>KMSA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Snieguolė Kačerauskaitė</dc:creator>
  <cp:keywords/>
  <dc:description/>
  <cp:lastModifiedBy>Asta Česnauskienė</cp:lastModifiedBy>
  <cp:revision/>
  <cp:lastPrinted>2024-12-19T10:16:45Z</cp:lastPrinted>
  <dcterms:created xsi:type="dcterms:W3CDTF">2023-07-10T07:04:14Z</dcterms:created>
  <dcterms:modified xsi:type="dcterms:W3CDTF">2024-12-20T06:32:04Z</dcterms:modified>
  <cp:category/>
  <cp:contentStatus/>
</cp:coreProperties>
</file>