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valdyba\kmsa\Savivaldybės administracija\BENDROSIOS VALDYMO FUNKCIJOS\Strateginio planavimo skyrius\SVP PLANAI\2025-2027 SVP\Komitetams 2024-12-19\"/>
    </mc:Choice>
  </mc:AlternateContent>
  <xr:revisionPtr revIDLastSave="0" documentId="13_ncr:1_{E9C848B1-8B27-4CCD-AADA-AA1CE0C22598}" xr6:coauthVersionLast="47" xr6:coauthVersionMax="47" xr10:uidLastSave="{00000000-0000-0000-0000-000000000000}"/>
  <bookViews>
    <workbookView xWindow="-120" yWindow="-120" windowWidth="38640" windowHeight="21120" xr2:uid="{FEA9E383-1DE5-4AFE-98A8-7A94D3659092}"/>
  </bookViews>
  <sheets>
    <sheet name="002 programa 3 lentelė" sheetId="1" r:id="rId1"/>
    <sheet name="Lėšų suvestinė 2 lentelė" sheetId="3" r:id="rId2"/>
  </sheets>
  <definedNames>
    <definedName name="_xlnm.Print_Area" localSheetId="0">'002 programa 3 lentelė'!$A$1:$I$95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8" i="1" l="1"/>
  <c r="F36" i="1"/>
  <c r="F37" i="1"/>
  <c r="F21" i="1"/>
  <c r="F8" i="3"/>
  <c r="G8" i="3"/>
  <c r="D9" i="3" a="1"/>
  <c r="D9" i="3" s="1"/>
  <c r="E9" i="3" a="1"/>
  <c r="E9" i="3" s="1"/>
  <c r="F9" i="3" a="1"/>
  <c r="F9" i="3" s="1"/>
  <c r="G9" i="3" a="1"/>
  <c r="G9" i="3" s="1"/>
  <c r="D10" i="3" a="1"/>
  <c r="D10" i="3" s="1"/>
  <c r="E10" i="3" a="1"/>
  <c r="E10" i="3" s="1"/>
  <c r="F10" i="3" a="1"/>
  <c r="F10" i="3" s="1"/>
  <c r="G10" i="3" a="1"/>
  <c r="G10" i="3" s="1"/>
  <c r="D11" i="3" a="1"/>
  <c r="D11" i="3" s="1"/>
  <c r="E11" i="3" a="1"/>
  <c r="E11" i="3" s="1"/>
  <c r="F11" i="3" a="1"/>
  <c r="F11" i="3" s="1"/>
  <c r="G11" i="3" a="1"/>
  <c r="G11" i="3" s="1"/>
  <c r="E12" i="3"/>
  <c r="F12" i="3"/>
  <c r="G12" i="3"/>
  <c r="D13" i="3"/>
  <c r="E13" i="3"/>
  <c r="F13" i="3"/>
  <c r="G13" i="3"/>
  <c r="G62" i="1"/>
  <c r="F63" i="1"/>
  <c r="H36" i="1"/>
  <c r="G35" i="1"/>
  <c r="F24" i="1"/>
  <c r="F35" i="1" s="1"/>
  <c r="H53" i="1"/>
  <c r="H62" i="1" s="1"/>
  <c r="G53" i="1"/>
  <c r="F53" i="1"/>
  <c r="F62" i="1" s="1"/>
  <c r="G83" i="1"/>
  <c r="F83" i="1"/>
  <c r="G40" i="1"/>
  <c r="G38" i="1" s="1"/>
  <c r="F40" i="1"/>
  <c r="E37" i="1"/>
  <c r="G36" i="1"/>
  <c r="E35" i="1"/>
  <c r="E21" i="1"/>
  <c r="E63" i="1"/>
  <c r="F17" i="1"/>
  <c r="G17" i="1"/>
  <c r="G20" i="1" s="1"/>
  <c r="G18" i="1" s="1"/>
  <c r="H17" i="1"/>
  <c r="H83" i="1"/>
  <c r="H81" i="1"/>
  <c r="G81" i="1"/>
  <c r="F81" i="1"/>
  <c r="G19" i="3"/>
  <c r="F19" i="3"/>
  <c r="G21" i="3" a="1"/>
  <c r="G21" i="3" s="1"/>
  <c r="F21" i="3" a="1"/>
  <c r="F21" i="3" s="1"/>
  <c r="E19" i="3"/>
  <c r="E20" i="3" a="1"/>
  <c r="E20" i="3" s="1"/>
  <c r="E21" i="3" a="1"/>
  <c r="E21" i="3" s="1"/>
  <c r="E83" i="1"/>
  <c r="E81" i="1" s="1"/>
  <c r="H63" i="1" a="1"/>
  <c r="H63" i="1" s="1"/>
  <c r="G63" i="1" a="1"/>
  <c r="G63" i="1"/>
  <c r="E40" i="1"/>
  <c r="E38" i="1"/>
  <c r="F38" i="1"/>
  <c r="H35" i="1"/>
  <c r="H20" i="1"/>
  <c r="H18" i="1" s="1"/>
  <c r="F10" i="1"/>
  <c r="F20" i="1" s="1"/>
  <c r="F18" i="1" s="1"/>
  <c r="D20" i="3"/>
  <c r="D21" i="3" a="1"/>
  <c r="D21" i="3" s="1"/>
  <c r="D19" i="3"/>
  <c r="G16" i="3"/>
  <c r="F16" i="3"/>
  <c r="E16" i="3"/>
  <c r="H40" i="1"/>
  <c r="H38" i="1" s="1"/>
  <c r="E10" i="1"/>
  <c r="E8" i="3" l="1"/>
  <c r="F60" i="1"/>
  <c r="F33" i="1"/>
  <c r="E20" i="1"/>
  <c r="E18" i="1" s="1"/>
  <c r="E23" i="3"/>
  <c r="F23" i="3"/>
  <c r="G23" i="3"/>
  <c r="D23" i="3"/>
  <c r="G20" i="3" a="1"/>
  <c r="G20" i="3" s="1"/>
  <c r="G18" i="3" a="1"/>
  <c r="G18" i="3" s="1"/>
  <c r="G17" i="3" a="1"/>
  <c r="G17" i="3" s="1"/>
  <c r="F20" i="3" a="1"/>
  <c r="F20" i="3" s="1"/>
  <c r="F18" i="3" a="1"/>
  <c r="F18" i="3" s="1"/>
  <c r="F17" i="3" a="1"/>
  <c r="F17" i="3" s="1"/>
  <c r="E18" i="3" a="1"/>
  <c r="E18" i="3" s="1"/>
  <c r="E17" i="3" a="1"/>
  <c r="E17" i="3" s="1"/>
  <c r="D18" i="3" a="1"/>
  <c r="D18" i="3" s="1"/>
  <c r="D17" i="3" a="1"/>
  <c r="D17" i="3" s="1"/>
  <c r="D16" i="3" a="1"/>
  <c r="D16" i="3" s="1"/>
  <c r="H37" i="1"/>
  <c r="H33" i="1" s="1"/>
  <c r="H60" i="1" l="1"/>
  <c r="H84" i="1" s="1"/>
  <c r="E26" i="1" l="1"/>
  <c r="E49" i="1"/>
  <c r="G37" i="1"/>
  <c r="G33" i="1" s="1"/>
  <c r="F84" i="1"/>
  <c r="E36" i="1" l="1"/>
  <c r="E33" i="1" s="1"/>
  <c r="D12" i="3"/>
  <c r="E62" i="1"/>
  <c r="E60" i="1" s="1"/>
  <c r="D8" i="3"/>
  <c r="D6" i="3" s="1"/>
  <c r="E6" i="3"/>
  <c r="F6" i="3"/>
  <c r="G60" i="1"/>
  <c r="G84" i="1" s="1"/>
  <c r="H86" i="1" s="1"/>
  <c r="F14" i="3"/>
  <c r="D14" i="3"/>
  <c r="E14" i="3"/>
  <c r="E84" i="1" l="1"/>
  <c r="D22" i="3"/>
  <c r="E22" i="3"/>
  <c r="F22" i="3"/>
  <c r="F86" i="1" l="1"/>
  <c r="G86" i="1"/>
  <c r="F24" i="3" s="1"/>
  <c r="G24" i="3"/>
  <c r="E24" i="3" l="1"/>
  <c r="G6" i="3"/>
  <c r="G14" i="3"/>
  <c r="G22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Rima Ališauskė</author>
    <author>tc={05958167-5AE4-4AC2-B24D-8B8605913976}</author>
    <author>Violeta Pronskuvienė</author>
  </authors>
  <commentList>
    <comment ref="F10" authorId="0" shapeId="0" xr:uid="{A7981183-268A-4ACD-AEBF-DB8AB33FAA2B}">
      <text>
        <r>
          <rPr>
            <sz val="11"/>
            <color theme="1"/>
            <rFont val="Calibri"/>
            <family val="2"/>
            <charset val="186"/>
            <scheme val="minor"/>
          </rPr>
          <t>Rima Ališauskė:
Po KTIC valdybos posėdžio į 2025 m. planą įtrauktas elektroninio interaktyvaus stendo įsigijimas ir pastatymas 15,0 tūkst.Eur</t>
        </r>
      </text>
    </comment>
    <comment ref="C11" authorId="1" shapeId="0" xr:uid="{05958167-5AE4-4AC2-B24D-8B8605913976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  Žiedininis maršrutas dviračiais Lietuva-Latvija sukūrimas. 2024 ir 2026 maršrutų leidinių atspausdinimas</t>
        </r>
      </text>
    </comment>
    <comment ref="C13" authorId="0" shapeId="0" xr:uid="{658E4475-7BB4-48E6-B512-29EDAC447A54}">
      <text>
        <r>
          <rPr>
            <sz val="11"/>
            <color theme="1"/>
            <rFont val="Calibri"/>
            <family val="2"/>
            <charset val="186"/>
            <scheme val="minor"/>
          </rPr>
          <t>Sutarties terminas 2024-12-09</t>
        </r>
      </text>
    </comment>
    <comment ref="C16" authorId="2" shapeId="0" xr:uid="{A158EC9A-8A87-4E07-9507-020D97C527BC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400,0 tūkst. Eur sudaro vietinė rinkliava (pagalvės mokestis).
</t>
        </r>
      </text>
    </comment>
    <comment ref="C45" authorId="0" shapeId="0" xr:uid="{A7E66217-AB63-4A0C-931A-EB451FA485D1}">
      <text>
        <r>
          <rPr>
            <sz val="11"/>
            <color theme="1"/>
            <rFont val="Calibri"/>
            <family val="2"/>
            <charset val="186"/>
            <scheme val="minor"/>
          </rPr>
          <t>Rima Ališauskė:
sutarties terminas 2024-12-25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<sst xmlns="http://schemas.openxmlformats.org/spreadsheetml/2006/main" count="205" uniqueCount="137">
  <si>
    <t xml:space="preserve">Aiškinamojo rašto </t>
  </si>
  <si>
    <t>1 priedas</t>
  </si>
  <si>
    <t>3 lentelė. Klaipėdos miesto savivaldybės 2024–2027 metų 002 Ekonominės plėtros programos uždaviniai, priemonės, asignavimai ir kitos lėšos (tūkst. eurų)</t>
  </si>
  <si>
    <t>Programos uždavinio, priemonės kodas ir požymis</t>
  </si>
  <si>
    <t>Uždavinio, priemonės pavadinimas, finansavimo šaltiniai</t>
  </si>
  <si>
    <t>Vykdytojas (padalinys / asmuo)</t>
  </si>
  <si>
    <t>2024 metų asignavimai ir kitos lėšos</t>
  </si>
  <si>
    <t>2025 metų asignavimai ir kitos lėšos</t>
  </si>
  <si>
    <t>2026 metų asignavimai ir kitos lėšos</t>
  </si>
  <si>
    <t>2027 metų asignavimai ir kitos lėšos</t>
  </si>
  <si>
    <t>Savivaldybės strateginio plėtros plano priemonės kodas</t>
  </si>
  <si>
    <t>002-01 (T)</t>
  </si>
  <si>
    <t>Uždavinys: Plėtoti turizmo ir rekreacijos infrastruktūrą bei paslaugas</t>
  </si>
  <si>
    <t>002-01-01 (TP)</t>
  </si>
  <si>
    <t>Priemonė: Klaipėdos miesto turizmo informacinės sistemos plėtojimas</t>
  </si>
  <si>
    <t>002-01-01-01</t>
  </si>
  <si>
    <t xml:space="preserve">Atvykstamojo ir vietinio turizmo skatinimo Klaipėdoje programos įgyvendinimas </t>
  </si>
  <si>
    <t xml:space="preserve">KSTD
Turizmo skyrius </t>
  </si>
  <si>
    <t xml:space="preserve">1.2.2.1.
1.2.2.3. </t>
  </si>
  <si>
    <t xml:space="preserve">Savivaldybės biudžeto lėšos (nuosavos, be ankstesnių metų likučio) </t>
  </si>
  <si>
    <t>Klaipėdos turistinių objektų įtraukimas į regioninius turizmo maršrutus, išnaudojant juos miestui pozicionuoti tarptautiniame kontekste</t>
  </si>
  <si>
    <t>1.2.1.4.</t>
  </si>
  <si>
    <t>02-01-01-02</t>
  </si>
  <si>
    <t>Klaipėdos  miesto turizmo plėtros strategijos sukūrimas ir įgyvendinimas</t>
  </si>
  <si>
    <t>Ankstesnių metų likučiai</t>
  </si>
  <si>
    <t>002-01-01-03</t>
  </si>
  <si>
    <t>Klaipėdos, kaip svetingo, konkurencingo ir išskirtinę vertę kuriančio turizmo traukos centro vystymas</t>
  </si>
  <si>
    <t> </t>
  </si>
  <si>
    <t>Savivaldybės biudžetas (įskaitant skolintas lėšas)</t>
  </si>
  <si>
    <t>Iš jo:</t>
  </si>
  <si>
    <t xml:space="preserve">Savivaldybės biudžeto lėšos (nuosavos, be ankstesnių metų likučio)' </t>
  </si>
  <si>
    <t>Ankstesnių metų likučiai'</t>
  </si>
  <si>
    <t>002-01-02 (PP)</t>
  </si>
  <si>
    <t>Priemonė: Turistų traukos centrų formavimas gerinant rekreacijos infrastruktūrą</t>
  </si>
  <si>
    <t>002-01-02-01</t>
  </si>
  <si>
    <t>Klaipėdos pilies ir bastionų komplekso restauravimas ir atgaivinimas (II etapas, pilies didžiojo bokšto atkūrimas)</t>
  </si>
  <si>
    <t xml:space="preserve"> Projektų skyrius</t>
  </si>
  <si>
    <t>3.2.3.3.</t>
  </si>
  <si>
    <t>Skolintos lėšos</t>
  </si>
  <si>
    <t>002-01-02-02</t>
  </si>
  <si>
    <t>Klaipėdos pilies didžiojo bokšto įveiklinimas ir pritaikymas įvairių grupių poreikiams</t>
  </si>
  <si>
    <t>Kiti šaltiniai (Europos Sąjungos paramos lėšos)</t>
  </si>
  <si>
    <t>002-01-02-03</t>
  </si>
  <si>
    <t>Istorinių krantinių sutvarkymas</t>
  </si>
  <si>
    <t>Aplinkosaugos ir miesto tvarkymo skyrius</t>
  </si>
  <si>
    <t>Skolintos lėšos'</t>
  </si>
  <si>
    <t>Kiti šaltiniai</t>
  </si>
  <si>
    <t>Iš jų:</t>
  </si>
  <si>
    <t>Kiti šaltiniai (Europos Sąjungos paramos lėšos)'</t>
  </si>
  <si>
    <t>002-02 (T)</t>
  </si>
  <si>
    <t>Uždavinys: Gerinti verslo ir investicinę aplinką Klaipėdos mieste</t>
  </si>
  <si>
    <t>002-02-01 (TP)</t>
  </si>
  <si>
    <t>Priemonė: Klaipėdos miesto verslo paramos ir investicinės aplinkos gerinimo sistemos plėtojimas</t>
  </si>
  <si>
    <t>Klaipėdos miesto ekonominės plėtros strategijos įgyvendinimo veiksmų plano iki 2030 metų priemonių, susijusių su miesto rinkodara, investuotojų pritraukimu, verslumo skatinimu, įgyvendinimas</t>
  </si>
  <si>
    <r>
      <rPr>
        <sz val="10"/>
        <rFont val="Times New Roman"/>
        <family val="1"/>
        <charset val="186"/>
      </rPr>
      <t>KSTD</t>
    </r>
    <r>
      <rPr>
        <b/>
        <sz val="10"/>
        <rFont val="Times New Roman"/>
        <family val="1"/>
        <charset val="186"/>
      </rPr>
      <t xml:space="preserve">
</t>
    </r>
    <r>
      <rPr>
        <sz val="10"/>
        <rFont val="Times New Roman"/>
        <family val="1"/>
        <charset val="186"/>
      </rPr>
      <t xml:space="preserve">Turizmo skyrius </t>
    </r>
  </si>
  <si>
    <t>1.1.1.1. 
1.1.1.4.
1.1.1.6. 
1.1.1.7.
1.1.1.8. 
1.1.2.2.</t>
  </si>
  <si>
    <t>002-02-01-01</t>
  </si>
  <si>
    <t>Klaipėdos miesto ekonominės plėtros strategijos iki 2030 m. atnaujinimas</t>
  </si>
  <si>
    <t>Strateginio planavimo skyrius</t>
  </si>
  <si>
    <t xml:space="preserve">Kūrybinių technologijų (programavimas, 3D modeliavimas, dirbtinis intelektas ir kt.) kompetencijų  ugdymas pradinėse mokyklose  </t>
  </si>
  <si>
    <t>ŠSD
  Švietimo skyrius</t>
  </si>
  <si>
    <t>002-02-01-02</t>
  </si>
  <si>
    <t xml:space="preserve">Viešųjų paslaugų smulkiojo ir vidutinio verslo (SVV) subjektams teikimas verslo inkubatoriuje </t>
  </si>
  <si>
    <t xml:space="preserve">1.1.1.7.
1.1.2.2.
1.1.2.3.  
</t>
  </si>
  <si>
    <t>Verslo plėtros sąlygų gerinimas</t>
  </si>
  <si>
    <t xml:space="preserve">1.1.1.8.
1.1.2.3.
1.1.2.4. </t>
  </si>
  <si>
    <t>002-02-01-03</t>
  </si>
  <si>
    <t>Projekto „Inkubavimo, konsultavimo, mentorystės ir tinklaveikos programų vystymas, skatinant pradedančiųjų smulkiojo ir vidutinio verslo subjektų kūrimąsi ir augimą regionuose“ įgyvendinimas</t>
  </si>
  <si>
    <t>002-02-01-04</t>
  </si>
  <si>
    <t>002-02-01-05</t>
  </si>
  <si>
    <t>Klaipėdos miesto savivaldybės rinkodaros priemonių įgyvendinimas</t>
  </si>
  <si>
    <t>Rinkodaros skyrius</t>
  </si>
  <si>
    <t>002-02-02</t>
  </si>
  <si>
    <t>Priemonė: Klaipėdos LEZ infrastruktūros išvystymas</t>
  </si>
  <si>
    <t>002-02-02-01</t>
  </si>
  <si>
    <t>Lypkių g. ir kelio 141 sankryžos I etapo I poetapio nauja statyba (nuovažos į (iš) kelio (-ią) 141 į Lypkių g.) „Valstybinės reikšmės krašto kelio Nr. 141 Kaunas–Jurbarkas–Šilutė–Klaipėda ruožo nuo 227,00 iki 228,64 km rekonstravimo projektas“</t>
  </si>
  <si>
    <t>Projektų skyrius,
MVPD Statybos skyrius</t>
  </si>
  <si>
    <t>Kiti šaltiniai (valstybės biudžeto lėšos)</t>
  </si>
  <si>
    <t>002-02-02-02</t>
  </si>
  <si>
    <t>Kretainio g. II, III ir IV etapų nauja statyba</t>
  </si>
  <si>
    <t>002-02-02-03</t>
  </si>
  <si>
    <t>Krašto kelio 141 ir sankryžos su Švepelių g. rekonstrukcija (esamos nuovažos iš Švepelių g. į krašto kelią 141 Klaipėda–Jurbarkas–Kaunas rekonstrukcija)</t>
  </si>
  <si>
    <t>002-02-02-04</t>
  </si>
  <si>
    <t>Vandentiekio ir nuotekų tinklų demontavimas buvusiame Lypkių k.</t>
  </si>
  <si>
    <t>002-02-02-05</t>
  </si>
  <si>
    <t>Pramonės g. II  etapo rekonstrukcija                                                                                                                                                „Klaipėdos miesto Pramonės gatvės dalies, Švepelių gatvės dalies ir Aklikelio D2 kapitalinio remonto, lietaus nuotekų tinklų rekonstravimo, Klaipėdos m. sav., projektas“</t>
  </si>
  <si>
    <t>002-02-02-06</t>
  </si>
  <si>
    <t>Nuo Antrojo pasaulinio karo likusių sprogmenų pašalinimas iš LEZ teritorijos</t>
  </si>
  <si>
    <t xml:space="preserve">Kiti šaltiniai </t>
  </si>
  <si>
    <t>Kiti šaltiniai (valstybės biudžeto lėšos)'</t>
  </si>
  <si>
    <t xml:space="preserve">IŠ VISO programai finansuoti pagal finansavimo šaltinius </t>
  </si>
  <si>
    <t>Iš jų: regioninių pažangos priemonių lėšos</t>
  </si>
  <si>
    <t>Asignavimų ir kitų lėšų pokytis, palyginti su ankstesnių metų patvirtintų asignavimų ir kitų lėšų planu</t>
  </si>
  <si>
    <t xml:space="preserve">T – tęstinės veiklos uždavinys. </t>
  </si>
  <si>
    <t>P – pažangos uždavinys.</t>
  </si>
  <si>
    <t>TP – tęstinės veiklos priemonė.</t>
  </si>
  <si>
    <t>PP – pažangos priemonė.</t>
  </si>
  <si>
    <t>KSTD – Kultūros, sporto ir turizmo departamentas.</t>
  </si>
  <si>
    <t>2 lentelė.  2024–2027 metų asignavimų ir kitų lėšų pasiskirstymas (tūkst. Eur)</t>
  </si>
  <si>
    <t>Eil. Nr.</t>
  </si>
  <si>
    <t>Programos kodas ir pavadinimas</t>
  </si>
  <si>
    <t>2024 m. asignavimai ir kitos lėšos</t>
  </si>
  <si>
    <t>2025 m. asignavimai ir kitos lėšos</t>
  </si>
  <si>
    <t>2026 m. asignavimai ir kitos lėšos</t>
  </si>
  <si>
    <t>2027 m. asignavimai ir kitos lėšos</t>
  </si>
  <si>
    <t>002 Ekonominės plėtros programa</t>
  </si>
  <si>
    <t>1.</t>
  </si>
  <si>
    <r>
      <rPr>
        <sz val="10"/>
        <color rgb="FF000000"/>
        <rFont val="Times New Roman"/>
        <family val="1"/>
        <charset val="186"/>
      </rPr>
      <t xml:space="preserve">Iš jo:
</t>
    </r>
    <r>
      <rPr>
        <b/>
        <sz val="10"/>
        <color rgb="FF000000"/>
        <rFont val="Times New Roman"/>
        <family val="1"/>
        <charset val="186"/>
      </rPr>
      <t xml:space="preserve">
</t>
    </r>
  </si>
  <si>
    <t>1.1.</t>
  </si>
  <si>
    <t>savivaldybės biudžeto lėšos (nuosavos, be ankstesnių metų likučio)</t>
  </si>
  <si>
    <t>1.2.</t>
  </si>
  <si>
    <t>Lietuvos Respublikos valstybės biudžeto dotacijos</t>
  </si>
  <si>
    <t>1.3.</t>
  </si>
  <si>
    <t>pajamų įmokos ir kitos pajamos</t>
  </si>
  <si>
    <t>1.4.</t>
  </si>
  <si>
    <t>Europos Sąjungos ir kitos tarptautinės finansinės paramos lėšos</t>
  </si>
  <si>
    <t>1.5.</t>
  </si>
  <si>
    <t>skolintos lėšos</t>
  </si>
  <si>
    <t>1.6.</t>
  </si>
  <si>
    <t>ankstesnių metų likučiai</t>
  </si>
  <si>
    <t>2.</t>
  </si>
  <si>
    <t xml:space="preserve">Kiti šaltiniai (Europos Sąjungos finansinė parama projektams įgyvendinti ir kitos teisėtai gautos lėšos, nurodant atskirus šaltinius)
</t>
  </si>
  <si>
    <t>2.1.</t>
  </si>
  <si>
    <t>Europos Sąjungos paramos lėšos</t>
  </si>
  <si>
    <t>2.2.</t>
  </si>
  <si>
    <t>Privalomojo sveikatos draudimo fondo lėšos</t>
  </si>
  <si>
    <t>2.3.</t>
  </si>
  <si>
    <t>Klaipėdos valstybinio jūrų uosto direkcijos lėšos (KVJUD)</t>
  </si>
  <si>
    <t>2.4.</t>
  </si>
  <si>
    <t>Valstybės biudžeto lėšos (LRVB)</t>
  </si>
  <si>
    <t>2.5.</t>
  </si>
  <si>
    <t>Kiti finansavimo šaltiniai</t>
  </si>
  <si>
    <t>2.6.</t>
  </si>
  <si>
    <t>Kelių priežiūros ir plėtros programos lėšos (KPP)</t>
  </si>
  <si>
    <r>
      <rPr>
        <b/>
        <sz val="10"/>
        <color theme="1"/>
        <rFont val="Times New Roman"/>
        <family val="1"/>
        <charset val="186"/>
      </rPr>
      <t>IŠ VISO</t>
    </r>
    <r>
      <rPr>
        <sz val="10"/>
        <color theme="1"/>
        <rFont val="Times New Roman"/>
        <family val="1"/>
        <charset val="186"/>
      </rPr>
      <t xml:space="preserve"> programai finansuoti pagal finansavimo šaltinius </t>
    </r>
    <r>
      <rPr>
        <i/>
        <sz val="10"/>
        <color theme="1"/>
        <rFont val="Times New Roman"/>
        <family val="1"/>
        <charset val="186"/>
      </rPr>
      <t>(1 ir 2 punktai)</t>
    </r>
  </si>
  <si>
    <t xml:space="preserve">Klaipėdos regiono pasiekiamumo ir žinomumo didinimas </t>
  </si>
  <si>
    <t>Mažosios Lietuvos istorijos muziejus Projektų skyrius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</si>
</sst>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0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color rgb="FF000000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color rgb="FFFF0000"/>
      <name val="Times New Roman"/>
      <family val="1"/>
    </font>
    <font>
      <sz val="8"/>
      <color theme="1"/>
      <name val="Times New Roman"/>
      <family val="1"/>
      <charset val="186"/>
    </font>
    <font>
      <sz val="9"/>
      <color rgb="FFFF0000"/>
      <name val="Times New Roman"/>
      <family val="1"/>
    </font>
    <font>
      <b/>
      <sz val="10"/>
      <name val="Times New Roman"/>
      <family val="1"/>
    </font>
    <font>
      <sz val="10"/>
      <color theme="1"/>
      <name val="Times New Roman"/>
      <family val="1"/>
    </font>
    <font>
      <sz val="11"/>
      <name val="Calibri"/>
      <family val="2"/>
      <charset val="186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</borders>
  <cellStyleXfs count="1">
    <xf numFmtId="0" fontId="0" fillId="0" borderId="0"/>
  </cellStyleXfs>
  <cellXfs count="181">
    <xf numFmtId="0" fontId="0" fillId="0" borderId="0" xfId="0"/>
    <xf numFmtId="0" fontId="3" fillId="0" borderId="0" xfId="0" applyFont="1"/>
    <xf numFmtId="0" fontId="3" fillId="0" borderId="0" xfId="0" applyFont="1" applyAlignment="1">
      <alignment vertical="top"/>
    </xf>
    <xf numFmtId="0" fontId="3" fillId="0" borderId="4" xfId="0" applyFont="1" applyBorder="1" applyAlignment="1">
      <alignment vertical="top"/>
    </xf>
    <xf numFmtId="165" fontId="7" fillId="3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top" wrapText="1"/>
    </xf>
    <xf numFmtId="0" fontId="1" fillId="4" borderId="1" xfId="0" applyFont="1" applyFill="1" applyBorder="1" applyAlignment="1">
      <alignment horizontal="center" vertical="top" wrapText="1"/>
    </xf>
    <xf numFmtId="0" fontId="7" fillId="5" borderId="1" xfId="0" applyFont="1" applyFill="1" applyBorder="1" applyAlignment="1">
      <alignment horizontal="justify" vertical="top" wrapText="1"/>
    </xf>
    <xf numFmtId="0" fontId="1" fillId="5" borderId="1" xfId="0" applyFont="1" applyFill="1" applyBorder="1" applyAlignment="1">
      <alignment vertical="top" wrapText="1"/>
    </xf>
    <xf numFmtId="0" fontId="1" fillId="5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0" fontId="7" fillId="5" borderId="1" xfId="0" applyFont="1" applyFill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165" fontId="7" fillId="0" borderId="1" xfId="0" applyNumberFormat="1" applyFont="1" applyBorder="1" applyAlignment="1">
      <alignment horizontal="center" vertical="top" wrapText="1"/>
    </xf>
    <xf numFmtId="0" fontId="7" fillId="3" borderId="6" xfId="0" applyFont="1" applyFill="1" applyBorder="1" applyAlignment="1">
      <alignment vertical="top" wrapText="1"/>
    </xf>
    <xf numFmtId="0" fontId="7" fillId="3" borderId="1" xfId="0" applyFont="1" applyFill="1" applyBorder="1" applyAlignment="1">
      <alignment vertical="top" wrapText="1"/>
    </xf>
    <xf numFmtId="0" fontId="7" fillId="6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164" fontId="7" fillId="0" borderId="1" xfId="0" applyNumberFormat="1" applyFont="1" applyBorder="1" applyAlignment="1">
      <alignment horizontal="center" vertical="top" wrapText="1"/>
    </xf>
    <xf numFmtId="164" fontId="7" fillId="3" borderId="1" xfId="0" applyNumberFormat="1" applyFont="1" applyFill="1" applyBorder="1" applyAlignment="1">
      <alignment horizontal="center" vertical="top" wrapText="1"/>
    </xf>
    <xf numFmtId="164" fontId="7" fillId="0" borderId="7" xfId="0" applyNumberFormat="1" applyFont="1" applyBorder="1" applyAlignment="1">
      <alignment horizontal="center" vertical="top" wrapText="1"/>
    </xf>
    <xf numFmtId="164" fontId="7" fillId="6" borderId="1" xfId="0" applyNumberFormat="1" applyFont="1" applyFill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top"/>
    </xf>
    <xf numFmtId="0" fontId="1" fillId="0" borderId="7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center" vertical="top"/>
    </xf>
    <xf numFmtId="0" fontId="3" fillId="0" borderId="7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164" fontId="3" fillId="0" borderId="2" xfId="0" applyNumberFormat="1" applyFont="1" applyBorder="1" applyAlignment="1">
      <alignment horizontal="center" vertical="top" wrapText="1"/>
    </xf>
    <xf numFmtId="164" fontId="3" fillId="3" borderId="2" xfId="0" applyNumberFormat="1" applyFont="1" applyFill="1" applyBorder="1" applyAlignment="1">
      <alignment horizontal="center" vertical="top" wrapText="1"/>
    </xf>
    <xf numFmtId="164" fontId="1" fillId="3" borderId="2" xfId="0" applyNumberFormat="1" applyFont="1" applyFill="1" applyBorder="1" applyAlignment="1">
      <alignment horizontal="center" vertical="top" wrapText="1"/>
    </xf>
    <xf numFmtId="164" fontId="11" fillId="0" borderId="1" xfId="0" applyNumberFormat="1" applyFont="1" applyBorder="1" applyAlignment="1">
      <alignment horizontal="center" vertical="top" wrapText="1"/>
    </xf>
    <xf numFmtId="164" fontId="5" fillId="3" borderId="1" xfId="0" applyNumberFormat="1" applyFont="1" applyFill="1" applyBorder="1" applyAlignment="1">
      <alignment horizontal="center" vertical="top" wrapText="1"/>
    </xf>
    <xf numFmtId="0" fontId="14" fillId="0" borderId="0" xfId="0" applyFont="1"/>
    <xf numFmtId="164" fontId="14" fillId="0" borderId="0" xfId="0" applyNumberFormat="1" applyFont="1"/>
    <xf numFmtId="0" fontId="10" fillId="0" borderId="0" xfId="0" applyFont="1" applyAlignment="1">
      <alignment horizontal="left"/>
    </xf>
    <xf numFmtId="0" fontId="7" fillId="7" borderId="1" xfId="0" applyFont="1" applyFill="1" applyBorder="1" applyAlignment="1">
      <alignment vertical="top" wrapText="1"/>
    </xf>
    <xf numFmtId="0" fontId="1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top" wrapText="1"/>
    </xf>
    <xf numFmtId="0" fontId="11" fillId="3" borderId="11" xfId="0" applyFont="1" applyFill="1" applyBorder="1" applyAlignment="1">
      <alignment horizontal="left" vertical="top" wrapText="1"/>
    </xf>
    <xf numFmtId="0" fontId="11" fillId="0" borderId="7" xfId="0" applyFont="1" applyBorder="1" applyAlignment="1">
      <alignment horizontal="left" vertical="top" wrapText="1"/>
    </xf>
    <xf numFmtId="0" fontId="14" fillId="0" borderId="0" xfId="0" applyFont="1" applyAlignment="1">
      <alignment vertical="top" wrapText="1"/>
    </xf>
    <xf numFmtId="0" fontId="15" fillId="0" borderId="1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top" wrapText="1"/>
    </xf>
    <xf numFmtId="0" fontId="5" fillId="3" borderId="1" xfId="0" applyFont="1" applyFill="1" applyBorder="1" applyAlignment="1">
      <alignment vertical="top" wrapText="1"/>
    </xf>
    <xf numFmtId="164" fontId="7" fillId="5" borderId="1" xfId="0" applyNumberFormat="1" applyFont="1" applyFill="1" applyBorder="1" applyAlignment="1">
      <alignment horizontal="center" vertical="top" wrapText="1"/>
    </xf>
    <xf numFmtId="0" fontId="7" fillId="0" borderId="7" xfId="0" applyFont="1" applyBorder="1" applyAlignment="1">
      <alignment vertical="top" wrapText="1"/>
    </xf>
    <xf numFmtId="0" fontId="7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wrapText="1"/>
    </xf>
    <xf numFmtId="0" fontId="11" fillId="0" borderId="0" xfId="0" applyFont="1"/>
    <xf numFmtId="0" fontId="7" fillId="8" borderId="7" xfId="0" applyFont="1" applyFill="1" applyBorder="1" applyAlignment="1">
      <alignment wrapText="1"/>
    </xf>
    <xf numFmtId="0" fontId="7" fillId="0" borderId="16" xfId="0" applyFont="1" applyBorder="1" applyAlignment="1">
      <alignment wrapText="1"/>
    </xf>
    <xf numFmtId="0" fontId="7" fillId="0" borderId="16" xfId="0" applyFont="1" applyBorder="1" applyAlignment="1">
      <alignment horizontal="center" wrapText="1"/>
    </xf>
    <xf numFmtId="0" fontId="7" fillId="0" borderId="16" xfId="0" applyFont="1" applyBorder="1" applyAlignment="1">
      <alignment vertical="top" wrapText="1"/>
    </xf>
    <xf numFmtId="0" fontId="7" fillId="8" borderId="7" xfId="0" applyFont="1" applyFill="1" applyBorder="1" applyAlignment="1">
      <alignment horizontal="left" vertical="center" wrapText="1"/>
    </xf>
    <xf numFmtId="164" fontId="7" fillId="0" borderId="16" xfId="0" applyNumberFormat="1" applyFont="1" applyBorder="1" applyAlignment="1">
      <alignment horizontal="center" vertical="top" wrapText="1"/>
    </xf>
    <xf numFmtId="0" fontId="14" fillId="0" borderId="0" xfId="0" applyFont="1" applyAlignment="1">
      <alignment horizontal="left" wrapText="1"/>
    </xf>
    <xf numFmtId="0" fontId="3" fillId="0" borderId="0" xfId="0" applyFont="1" applyAlignment="1">
      <alignment horizontal="justify" vertical="center" wrapText="1"/>
    </xf>
    <xf numFmtId="0" fontId="7" fillId="0" borderId="4" xfId="0" applyFont="1" applyBorder="1" applyAlignment="1">
      <alignment vertical="top" wrapText="1"/>
    </xf>
    <xf numFmtId="0" fontId="7" fillId="0" borderId="0" xfId="0" applyFont="1" applyAlignment="1">
      <alignment vertical="top" wrapText="1"/>
    </xf>
    <xf numFmtId="164" fontId="1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7" fillId="6" borderId="7" xfId="0" applyFont="1" applyFill="1" applyBorder="1" applyAlignment="1">
      <alignment vertical="top" wrapText="1"/>
    </xf>
    <xf numFmtId="164" fontId="7" fillId="6" borderId="7" xfId="0" applyNumberFormat="1" applyFont="1" applyFill="1" applyBorder="1" applyAlignment="1">
      <alignment horizontal="center" vertical="top" wrapText="1"/>
    </xf>
    <xf numFmtId="0" fontId="7" fillId="6" borderId="1" xfId="0" applyFont="1" applyFill="1" applyBorder="1" applyAlignment="1">
      <alignment horizontal="center" vertical="top" wrapText="1"/>
    </xf>
    <xf numFmtId="0" fontId="7" fillId="6" borderId="10" xfId="0" applyFont="1" applyFill="1" applyBorder="1" applyAlignment="1">
      <alignment vertical="top" wrapText="1"/>
    </xf>
    <xf numFmtId="0" fontId="7" fillId="0" borderId="11" xfId="0" applyFont="1" applyBorder="1" applyAlignment="1">
      <alignment vertical="top" wrapText="1"/>
    </xf>
    <xf numFmtId="0" fontId="7" fillId="9" borderId="7" xfId="0" applyFont="1" applyFill="1" applyBorder="1" applyAlignment="1">
      <alignment vertical="top" wrapText="1"/>
    </xf>
    <xf numFmtId="164" fontId="7" fillId="9" borderId="7" xfId="0" applyNumberFormat="1" applyFont="1" applyFill="1" applyBorder="1" applyAlignment="1">
      <alignment horizontal="center" vertical="top" wrapText="1"/>
    </xf>
    <xf numFmtId="0" fontId="7" fillId="9" borderId="1" xfId="0" applyFont="1" applyFill="1" applyBorder="1" applyAlignment="1">
      <alignment horizontal="center" vertical="top" wrapText="1"/>
    </xf>
    <xf numFmtId="164" fontId="5" fillId="3" borderId="6" xfId="0" applyNumberFormat="1" applyFont="1" applyFill="1" applyBorder="1" applyAlignment="1">
      <alignment horizontal="center" vertical="top" wrapText="1"/>
    </xf>
    <xf numFmtId="164" fontId="7" fillId="8" borderId="7" xfId="0" applyNumberFormat="1" applyFont="1" applyFill="1" applyBorder="1" applyAlignment="1">
      <alignment horizontal="center" vertical="center" wrapText="1"/>
    </xf>
    <xf numFmtId="164" fontId="17" fillId="8" borderId="7" xfId="0" applyNumberFormat="1" applyFont="1" applyFill="1" applyBorder="1" applyAlignment="1">
      <alignment horizontal="center" vertical="center" wrapText="1"/>
    </xf>
    <xf numFmtId="164" fontId="17" fillId="0" borderId="1" xfId="0" applyNumberFormat="1" applyFont="1" applyBorder="1" applyAlignment="1">
      <alignment horizontal="center" vertical="top" wrapText="1"/>
    </xf>
    <xf numFmtId="164" fontId="18" fillId="3" borderId="2" xfId="0" applyNumberFormat="1" applyFont="1" applyFill="1" applyBorder="1" applyAlignment="1">
      <alignment horizontal="center" vertical="top" wrapText="1"/>
    </xf>
    <xf numFmtId="164" fontId="5" fillId="3" borderId="7" xfId="0" applyNumberFormat="1" applyFont="1" applyFill="1" applyBorder="1" applyAlignment="1">
      <alignment horizontal="center" vertical="top" wrapText="1"/>
    </xf>
    <xf numFmtId="0" fontId="17" fillId="0" borderId="1" xfId="0" applyFont="1" applyBorder="1" applyAlignment="1">
      <alignment vertical="top" wrapText="1"/>
    </xf>
    <xf numFmtId="164" fontId="3" fillId="0" borderId="0" xfId="0" applyNumberFormat="1" applyFont="1"/>
    <xf numFmtId="0" fontId="14" fillId="3" borderId="0" xfId="0" applyFont="1" applyFill="1"/>
    <xf numFmtId="0" fontId="14" fillId="3" borderId="0" xfId="0" applyFont="1" applyFill="1" applyAlignment="1">
      <alignment vertical="top"/>
    </xf>
    <xf numFmtId="164" fontId="14" fillId="3" borderId="0" xfId="0" applyNumberFormat="1" applyFont="1" applyFill="1" applyAlignment="1">
      <alignment vertical="top"/>
    </xf>
    <xf numFmtId="0" fontId="14" fillId="3" borderId="0" xfId="0" applyFont="1" applyFill="1" applyAlignment="1">
      <alignment vertical="top" wrapText="1"/>
    </xf>
    <xf numFmtId="0" fontId="14" fillId="3" borderId="0" xfId="0" applyFont="1" applyFill="1" applyAlignment="1">
      <alignment vertical="center"/>
    </xf>
    <xf numFmtId="0" fontId="5" fillId="0" borderId="3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1" fillId="0" borderId="0" xfId="0" applyFont="1" applyAlignment="1">
      <alignment horizontal="left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vertical="top" wrapText="1"/>
    </xf>
    <xf numFmtId="0" fontId="7" fillId="3" borderId="2" xfId="0" applyFont="1" applyFill="1" applyBorder="1" applyAlignment="1">
      <alignment horizontal="center" vertical="top" wrapText="1"/>
    </xf>
    <xf numFmtId="0" fontId="7" fillId="3" borderId="3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 vertical="top" wrapText="1"/>
    </xf>
    <xf numFmtId="0" fontId="5" fillId="3" borderId="5" xfId="0" applyFont="1" applyFill="1" applyBorder="1" applyAlignment="1">
      <alignment horizontal="center" vertical="top" wrapText="1"/>
    </xf>
    <xf numFmtId="0" fontId="5" fillId="3" borderId="3" xfId="0" applyFont="1" applyFill="1" applyBorder="1" applyAlignment="1">
      <alignment horizontal="center" vertical="top" wrapText="1"/>
    </xf>
    <xf numFmtId="0" fontId="10" fillId="0" borderId="0" xfId="0" applyFont="1" applyAlignment="1">
      <alignment horizontal="left"/>
    </xf>
    <xf numFmtId="0" fontId="9" fillId="0" borderId="12" xfId="0" applyFont="1" applyBorder="1" applyAlignment="1">
      <alignment horizontal="center" vertical="center" wrapText="1"/>
    </xf>
    <xf numFmtId="0" fontId="16" fillId="3" borderId="17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6" fillId="0" borderId="0" xfId="0" applyFont="1" applyAlignment="1">
      <alignment vertical="top" wrapText="1"/>
    </xf>
    <xf numFmtId="0" fontId="13" fillId="5" borderId="13" xfId="0" applyFont="1" applyFill="1" applyBorder="1" applyAlignment="1">
      <alignment horizontal="center" vertical="center" wrapText="1"/>
    </xf>
    <xf numFmtId="0" fontId="13" fillId="5" borderId="14" xfId="0" applyFont="1" applyFill="1" applyBorder="1" applyAlignment="1">
      <alignment horizontal="center" vertical="center" wrapText="1"/>
    </xf>
    <xf numFmtId="0" fontId="13" fillId="5" borderId="15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1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165" fontId="5" fillId="0" borderId="7" xfId="0" applyNumberFormat="1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5" fillId="0" borderId="8" xfId="0" applyFont="1" applyBorder="1" applyAlignment="1">
      <alignment horizontal="left" vertical="top" wrapText="1"/>
    </xf>
    <xf numFmtId="0" fontId="5" fillId="3" borderId="19" xfId="0" applyFont="1" applyFill="1" applyBorder="1" applyAlignment="1">
      <alignment horizontal="left" vertical="top" wrapText="1"/>
    </xf>
    <xf numFmtId="0" fontId="5" fillId="3" borderId="5" xfId="0" applyFont="1" applyFill="1" applyBorder="1" applyAlignment="1">
      <alignment horizontal="left" vertical="top" wrapText="1"/>
    </xf>
    <xf numFmtId="0" fontId="19" fillId="0" borderId="3" xfId="0" applyFont="1" applyBorder="1" applyAlignment="1">
      <alignment horizontal="left" vertical="top" wrapText="1"/>
    </xf>
    <xf numFmtId="164" fontId="5" fillId="0" borderId="7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vertical="top" wrapText="1"/>
    </xf>
    <xf numFmtId="0" fontId="5" fillId="0" borderId="7" xfId="0" applyFont="1" applyBorder="1" applyAlignment="1">
      <alignment wrapText="1"/>
    </xf>
    <xf numFmtId="0" fontId="5" fillId="0" borderId="5" xfId="0" applyFont="1" applyBorder="1" applyAlignment="1">
      <alignment vertical="top" wrapText="1"/>
    </xf>
    <xf numFmtId="0" fontId="5" fillId="0" borderId="16" xfId="0" applyFont="1" applyBorder="1" applyAlignment="1">
      <alignment vertical="top" wrapText="1"/>
    </xf>
    <xf numFmtId="0" fontId="5" fillId="0" borderId="8" xfId="0" applyFont="1" applyBorder="1" applyAlignment="1">
      <alignment horizontal="center" vertical="top" wrapText="1"/>
    </xf>
    <xf numFmtId="165" fontId="5" fillId="3" borderId="16" xfId="0" applyNumberFormat="1" applyFont="1" applyFill="1" applyBorder="1" applyAlignment="1">
      <alignment horizontal="center" vertical="top" wrapText="1"/>
    </xf>
    <xf numFmtId="0" fontId="5" fillId="3" borderId="16" xfId="0" applyFont="1" applyFill="1" applyBorder="1" applyAlignment="1">
      <alignment wrapText="1"/>
    </xf>
    <xf numFmtId="0" fontId="5" fillId="6" borderId="1" xfId="0" applyFont="1" applyFill="1" applyBorder="1" applyAlignment="1">
      <alignment horizontal="justify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left" vertical="top" wrapText="1"/>
    </xf>
    <xf numFmtId="0" fontId="19" fillId="0" borderId="5" xfId="0" applyFont="1" applyBorder="1" applyAlignment="1">
      <alignment vertical="top" wrapText="1"/>
    </xf>
    <xf numFmtId="0" fontId="5" fillId="3" borderId="3" xfId="0" applyFont="1" applyFill="1" applyBorder="1" applyAlignment="1">
      <alignment horizontal="left" vertical="top" wrapText="1"/>
    </xf>
    <xf numFmtId="0" fontId="19" fillId="0" borderId="3" xfId="0" applyFont="1" applyBorder="1" applyAlignment="1">
      <alignment vertical="top" wrapText="1"/>
    </xf>
    <xf numFmtId="0" fontId="5" fillId="7" borderId="2" xfId="0" applyFont="1" applyFill="1" applyBorder="1" applyAlignment="1">
      <alignment horizontal="center" vertical="top" wrapText="1"/>
    </xf>
    <xf numFmtId="0" fontId="5" fillId="7" borderId="5" xfId="0" applyFont="1" applyFill="1" applyBorder="1" applyAlignment="1">
      <alignment horizontal="center" vertical="top" wrapText="1"/>
    </xf>
    <xf numFmtId="0" fontId="5" fillId="7" borderId="8" xfId="0" applyFont="1" applyFill="1" applyBorder="1" applyAlignment="1">
      <alignment horizontal="center" vertical="top" wrapText="1"/>
    </xf>
    <xf numFmtId="0" fontId="19" fillId="3" borderId="3" xfId="0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wrapText="1"/>
    </xf>
    <xf numFmtId="0" fontId="5" fillId="0" borderId="5" xfId="0" applyFont="1" applyBorder="1" applyAlignment="1">
      <alignment wrapText="1"/>
    </xf>
    <xf numFmtId="0" fontId="5" fillId="0" borderId="8" xfId="0" applyFont="1" applyBorder="1" applyAlignment="1">
      <alignment wrapText="1"/>
    </xf>
    <xf numFmtId="0" fontId="7" fillId="4" borderId="6" xfId="0" applyFont="1" applyFill="1" applyBorder="1" applyAlignment="1">
      <alignment vertical="top" wrapText="1"/>
    </xf>
    <xf numFmtId="164" fontId="5" fillId="4" borderId="1" xfId="0" applyNumberFormat="1" applyFont="1" applyFill="1" applyBorder="1" applyAlignment="1">
      <alignment horizontal="center" vertical="top" wrapText="1"/>
    </xf>
    <xf numFmtId="0" fontId="7" fillId="4" borderId="1" xfId="0" applyFont="1" applyFill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164" fontId="5" fillId="0" borderId="6" xfId="0" applyNumberFormat="1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8" xfId="0" applyFont="1" applyBorder="1" applyAlignment="1">
      <alignment vertical="top" wrapText="1"/>
    </xf>
    <xf numFmtId="0" fontId="5" fillId="0" borderId="10" xfId="0" applyFont="1" applyBorder="1" applyAlignment="1">
      <alignment vertical="top" wrapText="1"/>
    </xf>
    <xf numFmtId="165" fontId="5" fillId="0" borderId="3" xfId="0" applyNumberFormat="1" applyFont="1" applyBorder="1" applyAlignment="1">
      <alignment horizontal="center" vertical="top" wrapText="1"/>
    </xf>
    <xf numFmtId="165" fontId="5" fillId="0" borderId="3" xfId="0" applyNumberFormat="1" applyFont="1" applyBorder="1" applyAlignment="1">
      <alignment vertical="top" wrapText="1"/>
    </xf>
    <xf numFmtId="0" fontId="7" fillId="3" borderId="6" xfId="0" applyFont="1" applyFill="1" applyBorder="1" applyAlignment="1">
      <alignment horizontal="left" vertical="top" wrapText="1"/>
    </xf>
    <xf numFmtId="165" fontId="5" fillId="0" borderId="1" xfId="0" applyNumberFormat="1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vertical="top" wrapText="1"/>
    </xf>
    <xf numFmtId="0" fontId="5" fillId="3" borderId="18" xfId="0" applyFont="1" applyFill="1" applyBorder="1" applyAlignment="1">
      <alignment horizontal="center" vertical="top" wrapText="1"/>
    </xf>
    <xf numFmtId="0" fontId="5" fillId="3" borderId="10" xfId="0" applyFont="1" applyFill="1" applyBorder="1" applyAlignment="1">
      <alignment horizontal="center" vertical="top" wrapText="1"/>
    </xf>
    <xf numFmtId="0" fontId="7" fillId="6" borderId="3" xfId="0" applyFont="1" applyFill="1" applyBorder="1" applyAlignment="1">
      <alignment vertical="top" wrapText="1"/>
    </xf>
    <xf numFmtId="165" fontId="7" fillId="6" borderId="1" xfId="0" applyNumberFormat="1" applyFont="1" applyFill="1" applyBorder="1" applyAlignment="1">
      <alignment horizontal="center" vertical="top" wrapText="1"/>
    </xf>
    <xf numFmtId="0" fontId="5" fillId="3" borderId="3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left" vertical="top" wrapText="1"/>
    </xf>
    <xf numFmtId="0" fontId="7" fillId="3" borderId="3" xfId="0" applyFont="1" applyFill="1" applyBorder="1" applyAlignment="1">
      <alignment horizontal="left" vertical="top" wrapText="1"/>
    </xf>
    <xf numFmtId="0" fontId="5" fillId="3" borderId="8" xfId="0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7" fillId="6" borderId="3" xfId="0" applyFont="1" applyFill="1" applyBorder="1" applyAlignment="1">
      <alignment horizontal="left" vertical="top" wrapText="1"/>
    </xf>
    <xf numFmtId="0" fontId="5" fillId="3" borderId="5" xfId="0" applyFont="1" applyFill="1" applyBorder="1" applyAlignment="1">
      <alignment vertical="top" wrapText="1"/>
    </xf>
    <xf numFmtId="0" fontId="5" fillId="6" borderId="10" xfId="0" applyFont="1" applyFill="1" applyBorder="1" applyAlignment="1">
      <alignment vertical="top" wrapText="1"/>
    </xf>
    <xf numFmtId="0" fontId="7" fillId="6" borderId="0" xfId="0" applyFont="1" applyFill="1" applyAlignment="1">
      <alignment horizontal="left" vertical="top"/>
    </xf>
    <xf numFmtId="0" fontId="7" fillId="3" borderId="1" xfId="0" applyFont="1" applyFill="1" applyBorder="1" applyAlignment="1">
      <alignment horizontal="left" vertical="top" wrapText="1"/>
    </xf>
    <xf numFmtId="0" fontId="5" fillId="3" borderId="8" xfId="0" applyFont="1" applyFill="1" applyBorder="1" applyAlignment="1">
      <alignment vertical="top" wrapText="1"/>
    </xf>
    <xf numFmtId="0" fontId="7" fillId="3" borderId="3" xfId="0" applyFont="1" applyFill="1" applyBorder="1" applyAlignment="1">
      <alignment horizontal="left" vertical="top"/>
    </xf>
    <xf numFmtId="0" fontId="5" fillId="6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colors>
    <mruColors>
      <color rgb="FFCCFFCC"/>
      <color rgb="FFFFCCFF"/>
      <color rgb="FFF7595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Inga Mikalauskienė" id="{292E0FB4-AA5A-40A5-85D4-C8FEF30AEA09}" userId="S::inga.mikalauskiene@klaipeda.lt::09dffb4a-b41a-4bf9-942e-223d7f7779a6" providerId="AD"/>
</personList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11" dT="2023-10-15T13:42:17.24" personId="{292E0FB4-AA5A-40A5-85D4-C8FEF30AEA09}" id="{05958167-5AE4-4AC2-B24D-8B8605913976}">
    <text>Žiedininis maršrutas dviračiais Lietuva-Latvija sukūrimas. 2024 ir 2026 maršrutų leidinių atspausdinimas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9125D-579F-4A47-AB90-A5D8AADB0019}">
  <sheetPr>
    <pageSetUpPr fitToPage="1"/>
  </sheetPr>
  <dimension ref="A1:S94"/>
  <sheetViews>
    <sheetView tabSelected="1" zoomScaleNormal="100" workbookViewId="0">
      <selection activeCell="B4" sqref="B4:I4"/>
    </sheetView>
  </sheetViews>
  <sheetFormatPr defaultColWidth="9.28515625" defaultRowHeight="12.75" x14ac:dyDescent="0.2"/>
  <cols>
    <col min="1" max="1" width="4" style="1" customWidth="1"/>
    <col min="2" max="2" width="16.85546875" style="1" customWidth="1"/>
    <col min="3" max="3" width="45.140625" style="2" customWidth="1"/>
    <col min="4" max="4" width="16.28515625" style="2" customWidth="1"/>
    <col min="5" max="5" width="11.85546875" style="1" customWidth="1"/>
    <col min="6" max="6" width="11.42578125" style="1" customWidth="1"/>
    <col min="7" max="8" width="11.5703125" style="1" customWidth="1"/>
    <col min="9" max="9" width="14.7109375" style="1" customWidth="1"/>
    <col min="10" max="10" width="31.140625" style="39" customWidth="1"/>
    <col min="11" max="16384" width="9.28515625" style="1"/>
  </cols>
  <sheetData>
    <row r="1" spans="1:19" ht="15.75" x14ac:dyDescent="0.25">
      <c r="D1" s="1"/>
      <c r="H1" s="102" t="s">
        <v>0</v>
      </c>
      <c r="I1" s="102"/>
      <c r="P1" s="39"/>
    </row>
    <row r="2" spans="1:19" ht="13.9" customHeight="1" x14ac:dyDescent="0.25">
      <c r="D2" s="1"/>
      <c r="H2" s="102" t="s">
        <v>1</v>
      </c>
      <c r="I2" s="102"/>
      <c r="P2" s="39"/>
    </row>
    <row r="3" spans="1:19" ht="13.9" customHeight="1" x14ac:dyDescent="0.25">
      <c r="D3" s="1"/>
      <c r="H3" s="41"/>
      <c r="I3" s="41"/>
      <c r="P3" s="39"/>
    </row>
    <row r="4" spans="1:19" ht="33.6" customHeight="1" x14ac:dyDescent="0.2">
      <c r="B4" s="103" t="s">
        <v>2</v>
      </c>
      <c r="C4" s="103"/>
      <c r="D4" s="103"/>
      <c r="E4" s="103"/>
      <c r="F4" s="103"/>
      <c r="G4" s="103"/>
      <c r="H4" s="103"/>
      <c r="I4" s="103"/>
    </row>
    <row r="5" spans="1:19" ht="67.900000000000006" customHeight="1" x14ac:dyDescent="0.2">
      <c r="B5" s="5" t="s">
        <v>3</v>
      </c>
      <c r="C5" s="6" t="s">
        <v>4</v>
      </c>
      <c r="D5" s="54" t="s">
        <v>5</v>
      </c>
      <c r="E5" s="6" t="s">
        <v>6</v>
      </c>
      <c r="F5" s="6" t="s">
        <v>7</v>
      </c>
      <c r="G5" s="6" t="s">
        <v>8</v>
      </c>
      <c r="H5" s="6" t="s">
        <v>9</v>
      </c>
      <c r="I5" s="6" t="s">
        <v>10</v>
      </c>
    </row>
    <row r="6" spans="1:19" x14ac:dyDescent="0.2">
      <c r="B6" s="20">
        <v>1</v>
      </c>
      <c r="C6" s="20">
        <v>2</v>
      </c>
      <c r="D6" s="20">
        <v>3</v>
      </c>
      <c r="E6" s="20">
        <v>4</v>
      </c>
      <c r="F6" s="20">
        <v>5</v>
      </c>
      <c r="G6" s="20">
        <v>6</v>
      </c>
      <c r="H6" s="20">
        <v>7</v>
      </c>
      <c r="I6" s="20">
        <v>8</v>
      </c>
    </row>
    <row r="7" spans="1:19" ht="29.25" customHeight="1" x14ac:dyDescent="0.2">
      <c r="B7" s="7" t="s">
        <v>11</v>
      </c>
      <c r="C7" s="7" t="s">
        <v>12</v>
      </c>
      <c r="D7" s="7"/>
      <c r="E7" s="8"/>
      <c r="F7" s="8"/>
      <c r="G7" s="8"/>
      <c r="H7" s="8"/>
      <c r="I7" s="8"/>
    </row>
    <row r="8" spans="1:19" ht="31.35" customHeight="1" x14ac:dyDescent="0.2">
      <c r="B8" s="9" t="s">
        <v>13</v>
      </c>
      <c r="C8" s="10" t="s">
        <v>14</v>
      </c>
      <c r="D8" s="10"/>
      <c r="E8" s="11"/>
      <c r="F8" s="11"/>
      <c r="G8" s="11"/>
      <c r="H8" s="11"/>
      <c r="I8" s="11"/>
    </row>
    <row r="9" spans="1:19" ht="32.1" customHeight="1" x14ac:dyDescent="0.2">
      <c r="B9" s="92" t="s">
        <v>15</v>
      </c>
      <c r="C9" s="18" t="s">
        <v>16</v>
      </c>
      <c r="D9" s="105" t="s">
        <v>17</v>
      </c>
      <c r="E9" s="23"/>
      <c r="F9" s="23"/>
      <c r="G9" s="23"/>
      <c r="H9" s="23"/>
      <c r="I9" s="112" t="s">
        <v>18</v>
      </c>
    </row>
    <row r="10" spans="1:19" ht="30" customHeight="1" x14ac:dyDescent="0.2">
      <c r="B10" s="113"/>
      <c r="C10" s="114" t="s">
        <v>19</v>
      </c>
      <c r="D10" s="115"/>
      <c r="E10" s="38">
        <f>395.7+24.5</f>
        <v>420.2</v>
      </c>
      <c r="F10" s="116">
        <f>421.5+15</f>
        <v>436.5</v>
      </c>
      <c r="G10" s="117">
        <v>409</v>
      </c>
      <c r="H10" s="118">
        <v>407.7</v>
      </c>
      <c r="I10" s="119"/>
      <c r="M10" s="84"/>
    </row>
    <row r="11" spans="1:19" ht="44.85" customHeight="1" x14ac:dyDescent="0.2">
      <c r="B11" s="92"/>
      <c r="C11" s="14" t="s">
        <v>20</v>
      </c>
      <c r="D11" s="115"/>
      <c r="E11" s="50"/>
      <c r="F11" s="50"/>
      <c r="G11" s="50"/>
      <c r="H11" s="50"/>
      <c r="I11" s="112" t="s">
        <v>21</v>
      </c>
    </row>
    <row r="12" spans="1:19" ht="27.75" customHeight="1" x14ac:dyDescent="0.2">
      <c r="B12" s="120"/>
      <c r="C12" s="114" t="s">
        <v>19</v>
      </c>
      <c r="D12" s="115"/>
      <c r="E12" s="50">
        <v>5</v>
      </c>
      <c r="F12" s="50"/>
      <c r="G12" s="50"/>
      <c r="H12" s="50"/>
      <c r="I12" s="112"/>
    </row>
    <row r="13" spans="1:19" ht="29.25" customHeight="1" x14ac:dyDescent="0.2">
      <c r="B13" s="121" t="s">
        <v>22</v>
      </c>
      <c r="C13" s="18" t="s">
        <v>23</v>
      </c>
      <c r="D13" s="115"/>
      <c r="E13" s="50"/>
      <c r="F13" s="50"/>
      <c r="G13" s="50"/>
      <c r="H13" s="50"/>
      <c r="I13" s="112"/>
      <c r="J13" s="85"/>
    </row>
    <row r="14" spans="1:19" ht="28.9" customHeight="1" x14ac:dyDescent="0.2">
      <c r="B14" s="122"/>
      <c r="C14" s="51" t="s">
        <v>19</v>
      </c>
      <c r="D14" s="115"/>
      <c r="E14" s="50">
        <v>12.6</v>
      </c>
      <c r="F14" s="50"/>
      <c r="G14" s="50"/>
      <c r="H14" s="50"/>
      <c r="I14" s="112"/>
      <c r="J14" s="85"/>
    </row>
    <row r="15" spans="1:19" ht="24.6" customHeight="1" x14ac:dyDescent="0.2">
      <c r="B15" s="123"/>
      <c r="C15" s="51" t="s">
        <v>24</v>
      </c>
      <c r="D15" s="115"/>
      <c r="E15" s="82"/>
      <c r="F15" s="82">
        <v>12.6</v>
      </c>
      <c r="G15" s="124"/>
      <c r="H15" s="124"/>
      <c r="I15" s="118"/>
      <c r="J15" s="86"/>
    </row>
    <row r="16" spans="1:19" ht="30" customHeight="1" x14ac:dyDescent="0.2">
      <c r="A16" s="56"/>
      <c r="B16" s="125" t="s">
        <v>25</v>
      </c>
      <c r="C16" s="53" t="s">
        <v>26</v>
      </c>
      <c r="D16" s="115" t="s">
        <v>17</v>
      </c>
      <c r="E16" s="126" t="s">
        <v>27</v>
      </c>
      <c r="F16" s="126" t="s">
        <v>27</v>
      </c>
      <c r="G16" s="126" t="s">
        <v>27</v>
      </c>
      <c r="H16" s="126" t="s">
        <v>27</v>
      </c>
      <c r="I16" s="126"/>
      <c r="K16" s="56"/>
      <c r="L16" s="56"/>
      <c r="M16" s="56"/>
      <c r="N16" s="56"/>
      <c r="O16" s="56"/>
      <c r="P16" s="56"/>
      <c r="Q16" s="56"/>
      <c r="R16" s="56"/>
      <c r="S16" s="56"/>
    </row>
    <row r="17" spans="1:19" ht="30.6" customHeight="1" x14ac:dyDescent="0.2">
      <c r="A17" s="56"/>
      <c r="B17" s="127"/>
      <c r="C17" s="128" t="s">
        <v>19</v>
      </c>
      <c r="D17" s="129"/>
      <c r="E17" s="130"/>
      <c r="F17" s="130">
        <f>400+15+30+5</f>
        <v>450</v>
      </c>
      <c r="G17" s="130">
        <f>445-30</f>
        <v>415</v>
      </c>
      <c r="H17" s="130">
        <f>445-30</f>
        <v>415</v>
      </c>
      <c r="I17" s="131" t="s">
        <v>27</v>
      </c>
      <c r="K17" s="56"/>
      <c r="L17" s="56"/>
      <c r="M17" s="56"/>
      <c r="N17" s="56"/>
      <c r="O17" s="56"/>
      <c r="P17" s="56"/>
      <c r="Q17" s="56"/>
      <c r="R17" s="56"/>
      <c r="S17" s="56"/>
    </row>
    <row r="18" spans="1:19" ht="17.25" customHeight="1" x14ac:dyDescent="0.2">
      <c r="B18" s="132"/>
      <c r="C18" s="19" t="s">
        <v>28</v>
      </c>
      <c r="D18" s="19"/>
      <c r="E18" s="26">
        <f>+E20</f>
        <v>437.8</v>
      </c>
      <c r="F18" s="26">
        <f>+F20+F21</f>
        <v>899.1</v>
      </c>
      <c r="G18" s="26">
        <f>+G20</f>
        <v>824</v>
      </c>
      <c r="H18" s="26">
        <f>+H20</f>
        <v>822.7</v>
      </c>
      <c r="I18" s="71"/>
    </row>
    <row r="19" spans="1:19" ht="17.25" customHeight="1" x14ac:dyDescent="0.2">
      <c r="B19" s="133"/>
      <c r="C19" s="18" t="s">
        <v>29</v>
      </c>
      <c r="D19" s="18"/>
      <c r="E19" s="24"/>
      <c r="F19" s="24"/>
      <c r="G19" s="24"/>
      <c r="H19" s="24"/>
      <c r="I19" s="12"/>
    </row>
    <row r="20" spans="1:19" ht="28.5" customHeight="1" x14ac:dyDescent="0.2">
      <c r="B20" s="134"/>
      <c r="C20" s="14" t="s">
        <v>30</v>
      </c>
      <c r="D20" s="14"/>
      <c r="E20" s="23">
        <f>SUMIF($C9:$C17,$C10,E9:E17)</f>
        <v>437.8</v>
      </c>
      <c r="F20" s="23">
        <f>SUMIF($C9:$C17,$C10,F9:F17)</f>
        <v>886.5</v>
      </c>
      <c r="G20" s="23">
        <f>SUMIF($C9:$C17,$C10,G9:G17)</f>
        <v>824</v>
      </c>
      <c r="H20" s="23">
        <f>SUMIF($C9:$C17,$C10,H9:H17)</f>
        <v>822.7</v>
      </c>
      <c r="I20" s="15"/>
    </row>
    <row r="21" spans="1:19" ht="23.45" customHeight="1" x14ac:dyDescent="0.2">
      <c r="B21" s="135"/>
      <c r="C21" s="83" t="s">
        <v>31</v>
      </c>
      <c r="D21" s="14"/>
      <c r="E21" s="23">
        <f>SUMIF($C10:$C18,$C11,E10:E18)</f>
        <v>0</v>
      </c>
      <c r="F21" s="23">
        <f>SUMIF($C10:$C17,$C15,F10:F17)</f>
        <v>12.6</v>
      </c>
      <c r="G21" s="23"/>
      <c r="H21" s="23"/>
      <c r="I21" s="15"/>
    </row>
    <row r="22" spans="1:19" ht="31.5" customHeight="1" x14ac:dyDescent="0.2">
      <c r="B22" s="9" t="s">
        <v>32</v>
      </c>
      <c r="C22" s="13" t="s">
        <v>33</v>
      </c>
      <c r="D22" s="13"/>
      <c r="E22" s="52"/>
      <c r="F22" s="52"/>
      <c r="G22" s="52"/>
      <c r="H22" s="52"/>
      <c r="I22" s="136"/>
    </row>
    <row r="23" spans="1:19" ht="45.75" customHeight="1" x14ac:dyDescent="0.2">
      <c r="B23" s="137" t="s">
        <v>34</v>
      </c>
      <c r="C23" s="18" t="s">
        <v>35</v>
      </c>
      <c r="D23" s="99" t="s">
        <v>36</v>
      </c>
      <c r="E23" s="23"/>
      <c r="F23" s="23"/>
      <c r="G23" s="23"/>
      <c r="H23" s="23"/>
      <c r="I23" s="112" t="s">
        <v>37</v>
      </c>
    </row>
    <row r="24" spans="1:19" ht="28.5" customHeight="1" x14ac:dyDescent="0.2">
      <c r="B24" s="122"/>
      <c r="C24" s="51" t="s">
        <v>19</v>
      </c>
      <c r="D24" s="138"/>
      <c r="E24" s="38"/>
      <c r="F24" s="38">
        <f>621.9+270+90</f>
        <v>981.9</v>
      </c>
      <c r="G24" s="23"/>
      <c r="H24" s="23"/>
      <c r="I24" s="112"/>
      <c r="J24" s="87"/>
    </row>
    <row r="25" spans="1:19" ht="17.25" customHeight="1" x14ac:dyDescent="0.2">
      <c r="B25" s="122"/>
      <c r="C25" s="51" t="s">
        <v>24</v>
      </c>
      <c r="D25" s="138"/>
      <c r="E25" s="38">
        <v>429.1</v>
      </c>
      <c r="F25" s="38">
        <v>218.6</v>
      </c>
      <c r="G25" s="23"/>
      <c r="H25" s="23"/>
      <c r="I25" s="112"/>
      <c r="J25" s="85"/>
    </row>
    <row r="26" spans="1:19" ht="17.25" customHeight="1" x14ac:dyDescent="0.2">
      <c r="B26" s="139"/>
      <c r="C26" s="51" t="s">
        <v>38</v>
      </c>
      <c r="D26" s="140"/>
      <c r="E26" s="38">
        <f>1000+500</f>
        <v>1500</v>
      </c>
      <c r="F26" s="23"/>
      <c r="G26" s="23"/>
      <c r="H26" s="23"/>
      <c r="I26" s="112"/>
      <c r="J26" s="85"/>
    </row>
    <row r="27" spans="1:19" ht="31.15" customHeight="1" x14ac:dyDescent="0.2">
      <c r="B27" s="137" t="s">
        <v>39</v>
      </c>
      <c r="C27" s="18" t="s">
        <v>40</v>
      </c>
      <c r="D27" s="141" t="s">
        <v>136</v>
      </c>
      <c r="E27" s="50"/>
      <c r="F27" s="38"/>
      <c r="G27" s="38"/>
      <c r="H27" s="38"/>
      <c r="I27" s="116"/>
      <c r="J27" s="88"/>
    </row>
    <row r="28" spans="1:19" ht="29.45" customHeight="1" x14ac:dyDescent="0.2">
      <c r="B28" s="122"/>
      <c r="C28" s="51" t="s">
        <v>19</v>
      </c>
      <c r="D28" s="142"/>
      <c r="E28" s="38"/>
      <c r="F28" s="38">
        <v>29.9</v>
      </c>
      <c r="G28" s="38">
        <f>105.1-90</f>
        <v>15.099999999999994</v>
      </c>
      <c r="H28" s="38">
        <v>105.5</v>
      </c>
      <c r="I28" s="112"/>
      <c r="J28" s="104"/>
    </row>
    <row r="29" spans="1:19" ht="18.75" customHeight="1" x14ac:dyDescent="0.2">
      <c r="B29" s="122"/>
      <c r="C29" s="51" t="s">
        <v>38</v>
      </c>
      <c r="D29" s="142"/>
      <c r="E29" s="38"/>
      <c r="F29" s="38"/>
      <c r="G29" s="38">
        <v>90</v>
      </c>
      <c r="H29" s="38"/>
      <c r="I29" s="112"/>
      <c r="J29" s="104"/>
    </row>
    <row r="30" spans="1:19" ht="22.9" customHeight="1" x14ac:dyDescent="0.2">
      <c r="B30" s="123"/>
      <c r="C30" s="51" t="s">
        <v>41</v>
      </c>
      <c r="D30" s="143"/>
      <c r="E30" s="38"/>
      <c r="F30" s="38">
        <v>85.2</v>
      </c>
      <c r="G30" s="38">
        <v>299.10000000000002</v>
      </c>
      <c r="H30" s="38">
        <v>300.39999999999998</v>
      </c>
      <c r="I30" s="112"/>
      <c r="J30" s="104"/>
    </row>
    <row r="31" spans="1:19" ht="23.25" customHeight="1" x14ac:dyDescent="0.2">
      <c r="B31" s="137" t="s">
        <v>42</v>
      </c>
      <c r="C31" s="18" t="s">
        <v>43</v>
      </c>
      <c r="D31" s="100" t="s">
        <v>44</v>
      </c>
      <c r="E31" s="38"/>
      <c r="F31" s="38"/>
      <c r="G31" s="38"/>
      <c r="H31" s="50"/>
      <c r="I31" s="112" t="s">
        <v>37</v>
      </c>
      <c r="J31" s="85"/>
    </row>
    <row r="32" spans="1:19" ht="28.5" customHeight="1" x14ac:dyDescent="0.2">
      <c r="B32" s="144"/>
      <c r="C32" s="51" t="s">
        <v>19</v>
      </c>
      <c r="D32" s="101"/>
      <c r="E32" s="38"/>
      <c r="F32" s="38">
        <v>78</v>
      </c>
      <c r="G32" s="38">
        <v>305</v>
      </c>
      <c r="H32" s="50">
        <v>305</v>
      </c>
      <c r="I32" s="15"/>
      <c r="J32" s="89"/>
    </row>
    <row r="33" spans="2:10" ht="17.25" customHeight="1" x14ac:dyDescent="0.2">
      <c r="B33" s="132"/>
      <c r="C33" s="19" t="s">
        <v>28</v>
      </c>
      <c r="D33" s="69"/>
      <c r="E33" s="70">
        <f>+E35+E36+E37</f>
        <v>1929.1</v>
      </c>
      <c r="F33" s="70">
        <f>F35+F37+F36</f>
        <v>1308.3999999999999</v>
      </c>
      <c r="G33" s="70">
        <f>+G35+G36+G37</f>
        <v>410.1</v>
      </c>
      <c r="H33" s="70">
        <f>+H35+H36+H37</f>
        <v>410.5</v>
      </c>
      <c r="I33" s="71"/>
      <c r="J33" s="85"/>
    </row>
    <row r="34" spans="2:10" ht="17.25" customHeight="1" x14ac:dyDescent="0.2">
      <c r="B34" s="133"/>
      <c r="C34" s="17" t="s">
        <v>29</v>
      </c>
      <c r="D34" s="17"/>
      <c r="E34" s="24"/>
      <c r="F34" s="24"/>
      <c r="G34" s="24"/>
      <c r="H34" s="24"/>
      <c r="I34" s="12"/>
    </row>
    <row r="35" spans="2:10" ht="27.75" customHeight="1" x14ac:dyDescent="0.2">
      <c r="B35" s="134"/>
      <c r="C35" s="14" t="s">
        <v>30</v>
      </c>
      <c r="D35" s="53"/>
      <c r="E35" s="25">
        <f>SUMIF($C23:$C32,$C24,E23:E32)</f>
        <v>0</v>
      </c>
      <c r="F35" s="25">
        <f>SUMIF($C23:$C32,$C24,F23:F32)</f>
        <v>1089.8</v>
      </c>
      <c r="G35" s="25">
        <f>SUMIF($C23:$C32,$C24,G23:G32)</f>
        <v>320.10000000000002</v>
      </c>
      <c r="H35" s="25">
        <f>SUMIF($C23:$C32,$C24,H23:H32)</f>
        <v>410.5</v>
      </c>
      <c r="I35" s="15"/>
      <c r="J35" s="55"/>
    </row>
    <row r="36" spans="2:10" ht="15.75" customHeight="1" x14ac:dyDescent="0.2">
      <c r="B36" s="134"/>
      <c r="C36" s="14" t="s">
        <v>45</v>
      </c>
      <c r="D36" s="53"/>
      <c r="E36" s="25">
        <f>SUMIF($C23:$C32,$C26,E23:E32)</f>
        <v>1500</v>
      </c>
      <c r="F36" s="25">
        <f>SUMIF($C23:$C32,$C26,F23:F32)</f>
        <v>0</v>
      </c>
      <c r="G36" s="25">
        <f>SUMIF($C23:$C32,$C26,G23:G32)</f>
        <v>90</v>
      </c>
      <c r="H36" s="25">
        <f>SUMIF($C23:$C32,$C26,H23:H32)</f>
        <v>0</v>
      </c>
      <c r="I36" s="15"/>
    </row>
    <row r="37" spans="2:10" ht="16.5" customHeight="1" x14ac:dyDescent="0.2">
      <c r="B37" s="145"/>
      <c r="C37" s="14" t="s">
        <v>31</v>
      </c>
      <c r="D37" s="53"/>
      <c r="E37" s="25">
        <f>SUMIF($C23:$C32,$C25,E23:E32)</f>
        <v>429.1</v>
      </c>
      <c r="F37" s="25">
        <f>SUMIF($C23:$C32,$C25,F23:F32)</f>
        <v>218.6</v>
      </c>
      <c r="G37" s="25">
        <f t="shared" ref="G37" si="0">SUMIF($C23:$C32,$C25,G23:G32)</f>
        <v>0</v>
      </c>
      <c r="H37" s="25">
        <f t="shared" ref="H37" si="1">SUMIF($C23:$C32,$C25,H23:H32)</f>
        <v>0</v>
      </c>
      <c r="I37" s="15"/>
    </row>
    <row r="38" spans="2:10" ht="16.5" customHeight="1" x14ac:dyDescent="0.2">
      <c r="B38" s="146" t="s">
        <v>27</v>
      </c>
      <c r="C38" s="61" t="s">
        <v>46</v>
      </c>
      <c r="D38" s="61" t="s">
        <v>27</v>
      </c>
      <c r="E38" s="78">
        <f>+E40</f>
        <v>0</v>
      </c>
      <c r="F38" s="79">
        <f>+F40</f>
        <v>85.2</v>
      </c>
      <c r="G38" s="79">
        <f>+G40</f>
        <v>299.10000000000002</v>
      </c>
      <c r="H38" s="79">
        <f>+H40</f>
        <v>300.39999999999998</v>
      </c>
      <c r="I38" s="57" t="s">
        <v>27</v>
      </c>
    </row>
    <row r="39" spans="2:10" ht="16.5" customHeight="1" x14ac:dyDescent="0.2">
      <c r="B39" s="147" t="s">
        <v>27</v>
      </c>
      <c r="C39" s="60" t="s">
        <v>47</v>
      </c>
      <c r="D39" s="58" t="s">
        <v>27</v>
      </c>
      <c r="E39" s="58" t="s">
        <v>27</v>
      </c>
      <c r="F39" s="59" t="s">
        <v>27</v>
      </c>
      <c r="G39" s="59" t="s">
        <v>27</v>
      </c>
      <c r="H39" s="59" t="s">
        <v>27</v>
      </c>
      <c r="I39" s="58" t="s">
        <v>27</v>
      </c>
    </row>
    <row r="40" spans="2:10" ht="21" customHeight="1" x14ac:dyDescent="0.2">
      <c r="B40" s="148"/>
      <c r="C40" s="60" t="s">
        <v>48</v>
      </c>
      <c r="D40" s="60" t="s">
        <v>27</v>
      </c>
      <c r="E40" s="62">
        <f>+E30</f>
        <v>0</v>
      </c>
      <c r="F40" s="62">
        <f>F30</f>
        <v>85.2</v>
      </c>
      <c r="G40" s="62">
        <f>G30</f>
        <v>299.10000000000002</v>
      </c>
      <c r="H40" s="62">
        <f>H30</f>
        <v>300.39999999999998</v>
      </c>
      <c r="I40" s="58" t="s">
        <v>27</v>
      </c>
    </row>
    <row r="41" spans="2:10" ht="28.5" customHeight="1" x14ac:dyDescent="0.2">
      <c r="B41" s="7" t="s">
        <v>49</v>
      </c>
      <c r="C41" s="149" t="s">
        <v>50</v>
      </c>
      <c r="D41" s="149"/>
      <c r="E41" s="150"/>
      <c r="F41" s="150"/>
      <c r="G41" s="150"/>
      <c r="H41" s="150"/>
      <c r="I41" s="151"/>
    </row>
    <row r="42" spans="2:10" ht="27.75" customHeight="1" x14ac:dyDescent="0.2">
      <c r="B42" s="9" t="s">
        <v>51</v>
      </c>
      <c r="C42" s="13" t="s">
        <v>52</v>
      </c>
      <c r="D42" s="13"/>
      <c r="E42" s="52"/>
      <c r="F42" s="52"/>
      <c r="G42" s="52"/>
      <c r="H42" s="52"/>
      <c r="I42" s="136"/>
    </row>
    <row r="43" spans="2:10" ht="84" customHeight="1" x14ac:dyDescent="0.2">
      <c r="B43" s="92"/>
      <c r="C43" s="18" t="s">
        <v>53</v>
      </c>
      <c r="D43" s="97" t="s">
        <v>54</v>
      </c>
      <c r="E43" s="50"/>
      <c r="F43" s="50"/>
      <c r="G43" s="50"/>
      <c r="H43" s="50"/>
      <c r="I43" s="112" t="s">
        <v>55</v>
      </c>
      <c r="J43" s="47"/>
    </row>
    <row r="44" spans="2:10" ht="30.6" customHeight="1" x14ac:dyDescent="0.2">
      <c r="B44" s="93"/>
      <c r="C44" s="51" t="s">
        <v>19</v>
      </c>
      <c r="D44" s="98"/>
      <c r="E44" s="38">
        <v>186.5</v>
      </c>
      <c r="F44" s="38"/>
      <c r="G44" s="38"/>
      <c r="H44" s="38"/>
      <c r="I44" s="119"/>
    </row>
    <row r="45" spans="2:10" ht="30" customHeight="1" x14ac:dyDescent="0.2">
      <c r="B45" s="137" t="s">
        <v>56</v>
      </c>
      <c r="C45" s="18" t="s">
        <v>57</v>
      </c>
      <c r="D45" s="99" t="s">
        <v>58</v>
      </c>
      <c r="E45" s="38"/>
      <c r="F45" s="38"/>
      <c r="G45" s="50"/>
      <c r="H45" s="50"/>
      <c r="I45" s="90"/>
    </row>
    <row r="46" spans="2:10" ht="29.25" customHeight="1" x14ac:dyDescent="0.2">
      <c r="B46" s="122"/>
      <c r="C46" s="51" t="s">
        <v>19</v>
      </c>
      <c r="D46" s="100"/>
      <c r="E46" s="38">
        <v>14.6</v>
      </c>
      <c r="F46" s="38"/>
      <c r="G46" s="50"/>
      <c r="H46" s="50"/>
      <c r="I46" s="152"/>
    </row>
    <row r="47" spans="2:10" ht="18.75" customHeight="1" x14ac:dyDescent="0.2">
      <c r="B47" s="139"/>
      <c r="C47" s="18" t="s">
        <v>24</v>
      </c>
      <c r="D47" s="101"/>
      <c r="E47" s="38"/>
      <c r="F47" s="38">
        <v>8.8000000000000007</v>
      </c>
      <c r="G47" s="50"/>
      <c r="H47" s="153"/>
      <c r="I47" s="154"/>
      <c r="J47" s="86"/>
    </row>
    <row r="48" spans="2:10" ht="42" customHeight="1" x14ac:dyDescent="0.2">
      <c r="B48" s="92"/>
      <c r="C48" s="18" t="s">
        <v>59</v>
      </c>
      <c r="D48" s="99" t="s">
        <v>60</v>
      </c>
      <c r="E48" s="38"/>
      <c r="F48" s="50"/>
      <c r="G48" s="50"/>
      <c r="H48" s="153"/>
      <c r="I48" s="155"/>
      <c r="J48" s="107"/>
    </row>
    <row r="49" spans="2:10" ht="28.5" customHeight="1" x14ac:dyDescent="0.2">
      <c r="B49" s="93"/>
      <c r="C49" s="51" t="s">
        <v>19</v>
      </c>
      <c r="D49" s="101"/>
      <c r="E49" s="38">
        <f>21+35-35</f>
        <v>21</v>
      </c>
      <c r="F49" s="38"/>
      <c r="G49" s="38"/>
      <c r="H49" s="77"/>
      <c r="I49" s="156"/>
      <c r="J49" s="107"/>
    </row>
    <row r="50" spans="2:10" ht="40.5" customHeight="1" x14ac:dyDescent="0.2">
      <c r="B50" s="92" t="s">
        <v>61</v>
      </c>
      <c r="C50" s="18" t="s">
        <v>62</v>
      </c>
      <c r="D50" s="105" t="s">
        <v>17</v>
      </c>
      <c r="E50" s="50"/>
      <c r="F50" s="50"/>
      <c r="G50" s="50"/>
      <c r="H50" s="50"/>
      <c r="I50" s="157" t="s">
        <v>63</v>
      </c>
    </row>
    <row r="51" spans="2:10" ht="28.35" customHeight="1" x14ac:dyDescent="0.2">
      <c r="B51" s="93"/>
      <c r="C51" s="114" t="s">
        <v>19</v>
      </c>
      <c r="D51" s="115"/>
      <c r="E51" s="50">
        <v>140.80000000000001</v>
      </c>
      <c r="F51" s="38">
        <v>275</v>
      </c>
      <c r="G51" s="38">
        <v>275</v>
      </c>
      <c r="H51" s="38">
        <v>275</v>
      </c>
      <c r="I51" s="158"/>
      <c r="J51" s="63"/>
    </row>
    <row r="52" spans="2:10" ht="38.25" customHeight="1" x14ac:dyDescent="0.2">
      <c r="B52" s="137"/>
      <c r="C52" s="159" t="s">
        <v>64</v>
      </c>
      <c r="D52" s="99" t="s">
        <v>17</v>
      </c>
      <c r="E52" s="38"/>
      <c r="F52" s="38"/>
      <c r="G52" s="38"/>
      <c r="H52" s="38"/>
      <c r="I52" s="160" t="s">
        <v>65</v>
      </c>
    </row>
    <row r="53" spans="2:10" ht="26.45" customHeight="1" x14ac:dyDescent="0.2">
      <c r="B53" s="122"/>
      <c r="C53" s="51" t="s">
        <v>19</v>
      </c>
      <c r="D53" s="100"/>
      <c r="E53" s="38">
        <v>102.2</v>
      </c>
      <c r="F53" s="38">
        <f>37.8-37.8</f>
        <v>0</v>
      </c>
      <c r="G53" s="38">
        <f>48.6-48.6</f>
        <v>0</v>
      </c>
      <c r="H53" s="38">
        <f>54-54</f>
        <v>0</v>
      </c>
      <c r="I53" s="161"/>
    </row>
    <row r="54" spans="2:10" ht="58.9" customHeight="1" x14ac:dyDescent="0.2">
      <c r="B54" s="92" t="s">
        <v>66</v>
      </c>
      <c r="C54" s="42" t="s">
        <v>67</v>
      </c>
      <c r="D54" s="105" t="s">
        <v>17</v>
      </c>
      <c r="E54" s="50"/>
      <c r="F54" s="50"/>
      <c r="G54" s="50"/>
      <c r="H54" s="50"/>
      <c r="I54" s="90"/>
    </row>
    <row r="55" spans="2:10" ht="30" customHeight="1" x14ac:dyDescent="0.2">
      <c r="B55" s="93"/>
      <c r="C55" s="114" t="s">
        <v>19</v>
      </c>
      <c r="D55" s="115"/>
      <c r="E55" s="50">
        <v>4</v>
      </c>
      <c r="F55" s="50">
        <v>4</v>
      </c>
      <c r="G55" s="50">
        <v>4</v>
      </c>
      <c r="H55" s="50"/>
      <c r="I55" s="90"/>
    </row>
    <row r="56" spans="2:10" ht="32.450000000000003" customHeight="1" x14ac:dyDescent="0.2">
      <c r="B56" s="92" t="s">
        <v>68</v>
      </c>
      <c r="C56" s="18" t="s">
        <v>135</v>
      </c>
      <c r="D56" s="105" t="s">
        <v>17</v>
      </c>
      <c r="E56" s="50"/>
      <c r="F56" s="50"/>
      <c r="G56" s="50"/>
      <c r="H56" s="50"/>
      <c r="I56" s="90"/>
    </row>
    <row r="57" spans="2:10" ht="32.450000000000003" customHeight="1" x14ac:dyDescent="0.2">
      <c r="B57" s="93"/>
      <c r="C57" s="51" t="s">
        <v>19</v>
      </c>
      <c r="D57" s="129"/>
      <c r="E57" s="50">
        <v>61.7</v>
      </c>
      <c r="F57" s="50">
        <v>61.7</v>
      </c>
      <c r="G57" s="50">
        <v>61.7</v>
      </c>
      <c r="H57" s="50"/>
      <c r="I57" s="90"/>
    </row>
    <row r="58" spans="2:10" ht="28.15" customHeight="1" x14ac:dyDescent="0.2">
      <c r="B58" s="92" t="s">
        <v>69</v>
      </c>
      <c r="C58" s="17" t="s">
        <v>70</v>
      </c>
      <c r="D58" s="162" t="s">
        <v>71</v>
      </c>
      <c r="E58" s="82"/>
      <c r="F58" s="38"/>
      <c r="G58" s="50"/>
      <c r="H58" s="50"/>
      <c r="I58" s="90"/>
    </row>
    <row r="59" spans="2:10" ht="32.450000000000003" customHeight="1" x14ac:dyDescent="0.2">
      <c r="B59" s="93"/>
      <c r="C59" s="51" t="s">
        <v>19</v>
      </c>
      <c r="D59" s="163"/>
      <c r="E59" s="82"/>
      <c r="F59" s="38">
        <v>195</v>
      </c>
      <c r="G59" s="38">
        <v>224</v>
      </c>
      <c r="H59" s="38">
        <v>195</v>
      </c>
      <c r="I59" s="90"/>
    </row>
    <row r="60" spans="2:10" ht="17.25" customHeight="1" x14ac:dyDescent="0.2">
      <c r="B60" s="132"/>
      <c r="C60" s="19" t="s">
        <v>28</v>
      </c>
      <c r="D60" s="164"/>
      <c r="E60" s="26">
        <f>+E62+E63</f>
        <v>530.79999999999995</v>
      </c>
      <c r="F60" s="26">
        <f ca="1">+F62+F63</f>
        <v>544.5</v>
      </c>
      <c r="G60" s="26">
        <f t="shared" ref="G60" si="2">+G62+G63</f>
        <v>564.70000000000005</v>
      </c>
      <c r="H60" s="26">
        <f t="shared" ref="H60" si="3">+H62+H63</f>
        <v>470</v>
      </c>
      <c r="I60" s="165"/>
    </row>
    <row r="61" spans="2:10" ht="17.25" customHeight="1" x14ac:dyDescent="0.2">
      <c r="B61" s="133"/>
      <c r="C61" s="18" t="s">
        <v>29</v>
      </c>
      <c r="D61" s="18"/>
      <c r="E61" s="24"/>
      <c r="F61" s="24"/>
      <c r="G61" s="24"/>
      <c r="H61" s="24"/>
      <c r="I61" s="4"/>
    </row>
    <row r="62" spans="2:10" ht="34.5" customHeight="1" x14ac:dyDescent="0.2">
      <c r="B62" s="134"/>
      <c r="C62" s="14" t="s">
        <v>30</v>
      </c>
      <c r="D62" s="14"/>
      <c r="E62" s="23">
        <f>SUMIF($C43:$C59,$C44,E43:E59)</f>
        <v>530.79999999999995</v>
      </c>
      <c r="F62" s="23">
        <f>SUMIF($C43:$C59,$C44,F43:F59)</f>
        <v>535.70000000000005</v>
      </c>
      <c r="G62" s="23">
        <f>SUMIF($C43:$C59,$C44,G43:G59)</f>
        <v>564.70000000000005</v>
      </c>
      <c r="H62" s="23">
        <f>SUMIF($C43:$C59,$C44,H43:H59)</f>
        <v>470</v>
      </c>
      <c r="I62" s="16"/>
    </row>
    <row r="63" spans="2:10" ht="24" customHeight="1" x14ac:dyDescent="0.2">
      <c r="B63" s="166"/>
      <c r="C63" s="14" t="s">
        <v>31</v>
      </c>
      <c r="D63" s="53"/>
      <c r="E63" s="25">
        <f>SUMIF($C43:$C59,C47,E43:E59)</f>
        <v>0</v>
      </c>
      <c r="F63" s="80">
        <f ca="1">SUMIF($C44:$C60,$C47,F44:F59)</f>
        <v>8.8000000000000007</v>
      </c>
      <c r="G63" s="25" cm="1">
        <f t="array" ref="G63">SUMIF($C43:$C57,C00,G43:G57)</f>
        <v>0</v>
      </c>
      <c r="H63" s="25" cm="1">
        <f t="array" ref="H63">SUMIF($C43:$C57,C00,H43:H57)</f>
        <v>0</v>
      </c>
      <c r="I63" s="15"/>
    </row>
    <row r="64" spans="2:10" ht="18" customHeight="1" x14ac:dyDescent="0.2">
      <c r="B64" s="167" t="s">
        <v>72</v>
      </c>
      <c r="C64" s="167" t="s">
        <v>73</v>
      </c>
      <c r="D64" s="74"/>
      <c r="E64" s="75"/>
      <c r="F64" s="75"/>
      <c r="G64" s="75"/>
      <c r="H64" s="75"/>
      <c r="I64" s="76"/>
    </row>
    <row r="65" spans="2:13" ht="68.45" customHeight="1" x14ac:dyDescent="0.2">
      <c r="B65" s="122" t="s">
        <v>74</v>
      </c>
      <c r="C65" s="168" t="s">
        <v>75</v>
      </c>
      <c r="D65" s="105" t="s">
        <v>76</v>
      </c>
      <c r="E65" s="25"/>
      <c r="F65" s="25"/>
      <c r="G65" s="25"/>
      <c r="H65" s="25"/>
      <c r="I65" s="15"/>
    </row>
    <row r="66" spans="2:13" ht="16.5" customHeight="1" x14ac:dyDescent="0.2">
      <c r="B66" s="169"/>
      <c r="C66" s="170" t="s">
        <v>77</v>
      </c>
      <c r="D66" s="106"/>
      <c r="E66" s="25"/>
      <c r="F66" s="25">
        <v>1607</v>
      </c>
      <c r="G66" s="25">
        <v>1604</v>
      </c>
      <c r="H66" s="25">
        <v>1899.6</v>
      </c>
      <c r="I66" s="15"/>
    </row>
    <row r="67" spans="2:13" ht="20.25" customHeight="1" x14ac:dyDescent="0.2">
      <c r="B67" s="122" t="s">
        <v>78</v>
      </c>
      <c r="C67" s="168" t="s">
        <v>79</v>
      </c>
      <c r="D67" s="105" t="s">
        <v>76</v>
      </c>
      <c r="E67" s="25"/>
      <c r="F67" s="25"/>
      <c r="G67" s="25"/>
      <c r="H67" s="25"/>
      <c r="I67" s="15"/>
    </row>
    <row r="68" spans="2:13" ht="20.25" customHeight="1" x14ac:dyDescent="0.2">
      <c r="B68" s="169"/>
      <c r="C68" s="170" t="s">
        <v>77</v>
      </c>
      <c r="D68" s="106"/>
      <c r="E68" s="25"/>
      <c r="F68" s="25">
        <v>1314.4</v>
      </c>
      <c r="G68" s="25">
        <v>1774</v>
      </c>
      <c r="H68" s="25"/>
      <c r="I68" s="15"/>
    </row>
    <row r="69" spans="2:13" ht="54" customHeight="1" x14ac:dyDescent="0.2">
      <c r="B69" s="122" t="s">
        <v>80</v>
      </c>
      <c r="C69" s="168" t="s">
        <v>81</v>
      </c>
      <c r="D69" s="105" t="s">
        <v>76</v>
      </c>
      <c r="E69" s="25"/>
      <c r="F69" s="25"/>
      <c r="G69" s="25"/>
      <c r="H69" s="25"/>
      <c r="I69" s="15"/>
    </row>
    <row r="70" spans="2:13" ht="16.5" customHeight="1" x14ac:dyDescent="0.2">
      <c r="B70" s="169"/>
      <c r="C70" s="170" t="s">
        <v>77</v>
      </c>
      <c r="D70" s="106"/>
      <c r="E70" s="25"/>
      <c r="F70" s="25">
        <v>100</v>
      </c>
      <c r="G70" s="25">
        <v>1563</v>
      </c>
      <c r="H70" s="25"/>
      <c r="I70" s="15"/>
    </row>
    <row r="71" spans="2:13" ht="30" customHeight="1" x14ac:dyDescent="0.2">
      <c r="B71" s="122" t="s">
        <v>82</v>
      </c>
      <c r="C71" s="168" t="s">
        <v>83</v>
      </c>
      <c r="D71" s="105" t="s">
        <v>76</v>
      </c>
      <c r="E71" s="25"/>
      <c r="F71" s="25"/>
      <c r="G71" s="25"/>
      <c r="H71" s="25"/>
      <c r="I71" s="15"/>
    </row>
    <row r="72" spans="2:13" ht="16.5" customHeight="1" x14ac:dyDescent="0.2">
      <c r="B72" s="169"/>
      <c r="C72" s="170" t="s">
        <v>77</v>
      </c>
      <c r="D72" s="106"/>
      <c r="E72" s="25"/>
      <c r="F72" s="25"/>
      <c r="G72" s="25">
        <v>57</v>
      </c>
      <c r="H72" s="25"/>
      <c r="I72" s="15"/>
    </row>
    <row r="73" spans="2:13" ht="69" customHeight="1" x14ac:dyDescent="0.2">
      <c r="B73" s="122" t="s">
        <v>84</v>
      </c>
      <c r="C73" s="168" t="s">
        <v>85</v>
      </c>
      <c r="D73" s="105" t="s">
        <v>76</v>
      </c>
      <c r="E73" s="25"/>
      <c r="F73" s="25"/>
      <c r="G73" s="25"/>
      <c r="H73" s="25"/>
      <c r="I73" s="15"/>
    </row>
    <row r="74" spans="2:13" ht="18.600000000000001" customHeight="1" x14ac:dyDescent="0.2">
      <c r="B74" s="122"/>
      <c r="C74" s="170" t="s">
        <v>77</v>
      </c>
      <c r="D74" s="106"/>
      <c r="E74" s="25"/>
      <c r="F74" s="25"/>
      <c r="G74" s="25">
        <v>2315</v>
      </c>
      <c r="H74" s="25">
        <v>2513</v>
      </c>
      <c r="I74" s="15"/>
    </row>
    <row r="75" spans="2:13" ht="30" customHeight="1" x14ac:dyDescent="0.2">
      <c r="B75" s="137" t="s">
        <v>86</v>
      </c>
      <c r="C75" s="168" t="s">
        <v>87</v>
      </c>
      <c r="D75" s="105" t="s">
        <v>76</v>
      </c>
      <c r="E75" s="25"/>
      <c r="F75" s="25"/>
      <c r="G75" s="25"/>
      <c r="H75" s="25"/>
      <c r="I75" s="15"/>
    </row>
    <row r="76" spans="2:13" ht="16.5" customHeight="1" x14ac:dyDescent="0.2">
      <c r="B76" s="169"/>
      <c r="C76" s="170" t="s">
        <v>77</v>
      </c>
      <c r="D76" s="106"/>
      <c r="E76" s="25"/>
      <c r="F76" s="25"/>
      <c r="G76" s="25">
        <v>203</v>
      </c>
      <c r="H76" s="25">
        <v>420</v>
      </c>
      <c r="I76" s="15"/>
      <c r="J76" s="40"/>
      <c r="K76" s="40"/>
      <c r="L76" s="40"/>
      <c r="M76" s="40"/>
    </row>
    <row r="77" spans="2:13" ht="16.5" customHeight="1" x14ac:dyDescent="0.2">
      <c r="B77" s="171" t="s">
        <v>27</v>
      </c>
      <c r="C77" s="172" t="s">
        <v>28</v>
      </c>
      <c r="D77" s="69"/>
      <c r="E77" s="70"/>
      <c r="F77" s="70"/>
      <c r="G77" s="70"/>
      <c r="H77" s="70"/>
      <c r="I77" s="71"/>
      <c r="J77" s="40"/>
      <c r="K77" s="40"/>
      <c r="L77" s="40"/>
      <c r="M77" s="40"/>
    </row>
    <row r="78" spans="2:13" ht="16.5" customHeight="1" x14ac:dyDescent="0.2">
      <c r="B78" s="173" t="s">
        <v>27</v>
      </c>
      <c r="C78" s="168" t="s">
        <v>29</v>
      </c>
      <c r="D78" s="53"/>
      <c r="E78" s="25"/>
      <c r="F78" s="25"/>
      <c r="G78" s="25"/>
      <c r="H78" s="25"/>
      <c r="I78" s="15"/>
    </row>
    <row r="79" spans="2:13" ht="27.75" customHeight="1" x14ac:dyDescent="0.2">
      <c r="B79" s="173"/>
      <c r="C79" s="168" t="s">
        <v>30</v>
      </c>
      <c r="D79" s="53"/>
      <c r="E79" s="25"/>
      <c r="F79" s="25"/>
      <c r="G79" s="25"/>
      <c r="H79" s="25"/>
      <c r="I79" s="15"/>
    </row>
    <row r="80" spans="2:13" ht="16.5" customHeight="1" x14ac:dyDescent="0.2">
      <c r="B80" s="173"/>
      <c r="C80" s="168" t="s">
        <v>31</v>
      </c>
      <c r="D80" s="73"/>
      <c r="E80" s="25"/>
      <c r="F80" s="25"/>
      <c r="G80" s="25"/>
      <c r="H80" s="25"/>
      <c r="I80" s="15"/>
    </row>
    <row r="81" spans="2:19" ht="16.5" customHeight="1" x14ac:dyDescent="0.2">
      <c r="B81" s="174"/>
      <c r="C81" s="175" t="s">
        <v>88</v>
      </c>
      <c r="D81" s="72"/>
      <c r="E81" s="70">
        <f>+E83</f>
        <v>0</v>
      </c>
      <c r="F81" s="70">
        <f>+F83</f>
        <v>3021.4</v>
      </c>
      <c r="G81" s="70">
        <f>G83</f>
        <v>7516</v>
      </c>
      <c r="H81" s="70">
        <f>H83</f>
        <v>4832.6000000000004</v>
      </c>
      <c r="I81" s="71"/>
    </row>
    <row r="82" spans="2:19" ht="16.5" customHeight="1" x14ac:dyDescent="0.2">
      <c r="B82" s="173"/>
      <c r="C82" s="176" t="s">
        <v>47</v>
      </c>
      <c r="D82" s="60"/>
      <c r="E82" s="25"/>
      <c r="F82" s="25"/>
      <c r="G82" s="25"/>
      <c r="H82" s="25"/>
      <c r="I82" s="15"/>
    </row>
    <row r="83" spans="2:19" ht="16.5" customHeight="1" x14ac:dyDescent="0.2">
      <c r="B83" s="177"/>
      <c r="C83" s="178" t="s">
        <v>89</v>
      </c>
      <c r="D83" s="53"/>
      <c r="E83" s="80">
        <f>SUMIF($C67:$C80,$C68,E67:E80)</f>
        <v>0</v>
      </c>
      <c r="F83" s="80">
        <f>SUMIF($C65:$C76,$C68,F65:F76)</f>
        <v>3021.4</v>
      </c>
      <c r="G83" s="80">
        <f>SUMIF($C65:$C76,$C68,G65:G76)</f>
        <v>7516</v>
      </c>
      <c r="H83" s="80">
        <f>SUMIF($C65:$C76,$C68,H65:H76)</f>
        <v>4832.6000000000004</v>
      </c>
      <c r="I83" s="15"/>
    </row>
    <row r="84" spans="2:19" ht="30" customHeight="1" x14ac:dyDescent="0.2">
      <c r="B84" s="179"/>
      <c r="C84" s="19" t="s">
        <v>90</v>
      </c>
      <c r="D84" s="19"/>
      <c r="E84" s="26">
        <f>+E18+E33+E60</f>
        <v>2897.7</v>
      </c>
      <c r="F84" s="26">
        <f ca="1">+F18+F33+F60+F38+F81</f>
        <v>5858.6</v>
      </c>
      <c r="G84" s="26">
        <f>+G18+G33+G60+G38+G81</f>
        <v>9613.9</v>
      </c>
      <c r="H84" s="26">
        <f>+H18+H33+H60+H38+H81</f>
        <v>6836.2000000000007</v>
      </c>
      <c r="I84" s="71"/>
    </row>
    <row r="85" spans="2:19" ht="15.75" customHeight="1" x14ac:dyDescent="0.2">
      <c r="B85" s="180"/>
      <c r="C85" s="14" t="s">
        <v>91</v>
      </c>
      <c r="D85" s="14"/>
      <c r="E85" s="23">
        <v>0</v>
      </c>
      <c r="F85" s="23">
        <v>0</v>
      </c>
      <c r="G85" s="23">
        <v>0</v>
      </c>
      <c r="H85" s="23">
        <v>0</v>
      </c>
      <c r="I85" s="15"/>
    </row>
    <row r="86" spans="2:19" ht="43.9" customHeight="1" x14ac:dyDescent="0.2">
      <c r="B86" s="180"/>
      <c r="C86" s="14" t="s">
        <v>92</v>
      </c>
      <c r="D86" s="14"/>
      <c r="E86" s="23"/>
      <c r="F86" s="23">
        <f ca="1">+F84-E84</f>
        <v>2960.9000000000005</v>
      </c>
      <c r="G86" s="23">
        <f ca="1">+G84-F84</f>
        <v>3755.2999999999993</v>
      </c>
      <c r="H86" s="23">
        <f>+H84-G84</f>
        <v>-2777.6999999999989</v>
      </c>
      <c r="I86" s="15"/>
      <c r="J86" s="40"/>
      <c r="K86" s="40"/>
      <c r="L86" s="40"/>
      <c r="M86" s="40"/>
      <c r="N86" s="40"/>
      <c r="O86" s="40"/>
      <c r="P86" s="40"/>
      <c r="Q86" s="40"/>
      <c r="R86" s="40"/>
      <c r="S86" s="40"/>
    </row>
    <row r="87" spans="2:19" ht="34.9" customHeight="1" x14ac:dyDescent="0.2">
      <c r="B87" s="64"/>
      <c r="C87" s="65"/>
      <c r="D87" s="66"/>
      <c r="E87" s="67"/>
      <c r="F87" s="67"/>
      <c r="G87" s="67"/>
      <c r="H87" s="67"/>
      <c r="I87" s="68"/>
      <c r="J87" s="40"/>
      <c r="K87" s="40"/>
      <c r="L87" s="40"/>
      <c r="M87" s="40"/>
      <c r="N87" s="40"/>
      <c r="O87" s="40"/>
      <c r="P87" s="40"/>
      <c r="Q87" s="40"/>
      <c r="R87" s="40"/>
      <c r="S87" s="40"/>
    </row>
    <row r="88" spans="2:19" x14ac:dyDescent="0.2">
      <c r="C88" s="3"/>
    </row>
    <row r="89" spans="2:19" x14ac:dyDescent="0.2">
      <c r="B89" s="95" t="s">
        <v>93</v>
      </c>
      <c r="C89" s="95"/>
      <c r="D89" s="95"/>
      <c r="E89" s="95"/>
      <c r="F89" s="95"/>
      <c r="G89" s="95"/>
      <c r="H89" s="95"/>
      <c r="I89" s="95"/>
    </row>
    <row r="90" spans="2:19" x14ac:dyDescent="0.2">
      <c r="B90" s="96" t="s">
        <v>94</v>
      </c>
      <c r="C90" s="96"/>
      <c r="D90" s="96"/>
      <c r="E90" s="96"/>
      <c r="F90" s="96"/>
      <c r="G90" s="96"/>
      <c r="H90" s="96"/>
      <c r="I90" s="96"/>
    </row>
    <row r="91" spans="2:19" x14ac:dyDescent="0.2">
      <c r="B91" s="95" t="s">
        <v>95</v>
      </c>
      <c r="C91" s="95"/>
      <c r="D91" s="95"/>
      <c r="E91" s="95"/>
      <c r="F91" s="95"/>
      <c r="G91" s="95"/>
      <c r="H91" s="95"/>
      <c r="I91" s="95"/>
    </row>
    <row r="92" spans="2:19" x14ac:dyDescent="0.2">
      <c r="B92" s="95" t="s">
        <v>96</v>
      </c>
      <c r="C92" s="95"/>
      <c r="D92" s="95"/>
      <c r="E92" s="95"/>
      <c r="F92" s="95"/>
      <c r="G92" s="95"/>
      <c r="H92" s="95"/>
      <c r="I92" s="95"/>
    </row>
    <row r="93" spans="2:19" x14ac:dyDescent="0.2">
      <c r="B93" s="94"/>
      <c r="C93" s="94"/>
      <c r="D93" s="94"/>
      <c r="E93" s="94"/>
      <c r="F93" s="94"/>
      <c r="G93" s="94"/>
      <c r="H93" s="94"/>
      <c r="I93" s="94"/>
    </row>
    <row r="94" spans="2:19" x14ac:dyDescent="0.2">
      <c r="B94" s="91" t="s">
        <v>97</v>
      </c>
      <c r="C94" s="91"/>
      <c r="D94" s="91"/>
      <c r="E94" s="91"/>
      <c r="F94" s="91"/>
      <c r="G94" s="91"/>
      <c r="H94" s="91"/>
      <c r="I94" s="91"/>
    </row>
  </sheetData>
  <mergeCells count="55">
    <mergeCell ref="D71:D72"/>
    <mergeCell ref="D73:D74"/>
    <mergeCell ref="D75:D76"/>
    <mergeCell ref="J48:J49"/>
    <mergeCell ref="D50:D51"/>
    <mergeCell ref="D65:D66"/>
    <mergeCell ref="D67:D68"/>
    <mergeCell ref="D69:D70"/>
    <mergeCell ref="D56:D57"/>
    <mergeCell ref="D52:D53"/>
    <mergeCell ref="D54:D55"/>
    <mergeCell ref="D48:D49"/>
    <mergeCell ref="J28:J30"/>
    <mergeCell ref="D31:D32"/>
    <mergeCell ref="B39:B40"/>
    <mergeCell ref="B19:B20"/>
    <mergeCell ref="B16:B17"/>
    <mergeCell ref="D16:D17"/>
    <mergeCell ref="D27:D30"/>
    <mergeCell ref="B34:B37"/>
    <mergeCell ref="B31:B32"/>
    <mergeCell ref="B23:B26"/>
    <mergeCell ref="D23:D26"/>
    <mergeCell ref="D9:D15"/>
    <mergeCell ref="B13:B15"/>
    <mergeCell ref="B27:B30"/>
    <mergeCell ref="D45:D47"/>
    <mergeCell ref="H1:I1"/>
    <mergeCell ref="H2:I2"/>
    <mergeCell ref="B4:I4"/>
    <mergeCell ref="B9:B10"/>
    <mergeCell ref="B11:B12"/>
    <mergeCell ref="B45:B47"/>
    <mergeCell ref="B71:B72"/>
    <mergeCell ref="B73:B74"/>
    <mergeCell ref="B75:B76"/>
    <mergeCell ref="B94:I94"/>
    <mergeCell ref="B43:B44"/>
    <mergeCell ref="B56:B57"/>
    <mergeCell ref="B93:I93"/>
    <mergeCell ref="B48:B49"/>
    <mergeCell ref="B52:B53"/>
    <mergeCell ref="B54:B55"/>
    <mergeCell ref="B50:B51"/>
    <mergeCell ref="B92:I92"/>
    <mergeCell ref="B90:I90"/>
    <mergeCell ref="B91:I91"/>
    <mergeCell ref="B89:I89"/>
    <mergeCell ref="D43:D44"/>
    <mergeCell ref="B58:B59"/>
    <mergeCell ref="D58:D59"/>
    <mergeCell ref="B65:B66"/>
    <mergeCell ref="B67:B68"/>
    <mergeCell ref="B69:B70"/>
    <mergeCell ref="B61:B62"/>
  </mergeCells>
  <pageMargins left="0.39370078740157483" right="0.39370078740157483" top="0.59055118110236227" bottom="0.59055118110236227" header="0" footer="0"/>
  <pageSetup paperSize="9" scale="66" fitToHeight="0" orientation="portrait" r:id="rId1"/>
  <rowBreaks count="1" manualBreakCount="1">
    <brk id="77" max="8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EBB37-AAD0-45EB-A33C-534A43631B2E}">
  <sheetPr>
    <pageSetUpPr fitToPage="1"/>
  </sheetPr>
  <dimension ref="B1:G25"/>
  <sheetViews>
    <sheetView topLeftCell="A7" workbookViewId="0">
      <selection activeCell="C35" sqref="C35"/>
    </sheetView>
  </sheetViews>
  <sheetFormatPr defaultColWidth="9.28515625" defaultRowHeight="12.75" x14ac:dyDescent="0.2"/>
  <cols>
    <col min="1" max="1" width="2.5703125" style="1" customWidth="1"/>
    <col min="2" max="2" width="4.7109375" style="1" customWidth="1"/>
    <col min="3" max="3" width="44.42578125" style="2" customWidth="1"/>
    <col min="4" max="4" width="11.5703125" style="1" customWidth="1"/>
    <col min="5" max="6" width="12" style="1" customWidth="1"/>
    <col min="7" max="7" width="12.28515625" style="1" customWidth="1"/>
    <col min="8" max="16384" width="9.28515625" style="1"/>
  </cols>
  <sheetData>
    <row r="1" spans="2:7" ht="19.149999999999999" customHeight="1" x14ac:dyDescent="0.2">
      <c r="B1" s="111" t="s">
        <v>98</v>
      </c>
      <c r="C1" s="111"/>
      <c r="D1" s="111"/>
      <c r="E1" s="111"/>
      <c r="F1" s="111"/>
      <c r="G1" s="111"/>
    </row>
    <row r="2" spans="2:7" ht="16.899999999999999" customHeight="1" x14ac:dyDescent="0.2">
      <c r="C2" s="1"/>
    </row>
    <row r="3" spans="2:7" ht="72" customHeight="1" x14ac:dyDescent="0.2">
      <c r="B3" s="27" t="s">
        <v>99</v>
      </c>
      <c r="C3" s="43" t="s">
        <v>100</v>
      </c>
      <c r="D3" s="27" t="s">
        <v>101</v>
      </c>
      <c r="E3" s="27" t="s">
        <v>102</v>
      </c>
      <c r="F3" s="27" t="s">
        <v>103</v>
      </c>
      <c r="G3" s="27" t="s">
        <v>104</v>
      </c>
    </row>
    <row r="4" spans="2:7" ht="12.75" customHeight="1" x14ac:dyDescent="0.2">
      <c r="B4" s="48">
        <v>1</v>
      </c>
      <c r="C4" s="49">
        <v>2</v>
      </c>
      <c r="D4" s="48">
        <v>3</v>
      </c>
      <c r="E4" s="48">
        <v>4</v>
      </c>
      <c r="F4" s="48">
        <v>5</v>
      </c>
      <c r="G4" s="48">
        <v>6</v>
      </c>
    </row>
    <row r="5" spans="2:7" ht="15.75" customHeight="1" x14ac:dyDescent="0.2">
      <c r="B5" s="108" t="s">
        <v>105</v>
      </c>
      <c r="C5" s="109"/>
      <c r="D5" s="109"/>
      <c r="E5" s="109"/>
      <c r="F5" s="109"/>
      <c r="G5" s="110"/>
    </row>
    <row r="6" spans="2:7" ht="15.75" customHeight="1" x14ac:dyDescent="0.2">
      <c r="B6" s="28" t="s">
        <v>106</v>
      </c>
      <c r="C6" s="29" t="s">
        <v>28</v>
      </c>
      <c r="D6" s="22">
        <f t="shared" ref="D6:G6" si="0">+D8+D9+D10+D11+D12+D13</f>
        <v>2897.7000000000003</v>
      </c>
      <c r="E6" s="22">
        <f>+E8+E9+E10+E11+E12+E13</f>
        <v>2752</v>
      </c>
      <c r="F6" s="22">
        <f t="shared" si="0"/>
        <v>1798.8</v>
      </c>
      <c r="G6" s="22">
        <f t="shared" si="0"/>
        <v>1703.2</v>
      </c>
    </row>
    <row r="7" spans="2:7" ht="18" customHeight="1" x14ac:dyDescent="0.2">
      <c r="B7" s="30"/>
      <c r="C7" s="44" t="s">
        <v>107</v>
      </c>
      <c r="D7" s="34"/>
      <c r="E7" s="22"/>
      <c r="F7" s="22"/>
      <c r="G7" s="22"/>
    </row>
    <row r="8" spans="2:7" ht="30.75" customHeight="1" x14ac:dyDescent="0.2">
      <c r="B8" s="30" t="s">
        <v>108</v>
      </c>
      <c r="C8" s="45" t="s">
        <v>109</v>
      </c>
      <c r="D8" s="35">
        <f>SUMIF('002 programa 3 lentelė'!$C7:$C86,'002 programa 3 lentelė'!$C10,'002 programa 3 lentelė'!E7:E86)</f>
        <v>968.60000000000014</v>
      </c>
      <c r="E8" s="35">
        <f>SUMIF('002 programa 3 lentelė'!$C7:$C86,'002 programa 3 lentelė'!$C10,'002 programa 3 lentelė'!F7:F86)</f>
        <v>2512</v>
      </c>
      <c r="F8" s="35">
        <f>SUMIF('002 programa 3 lentelė'!$C7:$C86,'002 programa 3 lentelė'!$C10,'002 programa 3 lentelė'!G7:G86)</f>
        <v>1708.8</v>
      </c>
      <c r="G8" s="35">
        <f>SUMIF('002 programa 3 lentelė'!$C7:$C86,'002 programa 3 lentelė'!$C10,'002 programa 3 lentelė'!H7:H86)</f>
        <v>1703.2</v>
      </c>
    </row>
    <row r="9" spans="2:7" ht="14.45" customHeight="1" x14ac:dyDescent="0.2">
      <c r="B9" s="30" t="s">
        <v>110</v>
      </c>
      <c r="C9" s="31" t="s">
        <v>111</v>
      </c>
      <c r="D9" s="35" cm="1">
        <f t="array" ref="D9">SUMIF('002 programa 3 lentelė'!$C7:$C86,'002 programa 3 lentelė'!C00,'002 programa 3 lentelė'!E7:E86)</f>
        <v>0</v>
      </c>
      <c r="E9" s="35" cm="1">
        <f t="array" ref="E9">SUMIF('002 programa 3 lentelė'!$C7:$C86,'002 programa 3 lentelė'!C00,'002 programa 3 lentelė'!F7:F86)</f>
        <v>0</v>
      </c>
      <c r="F9" s="35" cm="1">
        <f t="array" ref="F9">SUMIF('002 programa 3 lentelė'!$C7:$C86,'002 programa 3 lentelė'!C00,'002 programa 3 lentelė'!G7:G86)</f>
        <v>0</v>
      </c>
      <c r="G9" s="35" cm="1">
        <f t="array" ref="G9">SUMIF('002 programa 3 lentelė'!$C7:$C86,'002 programa 3 lentelė'!C00,'002 programa 3 lentelė'!H7:H86)</f>
        <v>0</v>
      </c>
    </row>
    <row r="10" spans="2:7" ht="15" customHeight="1" x14ac:dyDescent="0.2">
      <c r="B10" s="30" t="s">
        <v>112</v>
      </c>
      <c r="C10" s="31" t="s">
        <v>113</v>
      </c>
      <c r="D10" s="35" cm="1">
        <f t="array" ref="D10">SUMIF('002 programa 3 lentelė'!$C7:$C86,'002 programa 3 lentelė'!C00,'002 programa 3 lentelė'!E7:E86)</f>
        <v>0</v>
      </c>
      <c r="E10" s="35" cm="1">
        <f t="array" ref="E10">SUMIF('002 programa 3 lentelė'!$C7:$C86,'002 programa 3 lentelė'!C00,'002 programa 3 lentelė'!F7:F86)</f>
        <v>0</v>
      </c>
      <c r="F10" s="35" cm="1">
        <f t="array" ref="F10">SUMIF('002 programa 3 lentelė'!$C7:$C86,'002 programa 3 lentelė'!C00,'002 programa 3 lentelė'!G7:G86)</f>
        <v>0</v>
      </c>
      <c r="G10" s="35" cm="1">
        <f t="array" ref="G10">SUMIF('002 programa 3 lentelė'!$C7:$C86,'002 programa 3 lentelė'!C00,'002 programa 3 lentelė'!H7:H86)</f>
        <v>0</v>
      </c>
    </row>
    <row r="11" spans="2:7" ht="27" customHeight="1" x14ac:dyDescent="0.2">
      <c r="B11" s="30" t="s">
        <v>114</v>
      </c>
      <c r="C11" s="31" t="s">
        <v>115</v>
      </c>
      <c r="D11" s="35" cm="1">
        <f t="array" ref="D11">SUMIF('002 programa 3 lentelė'!$C7:$C86,'002 programa 3 lentelė'!C00,'002 programa 3 lentelė'!E7:E86)</f>
        <v>0</v>
      </c>
      <c r="E11" s="35" cm="1">
        <f t="array" ref="E11">SUMIF('002 programa 3 lentelė'!$C7:$C86,'002 programa 3 lentelė'!C00,'002 programa 3 lentelė'!F7:F86)</f>
        <v>0</v>
      </c>
      <c r="F11" s="35" cm="1">
        <f t="array" ref="F11">SUMIF('002 programa 3 lentelė'!$C7:$C86,'002 programa 3 lentelė'!C00,'002 programa 3 lentelė'!G7:G86)</f>
        <v>0</v>
      </c>
      <c r="G11" s="35" cm="1">
        <f t="array" ref="G11">SUMIF('002 programa 3 lentelė'!$C7:$C86,'002 programa 3 lentelė'!C00,'002 programa 3 lentelė'!H7:H86)</f>
        <v>0</v>
      </c>
    </row>
    <row r="12" spans="2:7" ht="17.45" customHeight="1" x14ac:dyDescent="0.2">
      <c r="B12" s="30" t="s">
        <v>116</v>
      </c>
      <c r="C12" s="31" t="s">
        <v>117</v>
      </c>
      <c r="D12" s="35">
        <f>SUMIF('002 programa 3 lentelė'!$C7:$C86,'002 programa 3 lentelė'!$C26,'002 programa 3 lentelė'!E7:E86)</f>
        <v>1500</v>
      </c>
      <c r="E12" s="35">
        <f>SUMIF('002 programa 3 lentelė'!$C7:$C86,'002 programa 3 lentelė'!$C26,'002 programa 3 lentelė'!F7:F86)</f>
        <v>0</v>
      </c>
      <c r="F12" s="35">
        <f>SUMIF('002 programa 3 lentelė'!$C7:$C86,'002 programa 3 lentelė'!$C26,'002 programa 3 lentelė'!G7:G86)</f>
        <v>90</v>
      </c>
      <c r="G12" s="35">
        <f>SUMIF('002 programa 3 lentelė'!$C7:$C86,'002 programa 3 lentelė'!$C26,'002 programa 3 lentelė'!H7:H86)</f>
        <v>0</v>
      </c>
    </row>
    <row r="13" spans="2:7" ht="16.149999999999999" customHeight="1" x14ac:dyDescent="0.2">
      <c r="B13" s="30" t="s">
        <v>118</v>
      </c>
      <c r="C13" s="31" t="s">
        <v>119</v>
      </c>
      <c r="D13" s="35">
        <f>SUMIF('002 programa 3 lentelė'!$C7:$C86,'002 programa 3 lentelė'!$C25,'002 programa 3 lentelė'!E7:E86)</f>
        <v>429.1</v>
      </c>
      <c r="E13" s="35">
        <f>SUMIF('002 programa 3 lentelė'!$C7:$C86,'002 programa 3 lentelė'!$C25,'002 programa 3 lentelė'!F7:F86)</f>
        <v>240</v>
      </c>
      <c r="F13" s="35">
        <f>SUMIF('002 programa 3 lentelė'!$C7:$C86,'002 programa 3 lentelė'!$C25,'002 programa 3 lentelė'!G7:G86)</f>
        <v>0</v>
      </c>
      <c r="G13" s="35">
        <f>SUMIF('002 programa 3 lentelė'!$C7:$C86,'002 programa 3 lentelė'!$C25,'002 programa 3 lentelė'!H7:H86)</f>
        <v>0</v>
      </c>
    </row>
    <row r="14" spans="2:7" ht="42" customHeight="1" x14ac:dyDescent="0.2">
      <c r="B14" s="28" t="s">
        <v>120</v>
      </c>
      <c r="C14" s="44" t="s">
        <v>121</v>
      </c>
      <c r="D14" s="36">
        <f t="shared" ref="D14:G14" si="1">+D16+D17+D18+D19+D20+D21</f>
        <v>0</v>
      </c>
      <c r="E14" s="36">
        <f t="shared" si="1"/>
        <v>3106.6</v>
      </c>
      <c r="F14" s="36">
        <f t="shared" si="1"/>
        <v>7815.1</v>
      </c>
      <c r="G14" s="36">
        <f t="shared" si="1"/>
        <v>5133</v>
      </c>
    </row>
    <row r="15" spans="2:7" ht="18" customHeight="1" x14ac:dyDescent="0.2">
      <c r="B15" s="30"/>
      <c r="C15" s="44" t="s">
        <v>107</v>
      </c>
      <c r="D15" s="21"/>
      <c r="E15" s="22"/>
      <c r="F15" s="22"/>
      <c r="G15" s="22"/>
    </row>
    <row r="16" spans="2:7" ht="15.6" customHeight="1" x14ac:dyDescent="0.2">
      <c r="B16" s="30" t="s">
        <v>122</v>
      </c>
      <c r="C16" s="46" t="s">
        <v>123</v>
      </c>
      <c r="D16" s="35" cm="1">
        <f t="array" ref="D16">SUMIF('002 programa 3 lentelė'!$C7:$C86,'002 programa 3 lentelė'!C00,'002 programa 3 lentelė'!E7:E86)</f>
        <v>0</v>
      </c>
      <c r="E16" s="35">
        <f>SUMIF('002 programa 3 lentelė'!$C7:$C86,'002 programa 3 lentelė'!C30,'002 programa 3 lentelė'!F7:F86)</f>
        <v>85.2</v>
      </c>
      <c r="F16" s="35">
        <f>SUMIF('002 programa 3 lentelė'!$C7:$C86,'002 programa 3 lentelė'!C30,'002 programa 3 lentelė'!G7:G86)</f>
        <v>299.10000000000002</v>
      </c>
      <c r="G16" s="35">
        <f>SUMIF('002 programa 3 lentelė'!$C7:$C86,'002 programa 3 lentelė'!C30,'002 programa 3 lentelė'!H7:H86)</f>
        <v>300.39999999999998</v>
      </c>
    </row>
    <row r="17" spans="2:7" ht="16.149999999999999" customHeight="1" x14ac:dyDescent="0.2">
      <c r="B17" s="30" t="s">
        <v>124</v>
      </c>
      <c r="C17" s="46" t="s">
        <v>125</v>
      </c>
      <c r="D17" s="35" cm="1">
        <f t="array" ref="D17">SUMIF('002 programa 3 lentelė'!$C7:$C86,'002 programa 3 lentelė'!C00,'002 programa 3 lentelė'!E7:E86)</f>
        <v>0</v>
      </c>
      <c r="E17" s="35" cm="1">
        <f t="array" ref="E17">SUMIF('002 programa 3 lentelė'!$C7:$C86,'002 programa 3 lentelė'!C00,'002 programa 3 lentelė'!F7:F86)</f>
        <v>0</v>
      </c>
      <c r="F17" s="35" cm="1">
        <f t="array" ref="F17">SUMIF('002 programa 3 lentelė'!$C7:$C86,'002 programa 3 lentelė'!C00,'002 programa 3 lentelė'!G7:G86)</f>
        <v>0</v>
      </c>
      <c r="G17" s="35" cm="1">
        <f t="array" ref="G17">SUMIF('002 programa 3 lentelė'!$C7:$C86,'002 programa 3 lentelė'!C00,'002 programa 3 lentelė'!H7:H86)</f>
        <v>0</v>
      </c>
    </row>
    <row r="18" spans="2:7" ht="26.25" customHeight="1" x14ac:dyDescent="0.2">
      <c r="B18" s="30" t="s">
        <v>126</v>
      </c>
      <c r="C18" s="46" t="s">
        <v>127</v>
      </c>
      <c r="D18" s="35" cm="1">
        <f t="array" ref="D18">SUMIF('002 programa 3 lentelė'!$C7:$C86,'002 programa 3 lentelė'!C00,'002 programa 3 lentelė'!E7:E86)</f>
        <v>0</v>
      </c>
      <c r="E18" s="35" cm="1">
        <f t="array" ref="E18">SUMIF('002 programa 3 lentelė'!$C7:$C86,'002 programa 3 lentelė'!C00,'002 programa 3 lentelė'!F7:F86)</f>
        <v>0</v>
      </c>
      <c r="F18" s="35" cm="1">
        <f t="array" ref="F18">SUMIF('002 programa 3 lentelė'!$C7:$C86,'002 programa 3 lentelė'!C00,'002 programa 3 lentelė'!G7:G86)</f>
        <v>0</v>
      </c>
      <c r="G18" s="35" cm="1">
        <f t="array" ref="G18">SUMIF('002 programa 3 lentelė'!$C7:$C86,'002 programa 3 lentelė'!C00,'002 programa 3 lentelė'!H7:H86)</f>
        <v>0</v>
      </c>
    </row>
    <row r="19" spans="2:7" ht="15.6" customHeight="1" x14ac:dyDescent="0.2">
      <c r="B19" s="30" t="s">
        <v>128</v>
      </c>
      <c r="C19" s="46" t="s">
        <v>129</v>
      </c>
      <c r="D19" s="35">
        <f>SUMIF('002 programa 3 lentelė'!$C7:$C86,'002 programa 3 lentelė'!C74,'002 programa 3 lentelė'!E7:E86)</f>
        <v>0</v>
      </c>
      <c r="E19" s="35">
        <f>SUMIF('002 programa 3 lentelė'!$C7:$C86,'002 programa 3 lentelė'!C74,'002 programa 3 lentelė'!F7:F86)</f>
        <v>3021.4</v>
      </c>
      <c r="F19" s="81">
        <f>SUMIF('002 programa 3 lentelė'!$C7:$C86,'002 programa 3 lentelė'!C74,'002 programa 3 lentelė'!G7:G86)</f>
        <v>7516</v>
      </c>
      <c r="G19" s="81">
        <f>SUMIF('002 programa 3 lentelė'!$C7:$C86,'002 programa 3 lentelė'!C74,'002 programa 3 lentelė'!H7:H86)</f>
        <v>4832.6000000000004</v>
      </c>
    </row>
    <row r="20" spans="2:7" ht="15.6" customHeight="1" x14ac:dyDescent="0.2">
      <c r="B20" s="30" t="s">
        <v>130</v>
      </c>
      <c r="C20" s="46" t="s">
        <v>131</v>
      </c>
      <c r="D20" s="35">
        <f>SUMIF('002 programa 3 lentelė'!$C7:$C86,'002 programa 3 lentelė'!C74,'002 programa 3 lentelė'!E7:E86)</f>
        <v>0</v>
      </c>
      <c r="E20" s="35" cm="1">
        <f t="array" ref="E20">SUMIF('002 programa 3 lentelė'!$C7:$C86,'002 programa 3 lentelė'!C00,'002 programa 3 lentelė'!F7:F86)</f>
        <v>0</v>
      </c>
      <c r="F20" s="35" cm="1">
        <f t="array" ref="F20">SUMIF('002 programa 3 lentelė'!$C7:$C86,'002 programa 3 lentelė'!C00,'002 programa 3 lentelė'!G7:G86)</f>
        <v>0</v>
      </c>
      <c r="G20" s="35" cm="1">
        <f t="array" ref="G20">SUMIF('002 programa 3 lentelė'!$C7:$C86,'002 programa 3 lentelė'!C00,'002 programa 3 lentelė'!H7:H86)</f>
        <v>0</v>
      </c>
    </row>
    <row r="21" spans="2:7" ht="15.6" customHeight="1" x14ac:dyDescent="0.2">
      <c r="B21" s="30" t="s">
        <v>132</v>
      </c>
      <c r="C21" s="46" t="s">
        <v>133</v>
      </c>
      <c r="D21" s="35" cm="1">
        <f t="array" ref="D21">SUMIF('002 programa 3 lentelė'!$C7:$C86,'002 programa 3 lentelė'!C00,'002 programa 3 lentelė'!E7:E86)</f>
        <v>0</v>
      </c>
      <c r="E21" s="35" cm="1">
        <f t="array" ref="E21">SUMIF('002 programa 3 lentelė'!$C7:$C86,'002 programa 3 lentelė'!C00,'002 programa 3 lentelė'!F7:F86)</f>
        <v>0</v>
      </c>
      <c r="F21" s="35" cm="1">
        <f t="array" ref="F21">SUMIF('002 programa 3 lentelė'!$C7:$C86,'002 programa 3 lentelė'!C00,'002 programa 3 lentelė'!G7:G86)</f>
        <v>0</v>
      </c>
      <c r="G21" s="35" cm="1">
        <f t="array" ref="G21">SUMIF('002 programa 3 lentelė'!$C7:$C86,'002 programa 3 lentelė'!C00,'002 programa 3 lentelė'!H7:H86)</f>
        <v>0</v>
      </c>
    </row>
    <row r="22" spans="2:7" ht="28.9" customHeight="1" x14ac:dyDescent="0.2">
      <c r="B22" s="30"/>
      <c r="C22" s="31" t="s">
        <v>134</v>
      </c>
      <c r="D22" s="36">
        <f t="shared" ref="D22:G22" si="2">+D6+D14</f>
        <v>2897.7000000000003</v>
      </c>
      <c r="E22" s="36">
        <f t="shared" si="2"/>
        <v>5858.6</v>
      </c>
      <c r="F22" s="36">
        <f t="shared" si="2"/>
        <v>9613.9</v>
      </c>
      <c r="G22" s="36">
        <f t="shared" si="2"/>
        <v>6836.2</v>
      </c>
    </row>
    <row r="23" spans="2:7" ht="15.6" customHeight="1" x14ac:dyDescent="0.2">
      <c r="B23" s="30"/>
      <c r="C23" s="31" t="s">
        <v>91</v>
      </c>
      <c r="D23" s="35">
        <f>+'002 programa 3 lentelė'!E85</f>
        <v>0</v>
      </c>
      <c r="E23" s="35">
        <f>+'002 programa 3 lentelė'!F85</f>
        <v>0</v>
      </c>
      <c r="F23" s="35">
        <f>+'002 programa 3 lentelė'!G85</f>
        <v>0</v>
      </c>
      <c r="G23" s="35">
        <f>+'002 programa 3 lentelė'!H85</f>
        <v>0</v>
      </c>
    </row>
    <row r="24" spans="2:7" ht="29.25" customHeight="1" x14ac:dyDescent="0.2">
      <c r="B24" s="30"/>
      <c r="C24" s="31" t="s">
        <v>92</v>
      </c>
      <c r="D24" s="35"/>
      <c r="E24" s="37">
        <f ca="1">+'002 programa 3 lentelė'!F86</f>
        <v>2960.9000000000005</v>
      </c>
      <c r="F24" s="37">
        <f ca="1">+'002 programa 3 lentelė'!G86</f>
        <v>3755.2999999999993</v>
      </c>
      <c r="G24" s="37">
        <f>+'002 programa 3 lentelė'!H86</f>
        <v>-2777.6999999999989</v>
      </c>
    </row>
    <row r="25" spans="2:7" x14ac:dyDescent="0.2">
      <c r="B25" s="32"/>
      <c r="C25" s="33"/>
      <c r="D25" s="33"/>
      <c r="E25" s="32"/>
      <c r="F25" s="32"/>
      <c r="G25" s="32"/>
    </row>
  </sheetData>
  <mergeCells count="2">
    <mergeCell ref="B5:G5"/>
    <mergeCell ref="B1:G1"/>
  </mergeCells>
  <pageMargins left="0.7" right="0.7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</vt:i4>
      </vt:variant>
      <vt:variant>
        <vt:lpstr>Įvardytieji diapazonai</vt:lpstr>
      </vt:variant>
      <vt:variant>
        <vt:i4>1</vt:i4>
      </vt:variant>
    </vt:vector>
  </HeadingPairs>
  <TitlesOfParts>
    <vt:vector size="3" baseType="lpstr">
      <vt:lpstr>002 programa 3 lentelė</vt:lpstr>
      <vt:lpstr>Lėšų suvestinė 2 lentelė</vt:lpstr>
      <vt:lpstr>'002 programa 3 lentelė'!Print_Area</vt:lpstr>
    </vt:vector>
  </TitlesOfParts>
  <Manager/>
  <Company>KMSA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Snieguolė Kačerauskaitė</dc:creator>
  <cp:keywords/>
  <dc:description/>
  <cp:lastModifiedBy>Violeta Pronskuvienė</cp:lastModifiedBy>
  <cp:revision/>
  <cp:lastPrinted>2024-12-20T06:43:18Z</cp:lastPrinted>
  <dcterms:created xsi:type="dcterms:W3CDTF">2023-07-11T10:34:54Z</dcterms:created>
  <dcterms:modified xsi:type="dcterms:W3CDTF">2024-12-20T07:58:00Z</dcterms:modified>
  <cp:category/>
  <cp:contentStatus/>
</cp:coreProperties>
</file>