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valdyba\kmsa\Savivaldybės administracija\BENDROSIOS VALDYMO FUNKCIJOS\Strateginio planavimo skyrius\SVP PLANAI\2025-2027 SVP\Komitetams 2024-12-19\"/>
    </mc:Choice>
  </mc:AlternateContent>
  <xr:revisionPtr revIDLastSave="0" documentId="13_ncr:1_{027E3180-FDA4-4C6B-A70F-DABD8DACC981}" xr6:coauthVersionLast="47" xr6:coauthVersionMax="47" xr10:uidLastSave="{00000000-0000-0000-0000-000000000000}"/>
  <bookViews>
    <workbookView xWindow="-120" yWindow="-120" windowWidth="38640" windowHeight="21120" xr2:uid="{EF082B20-5454-481E-8ECF-44F36E11C9BB}"/>
  </bookViews>
  <sheets>
    <sheet name="12 programa 3 lentelė" sheetId="1" r:id="rId1"/>
    <sheet name="Lėšų suvestinė 2 lentelė" sheetId="3" r:id="rId2"/>
  </sheets>
  <definedNames>
    <definedName name="_xlnm.Print_Area" localSheetId="0">'12 programa 3 lentelė'!$A$1:$I$371</definedName>
    <definedName name="_xlnm.Print_Titles" localSheetId="0">'12 programa 3 lentelė'!$5:$5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9" i="1" l="1"/>
  <c r="G327" i="1"/>
  <c r="D23" i="3"/>
  <c r="E23" i="3"/>
  <c r="F23" i="3"/>
  <c r="G23" i="3"/>
  <c r="F12" i="3"/>
  <c r="G328" i="1"/>
  <c r="F328" i="1"/>
  <c r="G321" i="1" l="1"/>
  <c r="G292" i="1"/>
  <c r="G248" i="1"/>
  <c r="F292" i="1"/>
  <c r="F149" i="1" l="1"/>
  <c r="G149" i="1"/>
  <c r="H149" i="1"/>
  <c r="E221" i="1"/>
  <c r="F145" i="1"/>
  <c r="E144" i="1"/>
  <c r="H142" i="1"/>
  <c r="E63" i="1"/>
  <c r="F219" i="1"/>
  <c r="G219" i="1"/>
  <c r="H219" i="1"/>
  <c r="H192" i="1"/>
  <c r="G192" i="1"/>
  <c r="F192" i="1"/>
  <c r="E192" i="1"/>
  <c r="E190" i="1" s="1"/>
  <c r="H183" i="1"/>
  <c r="G183" i="1"/>
  <c r="F183" i="1"/>
  <c r="H159" i="1"/>
  <c r="G159" i="1"/>
  <c r="F159" i="1"/>
  <c r="G146" i="1"/>
  <c r="F146" i="1"/>
  <c r="F296" i="1"/>
  <c r="F291" i="1"/>
  <c r="E291" i="1"/>
  <c r="F353" i="1"/>
  <c r="F144" i="1"/>
  <c r="F143" i="1"/>
  <c r="F75" i="1"/>
  <c r="F74" i="1"/>
  <c r="F72" i="1" s="1"/>
  <c r="E75" i="1"/>
  <c r="E74" i="1"/>
  <c r="F36" i="1"/>
  <c r="F34" i="1" s="1"/>
  <c r="E36" i="1"/>
  <c r="E34" i="1" s="1"/>
  <c r="E33" i="1"/>
  <c r="G32" i="1"/>
  <c r="H238" i="1"/>
  <c r="G238" i="1"/>
  <c r="F238" i="1"/>
  <c r="E238" i="1"/>
  <c r="F207" i="1"/>
  <c r="G207" i="1"/>
  <c r="H207" i="1"/>
  <c r="E207" i="1"/>
  <c r="G318" i="1"/>
  <c r="G320" i="1"/>
  <c r="G332" i="1" s="1"/>
  <c r="G330" i="1" s="1"/>
  <c r="F320" i="1"/>
  <c r="F359" i="1" s="1"/>
  <c r="F22" i="1"/>
  <c r="F32" i="1" s="1"/>
  <c r="H255" i="1"/>
  <c r="H296" i="1" s="1"/>
  <c r="H135" i="1"/>
  <c r="G135" i="1"/>
  <c r="G142" i="1" s="1"/>
  <c r="F135" i="1"/>
  <c r="F142" i="1" s="1"/>
  <c r="F299" i="1"/>
  <c r="F313" i="1" s="1"/>
  <c r="F329" i="1"/>
  <c r="E329" i="1"/>
  <c r="F314" i="1"/>
  <c r="G296" i="1"/>
  <c r="E296" i="1"/>
  <c r="H215" i="1"/>
  <c r="G215" i="1"/>
  <c r="F215" i="1"/>
  <c r="E194" i="1"/>
  <c r="H145" i="1"/>
  <c r="G145" i="1"/>
  <c r="F77" i="1"/>
  <c r="E38" i="1"/>
  <c r="H33" i="1"/>
  <c r="G33" i="1"/>
  <c r="H32" i="1"/>
  <c r="H30" i="1" s="1"/>
  <c r="F287" i="1"/>
  <c r="F290" i="1" s="1"/>
  <c r="H264" i="1"/>
  <c r="H261" i="1"/>
  <c r="H234" i="1"/>
  <c r="G234" i="1"/>
  <c r="F234" i="1"/>
  <c r="E234" i="1"/>
  <c r="F81" i="1"/>
  <c r="D19" i="3"/>
  <c r="F332" i="1"/>
  <c r="F330" i="1" s="1"/>
  <c r="F327" i="1"/>
  <c r="F58" i="1"/>
  <c r="G284" i="1"/>
  <c r="G290" i="1" s="1"/>
  <c r="G357" i="1"/>
  <c r="G291" i="1"/>
  <c r="H291" i="1"/>
  <c r="F293" i="1"/>
  <c r="E85" i="1"/>
  <c r="E198" i="1"/>
  <c r="H198" i="1"/>
  <c r="G198" i="1"/>
  <c r="F198" i="1"/>
  <c r="H144" i="1"/>
  <c r="G144" i="1"/>
  <c r="H77" i="1"/>
  <c r="G77" i="1"/>
  <c r="H75" i="1"/>
  <c r="G75" i="1"/>
  <c r="F63" i="1"/>
  <c r="E13" i="3"/>
  <c r="H58" i="1"/>
  <c r="G58" i="1"/>
  <c r="F8" i="3"/>
  <c r="F11" i="3"/>
  <c r="H332" i="1"/>
  <c r="H330" i="1" s="1"/>
  <c r="E332" i="1"/>
  <c r="E330" i="1" s="1"/>
  <c r="E327" i="1"/>
  <c r="E325" i="1" s="1"/>
  <c r="H314" i="1"/>
  <c r="G314" i="1"/>
  <c r="G313" i="1"/>
  <c r="H293" i="1"/>
  <c r="G293" i="1"/>
  <c r="H194" i="1"/>
  <c r="G194" i="1"/>
  <c r="F194" i="1"/>
  <c r="H146" i="1"/>
  <c r="F50" i="1"/>
  <c r="E145" i="1"/>
  <c r="E91" i="1"/>
  <c r="E83" i="1"/>
  <c r="E81" i="1" s="1"/>
  <c r="E42" i="1"/>
  <c r="H229" i="1"/>
  <c r="G229" i="1"/>
  <c r="F229" i="1"/>
  <c r="E229" i="1"/>
  <c r="E215" i="1"/>
  <c r="G211" i="1"/>
  <c r="F211" i="1"/>
  <c r="E211" i="1"/>
  <c r="H202" i="1"/>
  <c r="G202" i="1"/>
  <c r="F202" i="1"/>
  <c r="F184" i="1"/>
  <c r="H143" i="1"/>
  <c r="H81" i="1"/>
  <c r="G81" i="1"/>
  <c r="G74" i="1"/>
  <c r="H63" i="1"/>
  <c r="G63" i="1"/>
  <c r="E58" i="1"/>
  <c r="E46" i="1"/>
  <c r="H38" i="1"/>
  <c r="G38" i="1"/>
  <c r="F38" i="1"/>
  <c r="H36" i="1"/>
  <c r="G36" i="1"/>
  <c r="G34" i="1" s="1"/>
  <c r="G184" i="1"/>
  <c r="E152" i="1"/>
  <c r="E159" i="1" s="1"/>
  <c r="G143" i="1"/>
  <c r="G85" i="1"/>
  <c r="F85" i="1"/>
  <c r="H54" i="1"/>
  <c r="G54" i="1"/>
  <c r="F54" i="1"/>
  <c r="E54" i="1"/>
  <c r="H42" i="1"/>
  <c r="G42" i="1"/>
  <c r="F42" i="1"/>
  <c r="H50" i="1"/>
  <c r="G50" i="1"/>
  <c r="F354" i="1"/>
  <c r="E314" i="1"/>
  <c r="E353" i="1"/>
  <c r="E359" i="1"/>
  <c r="E303" i="1"/>
  <c r="E301" i="1"/>
  <c r="E284" i="1"/>
  <c r="E244" i="1"/>
  <c r="E227" i="1"/>
  <c r="E222" i="1"/>
  <c r="E176" i="1"/>
  <c r="E170" i="1"/>
  <c r="E184" i="1"/>
  <c r="E164" i="1"/>
  <c r="E113" i="1"/>
  <c r="H354" i="1"/>
  <c r="G354" i="1"/>
  <c r="E354" i="1"/>
  <c r="H353" i="1"/>
  <c r="G353" i="1"/>
  <c r="H329" i="1"/>
  <c r="H327" i="1"/>
  <c r="E204" i="1"/>
  <c r="E202" i="1" s="1"/>
  <c r="H184" i="1"/>
  <c r="F147" i="1"/>
  <c r="F11" i="1"/>
  <c r="F33" i="1" s="1"/>
  <c r="F157" i="1"/>
  <c r="G157" i="1"/>
  <c r="H157" i="1"/>
  <c r="E183" i="1" l="1"/>
  <c r="G359" i="1"/>
  <c r="G351" i="1"/>
  <c r="G288" i="1"/>
  <c r="G325" i="1"/>
  <c r="H253" i="1"/>
  <c r="H359" i="1" s="1"/>
  <c r="F311" i="1"/>
  <c r="E290" i="1"/>
  <c r="F351" i="1"/>
  <c r="E72" i="1"/>
  <c r="E351" i="1"/>
  <c r="G30" i="1"/>
  <c r="F181" i="1"/>
  <c r="E219" i="1"/>
  <c r="F140" i="1"/>
  <c r="E9" i="3"/>
  <c r="E181" i="1"/>
  <c r="E157" i="1"/>
  <c r="F288" i="1"/>
  <c r="E8" i="3"/>
  <c r="F325" i="1"/>
  <c r="F30" i="1"/>
  <c r="E21" i="3" a="1"/>
  <c r="E21" i="3" s="1"/>
  <c r="F21" i="3" a="1"/>
  <c r="F21" i="3" s="1"/>
  <c r="G21" i="3" a="1"/>
  <c r="G21" i="3" s="1"/>
  <c r="D21" i="3" a="1"/>
  <c r="D21" i="3" s="1"/>
  <c r="E20" i="3" a="1"/>
  <c r="E20" i="3" s="1"/>
  <c r="F20" i="3" a="1"/>
  <c r="F20" i="3" s="1"/>
  <c r="G20" i="3" a="1"/>
  <c r="G20" i="3" s="1"/>
  <c r="D20" i="3" a="1"/>
  <c r="D20" i="3" s="1"/>
  <c r="E19" i="3"/>
  <c r="F19" i="3"/>
  <c r="G19" i="3"/>
  <c r="E18" i="3" a="1"/>
  <c r="E18" i="3" s="1"/>
  <c r="F18" i="3" a="1"/>
  <c r="F18" i="3" s="1"/>
  <c r="G18" i="3" a="1"/>
  <c r="G18" i="3" s="1"/>
  <c r="D18" i="3" a="1"/>
  <c r="D18" i="3" s="1"/>
  <c r="E17" i="3" a="1"/>
  <c r="E17" i="3" s="1"/>
  <c r="F17" i="3" a="1"/>
  <c r="F17" i="3" s="1"/>
  <c r="G17" i="3" a="1"/>
  <c r="G17" i="3" s="1"/>
  <c r="D17" i="3" a="1"/>
  <c r="D17" i="3" s="1"/>
  <c r="E16" i="3"/>
  <c r="F16" i="3"/>
  <c r="G16" i="3"/>
  <c r="F13" i="3"/>
  <c r="G13" i="3"/>
  <c r="E12" i="3" a="1"/>
  <c r="E12" i="3" s="1"/>
  <c r="G12" i="3" a="1"/>
  <c r="G12" i="3" s="1"/>
  <c r="D12" i="3" a="1"/>
  <c r="D12" i="3" s="1"/>
  <c r="E11" i="3"/>
  <c r="G11" i="3"/>
  <c r="D11" i="3"/>
  <c r="E10" i="3"/>
  <c r="F10" i="3"/>
  <c r="G10" i="3"/>
  <c r="D10" i="3"/>
  <c r="F9" i="3"/>
  <c r="G9" i="3"/>
  <c r="H290" i="1" l="1"/>
  <c r="H288" i="1" s="1"/>
  <c r="G8" i="3"/>
  <c r="G6" i="3" s="1"/>
  <c r="E14" i="3"/>
  <c r="F14" i="3"/>
  <c r="G14" i="3"/>
  <c r="F6" i="3"/>
  <c r="E6" i="3"/>
  <c r="F357" i="1"/>
  <c r="F355" i="1" s="1"/>
  <c r="G355" i="1"/>
  <c r="H357" i="1"/>
  <c r="H355" i="1" s="1"/>
  <c r="E357" i="1"/>
  <c r="E22" i="3" l="1"/>
  <c r="F22" i="3"/>
  <c r="G22" i="3"/>
  <c r="H351" i="1"/>
  <c r="H313" i="1"/>
  <c r="F294" i="1"/>
  <c r="G294" i="1"/>
  <c r="H294" i="1"/>
  <c r="F225" i="1"/>
  <c r="G225" i="1"/>
  <c r="H225" i="1"/>
  <c r="H211" i="1"/>
  <c r="F190" i="1"/>
  <c r="G190" i="1"/>
  <c r="H190" i="1"/>
  <c r="G147" i="1"/>
  <c r="H147" i="1"/>
  <c r="H140" i="1"/>
  <c r="H85" i="1"/>
  <c r="H74" i="1"/>
  <c r="H72" i="1" s="1"/>
  <c r="H34" i="1"/>
  <c r="E308" i="1"/>
  <c r="E246" i="1"/>
  <c r="E293" i="1" s="1"/>
  <c r="E288" i="1" s="1"/>
  <c r="E129" i="1"/>
  <c r="E122" i="1"/>
  <c r="E111" i="1"/>
  <c r="E108" i="1"/>
  <c r="E106" i="1"/>
  <c r="E10" i="1"/>
  <c r="E32" i="1" s="1"/>
  <c r="E130" i="1"/>
  <c r="E143" i="1" s="1"/>
  <c r="F24" i="3" l="1"/>
  <c r="G24" i="3"/>
  <c r="E142" i="1"/>
  <c r="E146" i="1"/>
  <c r="E149" i="1"/>
  <c r="E147" i="1" s="1"/>
  <c r="F358" i="1"/>
  <c r="E313" i="1"/>
  <c r="E311" i="1" s="1"/>
  <c r="D9" i="3"/>
  <c r="E30" i="1"/>
  <c r="D8" i="3"/>
  <c r="D13" i="3"/>
  <c r="G72" i="1"/>
  <c r="D16" i="3"/>
  <c r="D14" i="3" s="1"/>
  <c r="H325" i="1"/>
  <c r="H311" i="1"/>
  <c r="G311" i="1"/>
  <c r="H181" i="1"/>
  <c r="G181" i="1"/>
  <c r="G140" i="1"/>
  <c r="E294" i="1"/>
  <c r="E140" i="1" l="1"/>
  <c r="G358" i="1"/>
  <c r="G360" i="1" s="1"/>
  <c r="H358" i="1"/>
  <c r="E225" i="1"/>
  <c r="H360" i="1" l="1"/>
  <c r="D6" i="3"/>
  <c r="E355" i="1"/>
  <c r="D22" i="3" l="1"/>
  <c r="E24" i="3" s="1"/>
  <c r="E50" i="1" l="1"/>
  <c r="E358" i="1" s="1"/>
  <c r="F360" i="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<sst xmlns="http://schemas.openxmlformats.org/spreadsheetml/2006/main" count="588" uniqueCount="309">
  <si>
    <t xml:space="preserve">Aiškinamojo rašto </t>
  </si>
  <si>
    <t>1 priedas</t>
  </si>
  <si>
    <t>3 lentelė. Klaipėdos miesto savivaldybės 2024–2027 metų 012 Socialinės atskirties mažinimo programos uždaviniai, priemonės, asignavimai ir kitos lėšos (tūkst. eurų)</t>
  </si>
  <si>
    <t>Programos uždavinio, priemonės kodas ir požymis</t>
  </si>
  <si>
    <t>Uždavinio, priemonės pavadinimas, finansavimo šaltiniai</t>
  </si>
  <si>
    <t>Vykdytojas (padalinys / asmuo)</t>
  </si>
  <si>
    <t>2024 metų asignavimai ir kitos lėšos</t>
  </si>
  <si>
    <t>2025 metų asignavimai ir kitos lėšos</t>
  </si>
  <si>
    <t>2026 metų asignavimai ir kitos lėšos</t>
  </si>
  <si>
    <t>2027 metų asignavimai ir kitos lėšos</t>
  </si>
  <si>
    <t>Savivaldybės strateginio plėtros plano priemonės kodas</t>
  </si>
  <si>
    <t>012-01 (T)</t>
  </si>
  <si>
    <t>Uždavinys: Užtikrinti Lietuvos Respublikos įstatymais, Vyriausybės nutarimais ir kitais teisės aktais numatytos socialinės paramos teikimą</t>
  </si>
  <si>
    <t>012-01-01 (TP)</t>
  </si>
  <si>
    <t>Priemonė: Socialinių paslaugų ir kitos socialinės paramos teikimas</t>
  </si>
  <si>
    <t>012-01-01-01</t>
  </si>
  <si>
    <t xml:space="preserve">Piniginės socialinės paramos nepasiturinčioms šeimoms ir vieniems gyvenantiems asmenims bei paramos mirties atveju teikimas, išmokant pašalpas ir kompensacijas </t>
  </si>
  <si>
    <t>Savivaldybės biudžeto lėšos (nuosavos, be ankstesnių metų likučio)</t>
  </si>
  <si>
    <t>SGD 
Socialinių išmokų skyriai 1 ir 2</t>
  </si>
  <si>
    <t>Lietuvos Respublikos valstybės biudžeto dotacijos</t>
  </si>
  <si>
    <t>SGD Savivaldybės būsto skyrius</t>
  </si>
  <si>
    <t>012-01-01-02</t>
  </si>
  <si>
    <t>Socialinės globos paslaugų teikimas asmenims su sunkia negalia</t>
  </si>
  <si>
    <t>012-01-01-03</t>
  </si>
  <si>
    <t>Pagalbos socialinės rizikos šeimoms teikimas</t>
  </si>
  <si>
    <t>SGD Socialinių paslaugų skyrius, BĮ Šeimos ir vaiko gerovės centras</t>
  </si>
  <si>
    <t>012-01-01-04</t>
  </si>
  <si>
    <t>Mokinių nemokamo maitinimo ir aprūpinimo mokinio reikmenimis organizavimas</t>
  </si>
  <si>
    <t>2.4.1.9.</t>
  </si>
  <si>
    <t>012-01-01-05</t>
  </si>
  <si>
    <t>Mokinių iš mažas pajamas gaunančių šeimų nemokamo maitinimo gamybos išlaidų padengimas</t>
  </si>
  <si>
    <t>012-01-01-06</t>
  </si>
  <si>
    <t xml:space="preserve">Budinčio ir nuolatinio globotojo veiklos organizavimas </t>
  </si>
  <si>
    <t>SGD         Socialinių paslaugų skyrius, BĮ Šeimos ir vaiko gerovės centras</t>
  </si>
  <si>
    <t>2.4.1.2.</t>
  </si>
  <si>
    <t>012-01-01-07</t>
  </si>
  <si>
    <t>Projekto „Materialinio nepritekliaus mažinimas Lietuvoje“ įgyvendinimas</t>
  </si>
  <si>
    <t>SGD          Socialinių išmokų skyriai 1 ir 2</t>
  </si>
  <si>
    <t>Kiti šaltiniai (Europos Sąjungos paramos lėšos)</t>
  </si>
  <si>
    <t>012-01-01-08</t>
  </si>
  <si>
    <t>Laikino atokvėpio paslaugos teikimas</t>
  </si>
  <si>
    <t>SGD         Socialinių paslaugų skyrius</t>
  </si>
  <si>
    <t>012-01-01-09</t>
  </si>
  <si>
    <t>Materialinės paramos Klaipėdos miesto savivaldybės gyventojams, atsidūrusiems sunkioje materialinėje padėtyje, teikimas</t>
  </si>
  <si>
    <t>SGD         Socialinių išmokų skyriai 1 ir 2</t>
  </si>
  <si>
    <t>Savivaldybės biudžetas (įskaitant skolintas lėšas)</t>
  </si>
  <si>
    <t>Iš jo:</t>
  </si>
  <si>
    <t>Savivaldybės biudžeto lėšos (nuosavos, be ankstesnių metų likučio)'</t>
  </si>
  <si>
    <t>Lietuvos Respublikos valstybės biudžeto dotacijos'</t>
  </si>
  <si>
    <t>Kiti šaltiniai</t>
  </si>
  <si>
    <t>Iš jų:</t>
  </si>
  <si>
    <t>Kiti šaltiniai (Europos Sąjungos paramos lėšos)'</t>
  </si>
  <si>
    <t>012-01-02 (TP)</t>
  </si>
  <si>
    <t xml:space="preserve">Priemonė: Individualios pagalbos teikimo išlaidų kompensacijų skaičiavimas ir mokėjimas, siekiant neįgaliesiems kompensuoti specialiųjų poreikių tenkinimo išlaidas </t>
  </si>
  <si>
    <t>Kiti šaltiniai (valstybės biudžeto lėšos)</t>
  </si>
  <si>
    <t>012-01-03 (TP)</t>
  </si>
  <si>
    <t>Priemonė: Išmokų vaikams skaičiavimas ir mokėjimas</t>
  </si>
  <si>
    <t>SGD           Socialinių išmokų skyriai 1 ir 2</t>
  </si>
  <si>
    <t>Priemonė: Materialinės paramos Klaipėdos miesto savivaldybės gyventojams, atsidūrusiems sunkioje materialinėje padėtyje, teikimas</t>
  </si>
  <si>
    <t>012-01-04 (TP)</t>
  </si>
  <si>
    <t>Priemonė: Darbo rinkos politikos priemonių, skirtų socialinę atskirtį patiriantiems asmenims, vykdymas</t>
  </si>
  <si>
    <t>SGD                    vyr. specialistas</t>
  </si>
  <si>
    <t>012-01-05 (TP)</t>
  </si>
  <si>
    <t>Priemonė: Akredituotos vaikų dienos socialinės priežiūros organizavimas</t>
  </si>
  <si>
    <t>SGD          Socialinių paslaugų skyrius</t>
  </si>
  <si>
    <t>2.4.1.4.</t>
  </si>
  <si>
    <t>012-01-06 (TP)</t>
  </si>
  <si>
    <t>Priemonė: Asmeninės pagalbos teikimo organizavimas</t>
  </si>
  <si>
    <t>2.4.1.1.</t>
  </si>
  <si>
    <t>012-01-07 (TP)</t>
  </si>
  <si>
    <t>Priemonė: Socialinės reabilitacijos neįgaliesiems bendruomenėje organizavimas</t>
  </si>
  <si>
    <t>012-01-08 (TP)</t>
  </si>
  <si>
    <t>Priemonė: Prevencinių socialinių paslaugų organizavimas ir teikimas</t>
  </si>
  <si>
    <t>Potencialių socialinių paslaugų gavėjų paieška</t>
  </si>
  <si>
    <t>SGD                 Socialinių paslaugų skyrius</t>
  </si>
  <si>
    <t>012-01-08-01</t>
  </si>
  <si>
    <t>Kompleksinių paslaugų šeimai teikimas</t>
  </si>
  <si>
    <t>012-01-09</t>
  </si>
  <si>
    <t>Priemonė: Jaunuolių (nuo 16 m.) palydėjimo paslaugos organizavimas</t>
  </si>
  <si>
    <t>Priemonė: Kompensacijų už būsto suteikimą užsieniečiams, pasitraukusiems iš Ukrainos dėl Rusijos Federacijos karinių veiksmų Ukrainoje, mokėjimas</t>
  </si>
  <si>
    <t xml:space="preserve"> SGD Savivaldybės būsto skyrius</t>
  </si>
  <si>
    <t>Priemonė: Vienkartinių išmokų įsikurti gyvenamojoje vietoje savivaldybės teritorijoje ir (ar) mėnesinių kompensacijų vaiko ugdymo pagal ikimokyklinio ir priešmokyklinio ugdymo programą mokėjimas</t>
  </si>
  <si>
    <t>012-02 (T)</t>
  </si>
  <si>
    <t xml:space="preserve">Uždavinys: Teikti visuomenės poreikius atitinkančias socialines paslaugas įvairioms gyventojų grupėms </t>
  </si>
  <si>
    <t>012-02-01 (TP)</t>
  </si>
  <si>
    <t>Priemonė: Socialinių paslaugų teikimas socialinių paslaugų įstaigose</t>
  </si>
  <si>
    <t>012-02-01-01</t>
  </si>
  <si>
    <t>BĮ Klaipėdos miesto globos namuose</t>
  </si>
  <si>
    <t>SGD          Socialinių paslaugų skyrius, BĮ Klaipėdos miesto globos namai</t>
  </si>
  <si>
    <t>2.4.1.3.</t>
  </si>
  <si>
    <t>Pajamų įmokos ir kitos pajamos</t>
  </si>
  <si>
    <t>Ankstesnių metų likučiai</t>
  </si>
  <si>
    <t>012-02-01-02</t>
  </si>
  <si>
    <t>Projekto „Integruotos jutiklių technologijos, skirtos prevencijai nuo kritimų ir įgalinimui socialinėms-ekonominėms reikmėms globos aplinkoje marginalizuotoms ir specialiųjų poreikių turinčioms bendruomenėms“ įgyvendinimas</t>
  </si>
  <si>
    <t>BĮ Klaipėdos miesto socialinės paramos centre</t>
  </si>
  <si>
    <t>SGD          Socialinių paslaugų skyrius, BĮ Klaipėdos miesto socialinės paramos centras</t>
  </si>
  <si>
    <t>2.4.1.1. 
2.4.1.8.</t>
  </si>
  <si>
    <t>012-02-01-03</t>
  </si>
  <si>
    <t>Transporto paslaugų įsigijimas, užtikrinant paslaugų gavėjų poreikius</t>
  </si>
  <si>
    <t>2.4.1.8.</t>
  </si>
  <si>
    <t>012-02-01-04</t>
  </si>
  <si>
    <t>Projekto „Integralios pagalbos teikimas ir plėtra Lietuvos savivaldybėse“ įgyvendinimas</t>
  </si>
  <si>
    <t>012-02-01-05</t>
  </si>
  <si>
    <t>BĮ Socialinių paslaugų centre „Klaipėdos lakštutė“</t>
  </si>
  <si>
    <t>2.4.1.1. 
2.4.1.3.</t>
  </si>
  <si>
    <t>012-02-01-06</t>
  </si>
  <si>
    <t>BĮ Klaipėdos miesto šeimos ir vaiko gerovės centre</t>
  </si>
  <si>
    <t>SGD          Socialinių paslaugų skyrius, BĮ Šeimos ir vaiko gerovės centras</t>
  </si>
  <si>
    <t>012-02-01-07</t>
  </si>
  <si>
    <t>Projekto „Paslaugų, skatinančių ir efektyviai palaikančių globą šeimos aplinkoje, vystymas“ įgyvendinimas</t>
  </si>
  <si>
    <t>Europos Sąjungos ir kitos tarptautinės finansinės paramos lėšos</t>
  </si>
  <si>
    <t>012-02-01-08</t>
  </si>
  <si>
    <t>BĮ Klaipėdos miesto nakvynės namuose</t>
  </si>
  <si>
    <t>SGD          Socialinių paslaugų skyrius, BĮ Klaipėdos miesto nakvynės namai</t>
  </si>
  <si>
    <t>012-02-01-09</t>
  </si>
  <si>
    <t>BĮ Klaipėdos socialinių paslaugų centre „Danė“</t>
  </si>
  <si>
    <t>012-02-01-10</t>
  </si>
  <si>
    <t>BĮ Klaipėdos socialinių paslaugų centre „Rytas“</t>
  </si>
  <si>
    <t>012-02-01-11</t>
  </si>
  <si>
    <t>Dienos socialinės globos asmens namuose ir pagalbos į namus veiklos procesų skaitmenizavimas</t>
  </si>
  <si>
    <t>AD
 Kibernetinio saugumo ir IT skyrius</t>
  </si>
  <si>
    <t>012-02-01-12</t>
  </si>
  <si>
    <t>Komunalinių paslaugų įsigijimas</t>
  </si>
  <si>
    <t>MVPD          Statinių administravimo skyrius</t>
  </si>
  <si>
    <t>012-02-01-13</t>
  </si>
  <si>
    <t>Klaipėdos biudžetinių socialinių paslaugų įstaigų aprūpinimas kompiuteriais ir programine įranga</t>
  </si>
  <si>
    <t>AD          Kibernetinio saugumo ir IT skyrius</t>
  </si>
  <si>
    <t>012-02-01-14</t>
  </si>
  <si>
    <t>Specialistų pritraukimas ir išlaikymas socialinių paslaugų įstaigose</t>
  </si>
  <si>
    <t>Pajamų įmokos ir kitos pajamos'</t>
  </si>
  <si>
    <t>Europos Sąjungos ir kitos tarptautinės finansinės paramos lėšos'</t>
  </si>
  <si>
    <t>Ankstesnių metų likučiai'</t>
  </si>
  <si>
    <t>012-02-02 (TP)</t>
  </si>
  <si>
    <t>Priemonė: Socialinės globos paslaugų teikimas ne savivaldybės institucijose</t>
  </si>
  <si>
    <t>012-02-02-01</t>
  </si>
  <si>
    <t xml:space="preserve">Socialinės globos paslaugų teikimas senyvo amžiaus asmenims ir asmenims su negalia </t>
  </si>
  <si>
    <t>012-02-02-02</t>
  </si>
  <si>
    <t>Šeimynų veiklos organizavimas</t>
  </si>
  <si>
    <t>012-02-02-03</t>
  </si>
  <si>
    <t>Socialinės globos paslaugų teikimas vaikams</t>
  </si>
  <si>
    <t>012-02-03 (TP)</t>
  </si>
  <si>
    <t>Priemonė: Dienos socialinės globos, trumpalaikės socialinės globos ir socialinės priežiūros paslaugų teikimo organizavimas miesto gyventojams ne savivaldybės institucijose</t>
  </si>
  <si>
    <t>012-02-03-01</t>
  </si>
  <si>
    <t>Dienos socialinės globos paslaugų teikimas asmenims su psichine negalia dienos socialinės globos centre</t>
  </si>
  <si>
    <t>012-02-03-02</t>
  </si>
  <si>
    <t>Dienos socialinės globos paslaugų teikimas vaikams su negalia dienos socialinės globos centre</t>
  </si>
  <si>
    <t>012-02-03-03</t>
  </si>
  <si>
    <t>Socialinių įgūdžių ugdymo, palaikymo ir (ar) atkūrimo paslaugų teikimas vaikų dienos centre</t>
  </si>
  <si>
    <t>012-02-03-04</t>
  </si>
  <si>
    <t>Pagalbos į namus paslaugos teikimas senyvo amžiaus asmenims ir suaugusiems asmenims su negalia</t>
  </si>
  <si>
    <t>012-02-03-05</t>
  </si>
  <si>
    <t>Nemokamo maitinimo organizavimas labdaros valgykloje Klaipėdos mieste gyvenantiems asmenims, nepajėgiantiems maitintis savo namuose</t>
  </si>
  <si>
    <t>012-02-03-06</t>
  </si>
  <si>
    <t>Psichosocialinės pagalbos teikimas asmenims (šeimoms), patiriantiems krizes</t>
  </si>
  <si>
    <t>012-02-03-07</t>
  </si>
  <si>
    <t>Intensyvios krizių įveikimo pagalbos ar (ir) psichosocialinės pagalbos teikimas smurtą patyrusiems asmenims ir smurtautojams</t>
  </si>
  <si>
    <t>012-02-03-08</t>
  </si>
  <si>
    <t>Dienos globos asmens namuose teikimas asmenims su negalia</t>
  </si>
  <si>
    <t>012-02-03-09</t>
  </si>
  <si>
    <t>Apgyvendinimas apsaugotame būste</t>
  </si>
  <si>
    <t>012-02-04 (TP)</t>
  </si>
  <si>
    <t>Priemonė: Socialinių projektų dalinis finansavimas</t>
  </si>
  <si>
    <t>012-02-04-01</t>
  </si>
  <si>
    <t>Nevyriausybinių organizacijų socialinių projektų dalinis finansavimas</t>
  </si>
  <si>
    <t>012-02-04-02</t>
  </si>
  <si>
    <t>Ne savivaldybės įsteigtų įstaigų, teikiančių trumpalaikę ir (ar) ilgalaikę, ir (ar) dienos socialinės globos paslaugas senyvo amžiaus asmenims ir neįgaliems asmenims bei dienos socialinę globą neįgaliems asmenims institucijoje, projektų, skirtų socialinių paslaugų infrastruktūros gerinimui, dalinis finansavimas</t>
  </si>
  <si>
    <t>012-02-05 (TP)</t>
  </si>
  <si>
    <t>Priemonė: Būsto pritaikymas neįgaliesiems</t>
  </si>
  <si>
    <t>012-02-06</t>
  </si>
  <si>
    <t>Priemonė: Socialinės srities renginių organizavimas</t>
  </si>
  <si>
    <t>SGD              Asmenų su negalia reikalų koordinatorius</t>
  </si>
  <si>
    <t>SGD               Socialinių paslaugų skyrius, BĮ Klaipėdos miesto savivaldybės kultūros centras Žvejų rūmai</t>
  </si>
  <si>
    <t xml:space="preserve">012-02-07 </t>
  </si>
  <si>
    <t>Priemonė: Renginio Tarptautinei neįgaliųjų dienai paminėti organizavimas</t>
  </si>
  <si>
    <t>012-02-08 (TP)</t>
  </si>
  <si>
    <t>Priemonė: Smurto artimoje aplinkoje prevencijos priemonių įgyvendinimas</t>
  </si>
  <si>
    <t>012-02-09</t>
  </si>
  <si>
    <t>Priemonė: Smurtinio elgesio keitimo programa</t>
  </si>
  <si>
    <t>012-02-10 (PP)</t>
  </si>
  <si>
    <t>Priemonė: Projekto „Perėjimas nuo institucinės globos prie bendruomeninių paslaugų Sostinės regione, Vidurio ir Vakarų Lietuvos regione“ įgyvendinimas</t>
  </si>
  <si>
    <t>012-02-11 (PP)</t>
  </si>
  <si>
    <t>Priemonė: Projekto „Pabėgėlių iš Ukrainos priėmimas ir ankstyva integracija“ įgyvendinimas</t>
  </si>
  <si>
    <t>012-02-12</t>
  </si>
  <si>
    <t>Priemonė: Projekto „Alternatyvių investicijų detektorius (AID2)“ įgyvendinimas</t>
  </si>
  <si>
    <t>012-02-13</t>
  </si>
  <si>
    <t>Priemonė: Projekto „Benamystės skaičiavimas miestuose nustatytu momentu“ įgyvendinimas</t>
  </si>
  <si>
    <t xml:space="preserve">Kiti šaltiniai </t>
  </si>
  <si>
    <t>012-03 (P)</t>
  </si>
  <si>
    <t>Uždavinys: Plėtoti socialinių paslaugų infrastruktūrą, įrengiant  naujus ir modernizuojant esamus socialines paslaugas teikiančių įstaigų pastatus, užtikrinti įstaigų ūkinį aptarnavimą</t>
  </si>
  <si>
    <t>012-03-01 (PP)</t>
  </si>
  <si>
    <t>Priemonė: Teikiamų socialinių paslaugų infrastruktūros tobulinimas siekiant atitikti keliamus reikalavimus</t>
  </si>
  <si>
    <t>Projekto „Bendruomeninių vaikų globos namų steigimas Klaipėdos mieste“ įgyvendinimas (Kalvos g. 4)</t>
  </si>
  <si>
    <t>Projektų skyrius</t>
  </si>
  <si>
    <t>012-03-01-01 (RP)</t>
  </si>
  <si>
    <t>Senyvo amžiaus asmenų globos paslaugų plėtra rekonstruojant pastatą, esantį Melnragės gyvenamajame rajone, Aušros g. 41</t>
  </si>
  <si>
    <t>Projektų skyrius
MVPD        Statybos skyrius</t>
  </si>
  <si>
    <t> </t>
  </si>
  <si>
    <t>012-03-01-02 (RP)</t>
  </si>
  <si>
    <t>Grupinio gyvenimo namų steigimas Klaipėdos mieste</t>
  </si>
  <si>
    <t>2.4.1.5.</t>
  </si>
  <si>
    <t>Namas  ES 1 (Vilkijos g.)</t>
  </si>
  <si>
    <t>Namas ES 2</t>
  </si>
  <si>
    <t>Namas ES 3</t>
  </si>
  <si>
    <t>Namas ES  4</t>
  </si>
  <si>
    <t>Namas SB   1</t>
  </si>
  <si>
    <t>Namas SB   2</t>
  </si>
  <si>
    <t>Namas SB   3</t>
  </si>
  <si>
    <t>012-03-01-03 (RP)</t>
  </si>
  <si>
    <t>Savarankiško gyvenimo namų ir apsaugoto būsto įkūrimas Klaipėdos mieste</t>
  </si>
  <si>
    <t>012-03-01-04 (RP)</t>
  </si>
  <si>
    <t xml:space="preserve">012-03-01-05
</t>
  </si>
  <si>
    <t>Pastato Smiltelės g. 14, Klaipėda, kapitalinis remontas</t>
  </si>
  <si>
    <t xml:space="preserve">MVPD        Statybos skyrius
</t>
  </si>
  <si>
    <t>012-03-01-06</t>
  </si>
  <si>
    <t>Pastato Debreceno g. 48, Klaipėda,  remontas</t>
  </si>
  <si>
    <t>MVPD        Statybos skyrius</t>
  </si>
  <si>
    <t>012-03-02 (TP)</t>
  </si>
  <si>
    <t>Priemonė: Socialinių paslaugų įstaigų remontas</t>
  </si>
  <si>
    <t>012-03-02-01</t>
  </si>
  <si>
    <t>BĮ Klaipėdos miesto šeimos ir vaiko gerovės centro remonto darbai</t>
  </si>
  <si>
    <t>012-03-02-02</t>
  </si>
  <si>
    <t>BĮ Klaipėdos socialinių paslaugų centro „Danė“ infrastruktūros plėtra</t>
  </si>
  <si>
    <t>012-03-02-03</t>
  </si>
  <si>
    <t>BĮ Klaipėdos miesto globos namų remonto darbai</t>
  </si>
  <si>
    <t>BĮ Klaipėdos miesto nakvynės namų remonto darbai</t>
  </si>
  <si>
    <t>012-03-02-04</t>
  </si>
  <si>
    <t>BĮ Klaipėdos socialinių paslaugų centro „Rytas“ remonto darbai</t>
  </si>
  <si>
    <t>012-03-02-05</t>
  </si>
  <si>
    <t>BĮ Socialinių paslaugų centro „Klaipėdos lakštutė“ remonto darbai</t>
  </si>
  <si>
    <t>012-04 (T)</t>
  </si>
  <si>
    <t xml:space="preserve">Uždavinys: Užtikrinti Klaipėdos miesto socialinio būsto fondo plėtrą ir valstybės politikos, padedančios apsirūpinti būstu, įgyvendinimą </t>
  </si>
  <si>
    <t>012-04-01 (PP)</t>
  </si>
  <si>
    <t>Priemonė: Socialinio būsto fondo plėtra</t>
  </si>
  <si>
    <t>012-04-01-01 (RP)</t>
  </si>
  <si>
    <t xml:space="preserve">Socialinio būsto plėtra Klaipėdos miesto savivaldybėje </t>
  </si>
  <si>
    <t>2.4.1.7.</t>
  </si>
  <si>
    <t>012-04-01-02</t>
  </si>
  <si>
    <t>Socialinių būstų pirkimas</t>
  </si>
  <si>
    <t>Turto valdymo skyrius</t>
  </si>
  <si>
    <t>012-04-02 (TP)</t>
  </si>
  <si>
    <t>Priemonė: Savivaldybės gyvenamųjų patalpų tinkamos fizinės būklės užtikrinimas ir nuomos administravimas</t>
  </si>
  <si>
    <t>012-04-02-01</t>
  </si>
  <si>
    <t xml:space="preserve">Savivaldybės gyvenamųjų patalpų techninės būklės vertinimas ir remontas </t>
  </si>
  <si>
    <t>012-04-02-02</t>
  </si>
  <si>
    <t>Apmokėjimas savivaldybei tenkančia dalimi už daugiabučių namų bendrosios  nuosavybės objektų atnaujinimą ir renovaciją bei lėšų kaupimą</t>
  </si>
  <si>
    <t>012-04-02-03</t>
  </si>
  <si>
    <t>Rezervo naudojimas nenumatytiems darbams apmokėti ir avarinėms situacijoms likviduoti</t>
  </si>
  <si>
    <t>012-04-02-04</t>
  </si>
  <si>
    <t>Savivaldybės gyvenamųjų patalpų nuomos administravimas</t>
  </si>
  <si>
    <t>012-04-02-05</t>
  </si>
  <si>
    <t>Savininkams grąžintų nuomotų patalpų vertės įskaičiavimas į nuompinigius</t>
  </si>
  <si>
    <t>012-04-02-06</t>
  </si>
  <si>
    <t>Apmokėjimas už daugiabučių namų bendrųjų objektų administravimą ir nuolatinę techninę priežiūrą</t>
  </si>
  <si>
    <t>Kiti šaltiniai (valstybės biudžeto lėšos)'</t>
  </si>
  <si>
    <t xml:space="preserve">IŠ VISO programai finansuoti pagal finansavimo šaltinius </t>
  </si>
  <si>
    <t>Iš jų: regioninių pažangos priemonių lėšos</t>
  </si>
  <si>
    <t>Asignavimų ir kitų lėšų pokytis, palyginti su ankstesnių metų patvirtintų asignavimų ir kitų lėšų planu</t>
  </si>
  <si>
    <t xml:space="preserve">T – tęstinės veiklos uždavinys. </t>
  </si>
  <si>
    <t>P – pažangos uždavinys.</t>
  </si>
  <si>
    <t>TP – tęstinės veiklos priemonė.</t>
  </si>
  <si>
    <t>PP – pažangos priemonė.</t>
  </si>
  <si>
    <t>RP – regioninė pažangos priemonė.</t>
  </si>
  <si>
    <t>SGD – Socialinės gerovės departamentas.</t>
  </si>
  <si>
    <t>ŠSD – Švietimo ir sveikatos departamentas.</t>
  </si>
  <si>
    <t>MVPD – Miesto vystymo ir priežiūros departamentas.</t>
  </si>
  <si>
    <t>AD – Administravimo departamentas.</t>
  </si>
  <si>
    <t>2 lentelė.  2024–2027 metų asignavimų ir kitų lėšų pasiskirstymas (tūkst. Eur)</t>
  </si>
  <si>
    <t>Eil. Nr.</t>
  </si>
  <si>
    <t>Programos kodas ir pavadinimas</t>
  </si>
  <si>
    <t>2024 m. asignavimai ir kitos lėšos</t>
  </si>
  <si>
    <t>012 Socialinės atskirties mažinimo programa</t>
  </si>
  <si>
    <t>1.</t>
  </si>
  <si>
    <r>
      <rPr>
        <sz val="10"/>
        <color rgb="FF000000"/>
        <rFont val="Times New Roman"/>
        <family val="1"/>
        <charset val="186"/>
      </rPr>
      <t xml:space="preserve">Iš jo:
</t>
    </r>
    <r>
      <rPr>
        <b/>
        <sz val="10"/>
        <color rgb="FF000000"/>
        <rFont val="Times New Roman"/>
        <family val="1"/>
        <charset val="186"/>
      </rPr>
      <t xml:space="preserve">
</t>
    </r>
  </si>
  <si>
    <t>1.1.</t>
  </si>
  <si>
    <r>
      <rPr>
        <sz val="10"/>
        <color rgb="FF000000"/>
        <rFont val="Times New Roman"/>
        <family val="1"/>
        <charset val="186"/>
      </rPr>
      <t xml:space="preserve">savivaldybės biudžeto lėšos (nuosavos, be ankstesnių metų likučio)
</t>
    </r>
    <r>
      <rPr>
        <b/>
        <sz val="10"/>
        <color rgb="FF000000"/>
        <rFont val="Times New Roman"/>
        <family val="1"/>
        <charset val="186"/>
      </rPr>
      <t xml:space="preserve">
</t>
    </r>
  </si>
  <si>
    <t>1.2.</t>
  </si>
  <si>
    <t>1.3.</t>
  </si>
  <si>
    <t xml:space="preserve">pajamų įmokos ir kitos pajamos
</t>
  </si>
  <si>
    <t>1.4.</t>
  </si>
  <si>
    <t>1.5.</t>
  </si>
  <si>
    <t>skolintos lėšos</t>
  </si>
  <si>
    <t>1.6.</t>
  </si>
  <si>
    <t>ankstesnių metų likučiai</t>
  </si>
  <si>
    <t>2.</t>
  </si>
  <si>
    <t xml:space="preserve">Kiti šaltiniai (Europos Sąjungos finansinė parama projektams įgyvendinti ir kitos teisėtai gautos lėšos, nurodant atskirus šaltinius)
</t>
  </si>
  <si>
    <t>2.1.</t>
  </si>
  <si>
    <t>Europos Sąjungos paramos lėšos</t>
  </si>
  <si>
    <t>2.2.</t>
  </si>
  <si>
    <t>Privalomojo sveikatos draudimo fondo lėšos</t>
  </si>
  <si>
    <t>2.3.</t>
  </si>
  <si>
    <t>Klaipėdos valstybinio jūrų uosto direkcijos lėšos (KVJUD)</t>
  </si>
  <si>
    <t>2.4.</t>
  </si>
  <si>
    <t>Valstybės biudžeto lėšos (LRVB)</t>
  </si>
  <si>
    <t>2.5.</t>
  </si>
  <si>
    <t>Kiti finansavimo šaltiniai</t>
  </si>
  <si>
    <t>2.6.</t>
  </si>
  <si>
    <t>Kelių priežiūros ir plėtros programos lėšos (KPP)</t>
  </si>
  <si>
    <r>
      <rPr>
        <b/>
        <sz val="10"/>
        <color theme="1"/>
        <rFont val="Times New Roman"/>
        <family val="1"/>
        <charset val="186"/>
      </rPr>
      <t>IŠ VISO</t>
    </r>
    <r>
      <rPr>
        <sz val="10"/>
        <color theme="1"/>
        <rFont val="Times New Roman"/>
        <family val="1"/>
        <charset val="186"/>
      </rPr>
      <t xml:space="preserve"> programai finansuoti pagal finansavimo šaltinius </t>
    </r>
    <r>
      <rPr>
        <i/>
        <sz val="10"/>
        <color theme="1"/>
        <rFont val="Times New Roman"/>
        <family val="1"/>
        <charset val="186"/>
      </rPr>
      <t>(1 ir 2 punktai)</t>
    </r>
  </si>
  <si>
    <t>Laikino atokvėpio paslaugų plėtra Klaipėdos miesto savivaldybėje (Debreceno g. 48)</t>
  </si>
  <si>
    <t>Skolintos lėšos</t>
  </si>
  <si>
    <t>Skolintos lėšos'</t>
  </si>
  <si>
    <t>SGD          Socialinių paslaugų skyrius, BĮ Klaipėdos socialinių paslaugų centras „Rytas“</t>
  </si>
  <si>
    <t>SGD Socialinių paslaugų skyrius, BĮ Klaipėdos miesto socialinės paramos centras, BĮ Socialinių paslaugų centras „Klaipėdos lakštutė“, BĮ Klaipėdos miesto globos namai, BĮ Klaipėdos socialinių paslaugų centras „Danė“, BĮ Klaipėdos sutrikusio vystymosi kūdikių namai</t>
  </si>
  <si>
    <t>SGD          Socialinių paslaugų skyrius, BĮ Socialinių paslaugų centras „Klaipėdos lakštutė“</t>
  </si>
  <si>
    <t>SGD          Socialinių paslaugų skyrius, BĮ Klaipėdos socialinių paslaugų centras „Danė“</t>
  </si>
  <si>
    <t>SGD          Socialinių paslaugų skyrius, BĮ Klaipėdos miesto globos namai, BĮ Šeimos ir vaiko gerovės centras, BĮ Klaipėdos miesto nakvynės namai, BĮ Klaipėdos socialinių paslaugų centras „Danė“, BĮ Klaipėdos socialinių paslaugų centras „Rytas“</t>
  </si>
  <si>
    <t>SGD          Socialinių paslaugų skyrius, BĮ Socialinių paslaugų centras  „Klaipėdos lakštutė“</t>
  </si>
  <si>
    <t>SGD          Socialinių paslaugų skyrius, BĮ Klaipėdos socialinių paslaugų centras  „Danė“</t>
  </si>
  <si>
    <t>012-02-01-15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</si>
</sst>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409]General"/>
    <numFmt numFmtId="166" formatCode="0.0"/>
  </numFmts>
  <fonts count="30" x14ac:knownFonts="1">
    <font>
      <sz val="11"/>
      <color theme="1"/>
      <name val="Calibri"/>
      <family val="2"/>
      <charset val="186"/>
      <scheme val="minor"/>
    </font>
    <font>
      <sz val="10"/>
      <color theme="1"/>
      <name val="Calibri"/>
      <family val="2"/>
      <charset val="186"/>
      <scheme val="minor"/>
    </font>
    <font>
      <sz val="10"/>
      <color theme="1"/>
      <name val="Times New Roman"/>
      <family val="1"/>
      <charset val="186"/>
    </font>
    <font>
      <sz val="11"/>
      <color rgb="FF000000"/>
      <name val="Calibri"/>
      <family val="2"/>
      <charset val="186"/>
    </font>
    <font>
      <b/>
      <sz val="10"/>
      <name val="Times New Roman"/>
      <family val="1"/>
      <charset val="186"/>
    </font>
    <font>
      <b/>
      <sz val="10"/>
      <color theme="1"/>
      <name val="Times New Roman"/>
      <family val="1"/>
      <charset val="186"/>
    </font>
    <font>
      <sz val="10"/>
      <name val="Times New Roman"/>
      <family val="1"/>
      <charset val="186"/>
    </font>
    <font>
      <i/>
      <sz val="10"/>
      <color theme="1"/>
      <name val="Times New Roman"/>
      <family val="1"/>
      <charset val="186"/>
    </font>
    <font>
      <b/>
      <sz val="12"/>
      <name val="Times New Roman"/>
      <family val="1"/>
      <charset val="186"/>
    </font>
    <font>
      <sz val="8"/>
      <name val="Times New Roman"/>
      <family val="1"/>
      <charset val="186"/>
    </font>
    <font>
      <i/>
      <sz val="10"/>
      <name val="Times New Roman"/>
      <family val="1"/>
      <charset val="186"/>
    </font>
    <font>
      <sz val="10"/>
      <color rgb="FF000000"/>
      <name val="Times New Roman"/>
      <family val="1"/>
      <charset val="186"/>
    </font>
    <font>
      <b/>
      <sz val="12"/>
      <color rgb="FF000000"/>
      <name val="Times New Roman"/>
      <family val="1"/>
      <charset val="186"/>
    </font>
    <font>
      <b/>
      <sz val="12"/>
      <color theme="1"/>
      <name val="Times New Roman"/>
      <family val="1"/>
      <charset val="186"/>
    </font>
    <font>
      <b/>
      <sz val="9"/>
      <color theme="1"/>
      <name val="Times New Roman"/>
      <family val="1"/>
      <charset val="186"/>
    </font>
    <font>
      <b/>
      <sz val="10"/>
      <color rgb="FF000000"/>
      <name val="Times New Roman"/>
      <family val="1"/>
      <charset val="186"/>
    </font>
    <font>
      <i/>
      <sz val="10"/>
      <color theme="1"/>
      <name val="Calibri"/>
      <family val="2"/>
      <charset val="186"/>
      <scheme val="minor"/>
    </font>
    <font>
      <b/>
      <sz val="10"/>
      <name val="Times New Roman"/>
      <family val="1"/>
    </font>
    <font>
      <sz val="10"/>
      <color rgb="FFFF0000"/>
      <name val="Calibri"/>
      <family val="2"/>
      <charset val="186"/>
      <scheme val="minor"/>
    </font>
    <font>
      <sz val="10"/>
      <color theme="0"/>
      <name val="Calibri"/>
      <family val="2"/>
      <charset val="186"/>
      <scheme val="minor"/>
    </font>
    <font>
      <sz val="10"/>
      <color theme="0"/>
      <name val="Times New Roman"/>
      <family val="1"/>
    </font>
    <font>
      <sz val="12"/>
      <color theme="1"/>
      <name val="Times New Roman"/>
      <family val="1"/>
      <charset val="186"/>
    </font>
    <font>
      <sz val="10"/>
      <name val="Times New Roman"/>
      <family val="1"/>
    </font>
    <font>
      <sz val="10"/>
      <color rgb="FFFF0000"/>
      <name val="Times New Roman"/>
      <family val="1"/>
      <charset val="186"/>
    </font>
    <font>
      <sz val="10"/>
      <color theme="1"/>
      <name val="Times New Roman"/>
      <family val="1"/>
      <charset val="186"/>
    </font>
    <font>
      <sz val="11"/>
      <name val="Calibri"/>
      <family val="2"/>
      <charset val="186"/>
      <scheme val="minor"/>
    </font>
    <font>
      <strike/>
      <sz val="10"/>
      <name val="Times New Roman"/>
      <family val="1"/>
      <charset val="186"/>
    </font>
    <font>
      <b/>
      <i/>
      <sz val="10"/>
      <name val="Times New Roman"/>
      <family val="1"/>
      <charset val="186"/>
    </font>
    <font>
      <i/>
      <sz val="10"/>
      <name val="Times New Roman"/>
      <family val="1"/>
    </font>
    <font>
      <b/>
      <i/>
      <sz val="10"/>
      <name val="Times New Roman"/>
      <family val="1"/>
    </font>
  </fonts>
  <fills count="13">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rgb="FFCCFFCC"/>
        <bgColor indexed="64"/>
      </patternFill>
    </fill>
    <fill>
      <patternFill patternType="solid">
        <fgColor rgb="FFFFFFFF"/>
        <bgColor indexed="64"/>
      </patternFill>
    </fill>
    <fill>
      <patternFill patternType="solid">
        <fgColor theme="0"/>
        <bgColor rgb="FFFFFFFF"/>
      </patternFill>
    </fill>
    <fill>
      <patternFill patternType="solid">
        <fgColor rgb="FFFFFFCC"/>
        <bgColor indexed="64"/>
      </patternFill>
    </fill>
    <fill>
      <patternFill patternType="solid">
        <fgColor theme="8" tint="0.79998168889431442"/>
        <bgColor indexed="64"/>
      </patternFill>
    </fill>
    <fill>
      <patternFill patternType="solid">
        <fgColor rgb="FFFFFFCC"/>
        <bgColor rgb="FF000000"/>
      </patternFill>
    </fill>
    <fill>
      <patternFill patternType="solid">
        <fgColor rgb="FFFFFFFF"/>
        <bgColor rgb="FF000000"/>
      </patternFill>
    </fill>
    <fill>
      <patternFill patternType="solid">
        <fgColor rgb="FFDDEBF7"/>
        <bgColor rgb="FF000000"/>
      </patternFill>
    </fill>
    <fill>
      <patternFill patternType="solid">
        <fgColor theme="0"/>
        <bgColor rgb="FF000000"/>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bottom style="thin">
        <color rgb="FF000000"/>
      </bottom>
      <diagonal/>
    </border>
    <border>
      <left style="thin">
        <color indexed="64"/>
      </left>
      <right/>
      <top style="thin">
        <color indexed="64"/>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rgb="FF000000"/>
      </left>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style="thin">
        <color rgb="FF000000"/>
      </top>
      <bottom style="thin">
        <color indexed="64"/>
      </bottom>
      <diagonal/>
    </border>
    <border>
      <left style="thin">
        <color rgb="FF000000"/>
      </left>
      <right style="thin">
        <color indexed="64"/>
      </right>
      <top style="thin">
        <color indexed="64"/>
      </top>
      <bottom style="thin">
        <color rgb="FF000000"/>
      </bottom>
      <diagonal/>
    </border>
    <border>
      <left style="thin">
        <color indexed="64"/>
      </left>
      <right style="thin">
        <color rgb="FF000000"/>
      </right>
      <top style="thin">
        <color indexed="64"/>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indexed="64"/>
      </left>
      <right style="thin">
        <color rgb="FF000000"/>
      </right>
      <top/>
      <bottom style="thin">
        <color indexed="64"/>
      </bottom>
      <diagonal/>
    </border>
    <border>
      <left style="thin">
        <color indexed="64"/>
      </left>
      <right style="thin">
        <color rgb="FF000000"/>
      </right>
      <top/>
      <bottom/>
      <diagonal/>
    </border>
    <border>
      <left style="thin">
        <color rgb="FF000000"/>
      </left>
      <right style="thin">
        <color indexed="64"/>
      </right>
      <top style="thin">
        <color indexed="64"/>
      </top>
      <bottom/>
      <diagonal/>
    </border>
    <border>
      <left style="thin">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
      <left/>
      <right/>
      <top style="thin">
        <color indexed="64"/>
      </top>
      <bottom style="thin">
        <color indexed="64"/>
      </bottom>
      <diagonal/>
    </border>
    <border>
      <left/>
      <right style="thin">
        <color rgb="FF000000"/>
      </right>
      <top style="thin">
        <color rgb="FF000000"/>
      </top>
      <bottom/>
      <diagonal/>
    </border>
    <border>
      <left style="thin">
        <color indexed="64"/>
      </left>
      <right/>
      <top style="thin">
        <color indexed="64"/>
      </top>
      <bottom/>
      <diagonal/>
    </border>
    <border>
      <left/>
      <right style="thin">
        <color indexed="64"/>
      </right>
      <top style="thin">
        <color indexed="64"/>
      </top>
      <bottom style="thin">
        <color rgb="FF000000"/>
      </bottom>
      <diagonal/>
    </border>
    <border>
      <left style="thin">
        <color rgb="FF000000"/>
      </left>
      <right/>
      <top style="thin">
        <color rgb="FF000000"/>
      </top>
      <bottom/>
      <diagonal/>
    </border>
    <border>
      <left/>
      <right/>
      <top style="thin">
        <color indexed="64"/>
      </top>
      <bottom style="thin">
        <color rgb="FF000000"/>
      </bottom>
      <diagonal/>
    </border>
    <border>
      <left style="thin">
        <color rgb="FF000000"/>
      </left>
      <right style="thin">
        <color indexed="64"/>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rgb="FF000000"/>
      </right>
      <top/>
      <bottom style="thin">
        <color rgb="FF000000"/>
      </bottom>
      <diagonal/>
    </border>
  </borders>
  <cellStyleXfs count="2">
    <xf numFmtId="0" fontId="0" fillId="0" borderId="0"/>
    <xf numFmtId="165" fontId="3" fillId="0" borderId="0" applyBorder="0" applyProtection="0"/>
  </cellStyleXfs>
  <cellXfs count="379">
    <xf numFmtId="0" fontId="0" fillId="0" borderId="0" xfId="0"/>
    <xf numFmtId="164" fontId="1" fillId="0" borderId="0" xfId="0" applyNumberFormat="1" applyFont="1" applyAlignment="1">
      <alignment horizontal="center" vertical="top"/>
    </xf>
    <xf numFmtId="0" fontId="2" fillId="0" borderId="0" xfId="0" applyFont="1" applyAlignment="1">
      <alignment vertical="top"/>
    </xf>
    <xf numFmtId="0" fontId="1" fillId="0" borderId="0" xfId="0" applyFont="1"/>
    <xf numFmtId="0" fontId="1" fillId="3" borderId="0" xfId="0" applyFont="1" applyFill="1"/>
    <xf numFmtId="164" fontId="4" fillId="0" borderId="1" xfId="0" applyNumberFormat="1" applyFont="1" applyBorder="1" applyAlignment="1">
      <alignment horizontal="center" vertical="top" wrapText="1"/>
    </xf>
    <xf numFmtId="164" fontId="2" fillId="0" borderId="1" xfId="0" applyNumberFormat="1" applyFont="1" applyBorder="1" applyAlignment="1">
      <alignment horizontal="center" vertical="top" wrapText="1"/>
    </xf>
    <xf numFmtId="164" fontId="5" fillId="0" borderId="1" xfId="0" applyNumberFormat="1" applyFont="1" applyBorder="1" applyAlignment="1">
      <alignment horizontal="center" vertical="top" wrapText="1"/>
    </xf>
    <xf numFmtId="0" fontId="1" fillId="0" borderId="0" xfId="0" applyFont="1" applyAlignment="1">
      <alignment vertical="top"/>
    </xf>
    <xf numFmtId="0" fontId="1" fillId="0" borderId="0" xfId="0" applyFont="1" applyAlignment="1">
      <alignment horizontal="center" vertical="top"/>
    </xf>
    <xf numFmtId="0" fontId="4" fillId="8" borderId="1" xfId="0" applyFont="1" applyFill="1" applyBorder="1" applyAlignment="1">
      <alignment vertical="top" wrapText="1"/>
    </xf>
    <xf numFmtId="0" fontId="4" fillId="7" borderId="1" xfId="0" applyFont="1" applyFill="1" applyBorder="1" applyAlignment="1">
      <alignment horizontal="justify" vertical="top" wrapText="1"/>
    </xf>
    <xf numFmtId="164" fontId="4" fillId="8" borderId="1" xfId="0" applyNumberFormat="1" applyFont="1" applyFill="1" applyBorder="1" applyAlignment="1">
      <alignment horizontal="center" vertical="top" wrapText="1"/>
    </xf>
    <xf numFmtId="0" fontId="4" fillId="0" borderId="1" xfId="0" applyFont="1" applyBorder="1" applyAlignment="1">
      <alignment vertical="top" wrapText="1"/>
    </xf>
    <xf numFmtId="164" fontId="4" fillId="5" borderId="1" xfId="0" applyNumberFormat="1" applyFont="1" applyFill="1" applyBorder="1" applyAlignment="1">
      <alignment horizontal="center" vertical="top"/>
    </xf>
    <xf numFmtId="164" fontId="4" fillId="8" borderId="1" xfId="0" applyNumberFormat="1" applyFont="1" applyFill="1" applyBorder="1" applyAlignment="1">
      <alignment horizontal="center" vertical="top"/>
    </xf>
    <xf numFmtId="164" fontId="1" fillId="0" borderId="0" xfId="0" applyNumberFormat="1" applyFont="1"/>
    <xf numFmtId="0" fontId="2" fillId="0" borderId="0" xfId="0" applyFont="1"/>
    <xf numFmtId="0" fontId="4" fillId="3" borderId="1" xfId="0" applyFont="1" applyFill="1" applyBorder="1" applyAlignment="1">
      <alignment vertical="top" wrapText="1"/>
    </xf>
    <xf numFmtId="0" fontId="4" fillId="8" borderId="1" xfId="0" applyFont="1" applyFill="1" applyBorder="1" applyAlignment="1">
      <alignment horizontal="center" vertical="top" wrapText="1"/>
    </xf>
    <xf numFmtId="0" fontId="4" fillId="0" borderId="1" xfId="0" applyFont="1" applyBorder="1" applyAlignment="1">
      <alignment horizontal="center" vertical="top" wrapText="1"/>
    </xf>
    <xf numFmtId="49" fontId="4" fillId="8" borderId="1" xfId="0" applyNumberFormat="1" applyFont="1" applyFill="1" applyBorder="1" applyAlignment="1">
      <alignment horizontal="center" vertical="top" wrapText="1"/>
    </xf>
    <xf numFmtId="49" fontId="4" fillId="0" borderId="1" xfId="0" applyNumberFormat="1" applyFont="1" applyBorder="1" applyAlignment="1">
      <alignment horizontal="center" vertical="top" wrapText="1"/>
    </xf>
    <xf numFmtId="164" fontId="4" fillId="6" borderId="1" xfId="1" applyNumberFormat="1" applyFont="1" applyFill="1" applyBorder="1" applyAlignment="1">
      <alignment horizontal="center" vertical="top"/>
    </xf>
    <xf numFmtId="0" fontId="4" fillId="8" borderId="4" xfId="0" applyFont="1" applyFill="1" applyBorder="1" applyAlignment="1">
      <alignment horizontal="left" vertical="top" wrapText="1"/>
    </xf>
    <xf numFmtId="164" fontId="2" fillId="0" borderId="2" xfId="0" applyNumberFormat="1" applyFont="1" applyBorder="1" applyAlignment="1">
      <alignment horizontal="center" vertical="top" wrapText="1"/>
    </xf>
    <xf numFmtId="49" fontId="4" fillId="7" borderId="1" xfId="0" applyNumberFormat="1" applyFont="1" applyFill="1" applyBorder="1" applyAlignment="1">
      <alignment horizontal="center" vertical="top" wrapText="1"/>
    </xf>
    <xf numFmtId="164" fontId="4" fillId="7" borderId="1" xfId="0" applyNumberFormat="1" applyFont="1" applyFill="1" applyBorder="1" applyAlignment="1">
      <alignment horizontal="center" vertical="top"/>
    </xf>
    <xf numFmtId="164" fontId="4" fillId="5" borderId="4" xfId="0" applyNumberFormat="1" applyFont="1" applyFill="1" applyBorder="1" applyAlignment="1">
      <alignment horizontal="center" vertical="top"/>
    </xf>
    <xf numFmtId="49" fontId="6" fillId="8" borderId="4" xfId="0" applyNumberFormat="1" applyFont="1" applyFill="1" applyBorder="1" applyAlignment="1">
      <alignment horizontal="center" vertical="top" wrapText="1"/>
    </xf>
    <xf numFmtId="164" fontId="4" fillId="8" borderId="4" xfId="0" applyNumberFormat="1" applyFont="1" applyFill="1" applyBorder="1" applyAlignment="1">
      <alignment horizontal="center" vertical="top"/>
    </xf>
    <xf numFmtId="49" fontId="4" fillId="0" borderId="4" xfId="0" applyNumberFormat="1" applyFont="1" applyBorder="1" applyAlignment="1">
      <alignment horizontal="center" vertical="top" wrapText="1"/>
    </xf>
    <xf numFmtId="49" fontId="4" fillId="8" borderId="4" xfId="0" applyNumberFormat="1" applyFont="1" applyFill="1" applyBorder="1" applyAlignment="1">
      <alignment horizontal="center" vertical="top" wrapText="1"/>
    </xf>
    <xf numFmtId="164" fontId="4" fillId="7" borderId="4" xfId="0" applyNumberFormat="1" applyFont="1" applyFill="1" applyBorder="1" applyAlignment="1">
      <alignment horizontal="center" vertical="top"/>
    </xf>
    <xf numFmtId="49" fontId="4" fillId="3" borderId="4" xfId="0" applyNumberFormat="1" applyFont="1" applyFill="1" applyBorder="1" applyAlignment="1">
      <alignment horizontal="center" vertical="top" wrapText="1"/>
    </xf>
    <xf numFmtId="164" fontId="4" fillId="3" borderId="4" xfId="0" applyNumberFormat="1" applyFont="1" applyFill="1" applyBorder="1" applyAlignment="1">
      <alignment horizontal="center" vertical="top"/>
    </xf>
    <xf numFmtId="49" fontId="6" fillId="7" borderId="4" xfId="0" applyNumberFormat="1" applyFont="1" applyFill="1" applyBorder="1" applyAlignment="1">
      <alignment horizontal="center" vertical="top" wrapText="1"/>
    </xf>
    <xf numFmtId="0" fontId="6" fillId="3" borderId="2" xfId="0" applyFont="1" applyFill="1" applyBorder="1" applyAlignment="1">
      <alignment vertical="top" wrapText="1"/>
    </xf>
    <xf numFmtId="0" fontId="4" fillId="3" borderId="2" xfId="0" applyFont="1" applyFill="1" applyBorder="1" applyAlignment="1">
      <alignment vertical="top" wrapText="1"/>
    </xf>
    <xf numFmtId="0" fontId="4" fillId="8" borderId="1" xfId="0" applyFont="1" applyFill="1" applyBorder="1" applyAlignment="1">
      <alignment horizontal="justify" vertical="top" wrapText="1"/>
    </xf>
    <xf numFmtId="0" fontId="4" fillId="8" borderId="4" xfId="0" applyFont="1" applyFill="1" applyBorder="1" applyAlignment="1">
      <alignment horizontal="justify" vertical="top" wrapText="1"/>
    </xf>
    <xf numFmtId="0" fontId="4" fillId="0" borderId="4" xfId="0" applyFont="1" applyBorder="1" applyAlignment="1">
      <alignment vertical="top" wrapText="1"/>
    </xf>
    <xf numFmtId="164" fontId="6" fillId="3" borderId="4" xfId="0" applyNumberFormat="1" applyFont="1" applyFill="1" applyBorder="1" applyAlignment="1">
      <alignment horizontal="center" vertical="top"/>
    </xf>
    <xf numFmtId="0" fontId="4" fillId="2" borderId="1"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top" wrapText="1"/>
    </xf>
    <xf numFmtId="0" fontId="4" fillId="4" borderId="1" xfId="0" applyFont="1" applyFill="1" applyBorder="1" applyAlignment="1">
      <alignment horizontal="left" vertical="top" wrapText="1"/>
    </xf>
    <xf numFmtId="0" fontId="4" fillId="4" borderId="1" xfId="0" applyFont="1" applyFill="1" applyBorder="1" applyAlignment="1">
      <alignment vertical="top" wrapText="1"/>
    </xf>
    <xf numFmtId="0" fontId="4" fillId="7" borderId="1" xfId="0" applyFont="1" applyFill="1" applyBorder="1" applyAlignment="1">
      <alignment vertical="top" wrapText="1"/>
    </xf>
    <xf numFmtId="0" fontId="6" fillId="7" borderId="1" xfId="0" applyFont="1" applyFill="1" applyBorder="1" applyAlignment="1">
      <alignment horizontal="center" vertical="top" wrapText="1"/>
    </xf>
    <xf numFmtId="164" fontId="4" fillId="7" borderId="1" xfId="0" applyNumberFormat="1" applyFont="1" applyFill="1" applyBorder="1" applyAlignment="1">
      <alignment horizontal="center" vertical="top" wrapText="1"/>
    </xf>
    <xf numFmtId="164" fontId="6" fillId="7" borderId="1" xfId="0" applyNumberFormat="1" applyFont="1" applyFill="1" applyBorder="1" applyAlignment="1">
      <alignment horizontal="center" vertical="top" wrapText="1"/>
    </xf>
    <xf numFmtId="0" fontId="15" fillId="0" borderId="13" xfId="0" applyFont="1" applyBorder="1" applyAlignment="1">
      <alignment horizontal="left" vertical="top" wrapText="1"/>
    </xf>
    <xf numFmtId="0" fontId="2" fillId="0" borderId="13" xfId="0" applyFont="1" applyBorder="1" applyAlignment="1">
      <alignment horizontal="left" vertical="top" wrapText="1"/>
    </xf>
    <xf numFmtId="164" fontId="2" fillId="3" borderId="2" xfId="0" applyNumberFormat="1" applyFont="1" applyFill="1" applyBorder="1" applyAlignment="1">
      <alignment horizontal="center" vertical="top" wrapText="1"/>
    </xf>
    <xf numFmtId="164" fontId="5" fillId="0" borderId="4" xfId="0" applyNumberFormat="1" applyFont="1" applyBorder="1" applyAlignment="1">
      <alignment horizontal="center" vertical="top" wrapText="1"/>
    </xf>
    <xf numFmtId="0" fontId="16" fillId="0" borderId="0" xfId="0" applyFont="1"/>
    <xf numFmtId="164" fontId="4" fillId="3" borderId="1" xfId="0" applyNumberFormat="1" applyFont="1" applyFill="1" applyBorder="1" applyAlignment="1">
      <alignment horizontal="center" vertical="top" wrapText="1"/>
    </xf>
    <xf numFmtId="0" fontId="6" fillId="8" borderId="20" xfId="0" applyFont="1" applyFill="1" applyBorder="1" applyAlignment="1">
      <alignment vertical="top" wrapText="1"/>
    </xf>
    <xf numFmtId="0" fontId="1" fillId="3" borderId="18" xfId="0" applyFont="1" applyFill="1" applyBorder="1" applyAlignment="1">
      <alignment wrapText="1"/>
    </xf>
    <xf numFmtId="0" fontId="1" fillId="3" borderId="0" xfId="0" applyFont="1" applyFill="1" applyAlignment="1">
      <alignment wrapText="1"/>
    </xf>
    <xf numFmtId="0" fontId="1" fillId="3" borderId="0" xfId="0" applyFont="1" applyFill="1" applyAlignment="1">
      <alignment vertical="top"/>
    </xf>
    <xf numFmtId="0" fontId="19" fillId="0" borderId="0" xfId="0" applyFont="1"/>
    <xf numFmtId="164" fontId="19" fillId="0" borderId="0" xfId="0" applyNumberFormat="1" applyFont="1"/>
    <xf numFmtId="164" fontId="19" fillId="3" borderId="0" xfId="0" applyNumberFormat="1" applyFont="1" applyFill="1"/>
    <xf numFmtId="164" fontId="6" fillId="3" borderId="1" xfId="0" applyNumberFormat="1" applyFont="1" applyFill="1" applyBorder="1" applyAlignment="1">
      <alignment horizontal="center" vertical="top" wrapText="1"/>
    </xf>
    <xf numFmtId="0" fontId="19" fillId="3" borderId="0" xfId="0" applyFont="1" applyFill="1"/>
    <xf numFmtId="0" fontId="4" fillId="11" borderId="4" xfId="0" applyFont="1" applyFill="1" applyBorder="1" applyAlignment="1">
      <alignment vertical="top" wrapText="1"/>
    </xf>
    <xf numFmtId="0" fontId="4" fillId="12" borderId="4" xfId="0" applyFont="1" applyFill="1" applyBorder="1" applyAlignment="1">
      <alignment vertical="top" wrapText="1"/>
    </xf>
    <xf numFmtId="0" fontId="6" fillId="0" borderId="0" xfId="0" applyFont="1" applyAlignment="1">
      <alignment vertical="top" wrapText="1"/>
    </xf>
    <xf numFmtId="0" fontId="20" fillId="0" borderId="0" xfId="0" applyFont="1" applyAlignment="1">
      <alignment vertical="top" wrapText="1"/>
    </xf>
    <xf numFmtId="0" fontId="20" fillId="0" borderId="0" xfId="0" applyFont="1"/>
    <xf numFmtId="0" fontId="4" fillId="11" borderId="1" xfId="0" applyFont="1" applyFill="1" applyBorder="1" applyAlignment="1">
      <alignment vertical="top" wrapText="1"/>
    </xf>
    <xf numFmtId="0" fontId="6" fillId="0" borderId="0" xfId="0" applyFont="1" applyAlignment="1">
      <alignment horizontal="left" vertical="top" wrapText="1"/>
    </xf>
    <xf numFmtId="0" fontId="18" fillId="3" borderId="0" xfId="0" applyFont="1" applyFill="1"/>
    <xf numFmtId="0" fontId="6" fillId="3" borderId="1" xfId="0" applyFont="1" applyFill="1" applyBorder="1" applyAlignment="1">
      <alignment vertical="top" wrapText="1"/>
    </xf>
    <xf numFmtId="0" fontId="16" fillId="3" borderId="0" xfId="0" applyFont="1" applyFill="1"/>
    <xf numFmtId="164" fontId="4" fillId="3" borderId="1" xfId="0" applyNumberFormat="1" applyFont="1" applyFill="1" applyBorder="1" applyAlignment="1">
      <alignment horizontal="center" vertical="top"/>
    </xf>
    <xf numFmtId="0" fontId="4" fillId="0" borderId="10" xfId="0" applyFont="1" applyBorder="1" applyAlignment="1">
      <alignment vertical="top" wrapText="1"/>
    </xf>
    <xf numFmtId="164" fontId="5" fillId="3" borderId="2" xfId="0" applyNumberFormat="1" applyFont="1" applyFill="1" applyBorder="1" applyAlignment="1">
      <alignment horizontal="center" vertical="top" wrapText="1"/>
    </xf>
    <xf numFmtId="0" fontId="5" fillId="0" borderId="24" xfId="0" applyFont="1" applyBorder="1" applyAlignment="1">
      <alignment horizontal="center" vertical="center" wrapText="1"/>
    </xf>
    <xf numFmtId="0" fontId="13" fillId="0" borderId="11" xfId="0" applyFont="1" applyBorder="1" applyAlignment="1">
      <alignment horizontal="center" vertical="center"/>
    </xf>
    <xf numFmtId="0" fontId="13" fillId="0" borderId="29" xfId="0" applyFont="1" applyBorder="1" applyAlignment="1">
      <alignment horizontal="center" vertical="center" wrapText="1"/>
    </xf>
    <xf numFmtId="0" fontId="5" fillId="0" borderId="30" xfId="0" applyFont="1" applyBorder="1" applyAlignment="1">
      <alignment horizontal="center" vertical="top"/>
    </xf>
    <xf numFmtId="0" fontId="2" fillId="0" borderId="30" xfId="0" applyFont="1" applyBorder="1" applyAlignment="1">
      <alignment horizontal="center" vertical="top"/>
    </xf>
    <xf numFmtId="0" fontId="6" fillId="0" borderId="1" xfId="0" applyFont="1" applyBorder="1" applyAlignment="1">
      <alignment vertical="top" wrapText="1"/>
    </xf>
    <xf numFmtId="0" fontId="4" fillId="0" borderId="22" xfId="0" applyFont="1" applyBorder="1" applyAlignment="1">
      <alignment vertical="top" wrapText="1"/>
    </xf>
    <xf numFmtId="0" fontId="4" fillId="3" borderId="31" xfId="0" applyFont="1" applyFill="1" applyBorder="1" applyAlignment="1">
      <alignment vertical="top" wrapText="1"/>
    </xf>
    <xf numFmtId="0" fontId="6" fillId="3" borderId="14" xfId="0" applyFont="1" applyFill="1" applyBorder="1" applyAlignment="1">
      <alignment vertical="top" wrapText="1"/>
    </xf>
    <xf numFmtId="164" fontId="8" fillId="3" borderId="1" xfId="0" applyNumberFormat="1" applyFont="1" applyFill="1" applyBorder="1" applyAlignment="1">
      <alignment horizontal="center" vertical="center" wrapText="1"/>
    </xf>
    <xf numFmtId="0" fontId="2" fillId="0" borderId="1" xfId="0" applyFont="1" applyBorder="1"/>
    <xf numFmtId="0" fontId="14" fillId="0" borderId="32" xfId="0" applyFont="1" applyBorder="1" applyAlignment="1">
      <alignment horizontal="center" vertical="center" wrapText="1"/>
    </xf>
    <xf numFmtId="0" fontId="14" fillId="0" borderId="31" xfId="0" applyFont="1" applyBorder="1" applyAlignment="1">
      <alignment horizontal="center" vertical="center"/>
    </xf>
    <xf numFmtId="0" fontId="14" fillId="0" borderId="25" xfId="0" applyFont="1" applyBorder="1" applyAlignment="1">
      <alignment horizontal="center" vertical="center" wrapText="1"/>
    </xf>
    <xf numFmtId="0" fontId="5" fillId="0" borderId="33" xfId="0" applyFont="1" applyBorder="1" applyAlignment="1">
      <alignment horizontal="center" vertical="top"/>
    </xf>
    <xf numFmtId="0" fontId="5" fillId="0" borderId="17" xfId="0" applyFont="1" applyBorder="1" applyAlignment="1">
      <alignment horizontal="left" vertical="top" wrapText="1"/>
    </xf>
    <xf numFmtId="0" fontId="14" fillId="0" borderId="2" xfId="0" applyFont="1" applyBorder="1" applyAlignment="1">
      <alignment horizontal="center"/>
    </xf>
    <xf numFmtId="0" fontId="10" fillId="0" borderId="0" xfId="0" applyFont="1" applyAlignment="1">
      <alignment horizontal="left" vertical="center" wrapText="1"/>
    </xf>
    <xf numFmtId="0" fontId="21" fillId="0" borderId="0" xfId="0" applyFont="1" applyAlignment="1">
      <alignment horizontal="right" vertical="top"/>
    </xf>
    <xf numFmtId="0" fontId="21" fillId="0" borderId="0" xfId="0" applyFont="1" applyAlignment="1">
      <alignment vertical="top"/>
    </xf>
    <xf numFmtId="0" fontId="21" fillId="0" borderId="0" xfId="0" applyFont="1" applyAlignment="1">
      <alignment horizontal="left" vertical="top"/>
    </xf>
    <xf numFmtId="0" fontId="10" fillId="0" borderId="1" xfId="0" applyFont="1" applyBorder="1" applyAlignment="1">
      <alignment vertical="center" wrapText="1"/>
    </xf>
    <xf numFmtId="0" fontId="2" fillId="0" borderId="32" xfId="0" applyFont="1" applyBorder="1" applyAlignment="1">
      <alignment horizontal="center" vertical="top"/>
    </xf>
    <xf numFmtId="0" fontId="2" fillId="0" borderId="15" xfId="0" applyFont="1" applyBorder="1" applyAlignment="1">
      <alignment horizontal="left" vertical="top" wrapText="1"/>
    </xf>
    <xf numFmtId="0" fontId="2" fillId="0" borderId="1" xfId="0" applyFont="1" applyBorder="1" applyAlignment="1">
      <alignment horizontal="left" vertical="top"/>
    </xf>
    <xf numFmtId="164" fontId="2" fillId="0" borderId="1" xfId="0" applyNumberFormat="1" applyFont="1" applyBorder="1" applyAlignment="1">
      <alignment horizontal="center" vertical="center"/>
    </xf>
    <xf numFmtId="164" fontId="4" fillId="0" borderId="1" xfId="0" applyNumberFormat="1" applyFont="1" applyBorder="1" applyAlignment="1">
      <alignment horizontal="center" vertical="center" wrapText="1"/>
    </xf>
    <xf numFmtId="0" fontId="11" fillId="3" borderId="15" xfId="0" applyFont="1" applyFill="1" applyBorder="1" applyAlignment="1">
      <alignment horizontal="left" vertical="top" wrapText="1"/>
    </xf>
    <xf numFmtId="0" fontId="11" fillId="0" borderId="13" xfId="0" applyFont="1" applyBorder="1" applyAlignment="1">
      <alignment horizontal="left" vertical="top" wrapText="1"/>
    </xf>
    <xf numFmtId="0" fontId="4" fillId="3" borderId="4" xfId="0" applyFont="1" applyFill="1" applyBorder="1" applyAlignment="1">
      <alignment vertical="top" wrapText="1"/>
    </xf>
    <xf numFmtId="0" fontId="4" fillId="8" borderId="4" xfId="0" applyFont="1" applyFill="1" applyBorder="1" applyAlignment="1">
      <alignment vertical="top" wrapText="1"/>
    </xf>
    <xf numFmtId="164" fontId="4" fillId="8" borderId="4" xfId="0" applyNumberFormat="1" applyFont="1" applyFill="1" applyBorder="1" applyAlignment="1">
      <alignment horizontal="center" vertical="top" wrapText="1"/>
    </xf>
    <xf numFmtId="0" fontId="4" fillId="8" borderId="13" xfId="0" applyFont="1" applyFill="1" applyBorder="1" applyAlignment="1">
      <alignment vertical="top" wrapText="1"/>
    </xf>
    <xf numFmtId="164" fontId="4" fillId="5" borderId="16" xfId="0" applyNumberFormat="1" applyFont="1" applyFill="1" applyBorder="1" applyAlignment="1">
      <alignment horizontal="center" vertical="top"/>
    </xf>
    <xf numFmtId="164" fontId="4" fillId="5" borderId="17" xfId="0" applyNumberFormat="1" applyFont="1" applyFill="1" applyBorder="1" applyAlignment="1">
      <alignment horizontal="center" vertical="top"/>
    </xf>
    <xf numFmtId="164" fontId="4" fillId="5" borderId="3" xfId="0" applyNumberFormat="1" applyFont="1" applyFill="1" applyBorder="1" applyAlignment="1">
      <alignment horizontal="center" vertical="top"/>
    </xf>
    <xf numFmtId="0" fontId="24" fillId="3" borderId="0" xfId="0" applyFont="1" applyFill="1" applyAlignment="1">
      <alignment vertical="top"/>
    </xf>
    <xf numFmtId="0" fontId="23" fillId="3" borderId="18" xfId="0" applyFont="1" applyFill="1" applyBorder="1" applyAlignment="1">
      <alignment vertical="top"/>
    </xf>
    <xf numFmtId="0" fontId="4" fillId="3" borderId="13" xfId="0" applyFont="1" applyFill="1" applyBorder="1" applyAlignment="1">
      <alignment vertical="top" wrapText="1"/>
    </xf>
    <xf numFmtId="0" fontId="6" fillId="3" borderId="13" xfId="0" applyFont="1" applyFill="1" applyBorder="1" applyAlignment="1">
      <alignment vertical="top" wrapText="1"/>
    </xf>
    <xf numFmtId="14" fontId="1" fillId="3" borderId="0" xfId="0" applyNumberFormat="1" applyFont="1" applyFill="1"/>
    <xf numFmtId="4" fontId="1" fillId="0" borderId="0" xfId="0" applyNumberFormat="1" applyFont="1"/>
    <xf numFmtId="0" fontId="18" fillId="0" borderId="0" xfId="0" applyFont="1"/>
    <xf numFmtId="16" fontId="1" fillId="0" borderId="0" xfId="0" applyNumberFormat="1" applyFont="1"/>
    <xf numFmtId="0" fontId="22" fillId="3" borderId="1" xfId="0" applyFont="1" applyFill="1" applyBorder="1" applyAlignment="1">
      <alignment horizontal="center" vertical="top" wrapText="1"/>
    </xf>
    <xf numFmtId="164" fontId="22" fillId="3" borderId="37" xfId="0" applyNumberFormat="1" applyFont="1" applyFill="1" applyBorder="1" applyAlignment="1">
      <alignment horizontal="center" vertical="top" wrapText="1"/>
    </xf>
    <xf numFmtId="0" fontId="22" fillId="3" borderId="4" xfId="0" applyFont="1" applyFill="1" applyBorder="1" applyAlignment="1">
      <alignment horizontal="center" vertical="top" wrapText="1"/>
    </xf>
    <xf numFmtId="0" fontId="22" fillId="3" borderId="17" xfId="0" applyFont="1" applyFill="1" applyBorder="1" applyAlignment="1">
      <alignment horizontal="center" vertical="top" wrapText="1"/>
    </xf>
    <xf numFmtId="166" fontId="22" fillId="3" borderId="17" xfId="0" applyNumberFormat="1" applyFont="1" applyFill="1" applyBorder="1" applyAlignment="1">
      <alignment horizontal="center" vertical="top" wrapText="1"/>
    </xf>
    <xf numFmtId="164" fontId="22" fillId="3" borderId="17" xfId="0" applyNumberFormat="1" applyFont="1" applyFill="1" applyBorder="1" applyAlignment="1">
      <alignment horizontal="center" vertical="top" wrapText="1"/>
    </xf>
    <xf numFmtId="164" fontId="1" fillId="3" borderId="0" xfId="0" applyNumberFormat="1" applyFont="1" applyFill="1"/>
    <xf numFmtId="49" fontId="17" fillId="8" borderId="1" xfId="0" applyNumberFormat="1" applyFont="1" applyFill="1" applyBorder="1" applyAlignment="1">
      <alignment horizontal="center" vertical="top" wrapText="1"/>
    </xf>
    <xf numFmtId="0" fontId="6" fillId="0" borderId="10" xfId="0" applyFont="1" applyBorder="1" applyAlignment="1">
      <alignment vertical="top" wrapText="1"/>
    </xf>
    <xf numFmtId="164" fontId="6" fillId="3" borderId="13" xfId="0" applyNumberFormat="1" applyFont="1" applyFill="1" applyBorder="1" applyAlignment="1">
      <alignment horizontal="center" vertical="top" wrapText="1"/>
    </xf>
    <xf numFmtId="0" fontId="6" fillId="0" borderId="14" xfId="0" applyFont="1" applyBorder="1" applyAlignment="1">
      <alignment vertical="top" wrapText="1"/>
    </xf>
    <xf numFmtId="0" fontId="18" fillId="3" borderId="0" xfId="0" applyFont="1" applyFill="1" applyAlignment="1">
      <alignment horizontal="left" vertical="top"/>
    </xf>
    <xf numFmtId="166" fontId="1" fillId="3" borderId="0" xfId="0" applyNumberFormat="1" applyFont="1" applyFill="1"/>
    <xf numFmtId="0" fontId="18" fillId="3" borderId="0" xfId="0" applyFont="1" applyFill="1" applyAlignment="1">
      <alignment horizontal="left" vertical="top"/>
    </xf>
    <xf numFmtId="0" fontId="18" fillId="3" borderId="0" xfId="0" applyFont="1" applyFill="1" applyBorder="1" applyAlignment="1">
      <alignment horizontal="left" vertical="top"/>
    </xf>
    <xf numFmtId="0" fontId="23" fillId="3" borderId="0" xfId="0" applyFont="1" applyFill="1" applyBorder="1" applyAlignment="1">
      <alignment vertical="top"/>
    </xf>
    <xf numFmtId="164" fontId="4" fillId="5" borderId="31" xfId="0" applyNumberFormat="1" applyFont="1" applyFill="1" applyBorder="1" applyAlignment="1">
      <alignment horizontal="center" vertical="top"/>
    </xf>
    <xf numFmtId="164" fontId="6" fillId="5" borderId="1" xfId="0" applyNumberFormat="1" applyFont="1" applyFill="1" applyBorder="1" applyAlignment="1">
      <alignment horizontal="center" vertical="top"/>
    </xf>
    <xf numFmtId="164" fontId="22" fillId="3" borderId="4" xfId="0" applyNumberFormat="1" applyFont="1" applyFill="1" applyBorder="1" applyAlignment="1">
      <alignment horizontal="center" vertical="top" wrapText="1"/>
    </xf>
    <xf numFmtId="164" fontId="22" fillId="3" borderId="13" xfId="0" applyNumberFormat="1" applyFont="1" applyFill="1" applyBorder="1" applyAlignment="1">
      <alignment horizontal="center" vertical="top" wrapText="1"/>
    </xf>
    <xf numFmtId="0" fontId="6" fillId="3" borderId="4" xfId="0" applyFont="1" applyFill="1" applyBorder="1" applyAlignment="1">
      <alignment horizontal="center" vertical="top" wrapText="1"/>
    </xf>
    <xf numFmtId="0" fontId="6" fillId="3" borderId="3" xfId="0" applyFont="1" applyFill="1" applyBorder="1" applyAlignment="1">
      <alignment horizontal="left" vertical="top" wrapText="1"/>
    </xf>
    <xf numFmtId="0" fontId="4" fillId="3" borderId="4" xfId="0" applyFont="1" applyFill="1" applyBorder="1" applyAlignment="1">
      <alignment horizontal="center" vertical="top" wrapText="1"/>
    </xf>
    <xf numFmtId="0" fontId="8" fillId="0" borderId="0" xfId="0" applyFont="1" applyAlignment="1">
      <alignment horizontal="center" vertical="center" wrapText="1"/>
    </xf>
    <xf numFmtId="0" fontId="6" fillId="3" borderId="2" xfId="0" applyFont="1" applyFill="1" applyBorder="1" applyAlignment="1">
      <alignment horizontal="left" vertical="top" wrapText="1"/>
    </xf>
    <xf numFmtId="0" fontId="6" fillId="3" borderId="4" xfId="0" applyFont="1" applyFill="1" applyBorder="1" applyAlignment="1">
      <alignment horizontal="left" vertical="top" wrapText="1"/>
    </xf>
    <xf numFmtId="0" fontId="4" fillId="3" borderId="2" xfId="0" applyFont="1" applyFill="1" applyBorder="1" applyAlignment="1">
      <alignment horizontal="left" vertical="top" wrapText="1"/>
    </xf>
    <xf numFmtId="0" fontId="4" fillId="3" borderId="3" xfId="0" applyFont="1" applyFill="1" applyBorder="1" applyAlignment="1">
      <alignment horizontal="left" vertical="top" wrapText="1"/>
    </xf>
    <xf numFmtId="0" fontId="4" fillId="3" borderId="4" xfId="0" applyFont="1" applyFill="1" applyBorder="1" applyAlignment="1">
      <alignment horizontal="left" vertical="top" wrapText="1"/>
    </xf>
    <xf numFmtId="0" fontId="6" fillId="3" borderId="2" xfId="0" applyFont="1" applyFill="1" applyBorder="1" applyAlignment="1">
      <alignment horizontal="center" vertical="top" wrapText="1"/>
    </xf>
    <xf numFmtId="0" fontId="6" fillId="3" borderId="4" xfId="0" applyFont="1" applyFill="1" applyBorder="1" applyAlignment="1">
      <alignment horizontal="center" vertical="top" wrapText="1"/>
    </xf>
    <xf numFmtId="0" fontId="6" fillId="3" borderId="3" xfId="0" applyFont="1" applyFill="1" applyBorder="1" applyAlignment="1">
      <alignment horizontal="center" vertical="top" wrapText="1"/>
    </xf>
    <xf numFmtId="49" fontId="6" fillId="3" borderId="2" xfId="0" applyNumberFormat="1" applyFont="1" applyFill="1" applyBorder="1" applyAlignment="1">
      <alignment horizontal="center" vertical="top" wrapText="1"/>
    </xf>
    <xf numFmtId="49" fontId="6" fillId="3" borderId="3" xfId="0" applyNumberFormat="1" applyFont="1" applyFill="1" applyBorder="1" applyAlignment="1">
      <alignment horizontal="center" vertical="top" wrapText="1"/>
    </xf>
    <xf numFmtId="49" fontId="6" fillId="3" borderId="4" xfId="0" applyNumberFormat="1" applyFont="1" applyFill="1" applyBorder="1" applyAlignment="1">
      <alignment horizontal="center" vertical="top" wrapText="1"/>
    </xf>
    <xf numFmtId="0" fontId="6" fillId="0" borderId="0" xfId="0" applyFont="1" applyAlignment="1">
      <alignment horizontal="left" vertical="top" wrapText="1"/>
    </xf>
    <xf numFmtId="0" fontId="6" fillId="0" borderId="0" xfId="0" applyFont="1" applyAlignment="1">
      <alignment vertical="top" wrapText="1"/>
    </xf>
    <xf numFmtId="0" fontId="6" fillId="3" borderId="0" xfId="0" applyFont="1" applyFill="1" applyAlignment="1">
      <alignment horizontal="left" vertical="top" wrapText="1"/>
    </xf>
    <xf numFmtId="49" fontId="6" fillId="0" borderId="2" xfId="0" applyNumberFormat="1" applyFont="1" applyBorder="1" applyAlignment="1">
      <alignment horizontal="center" vertical="top" wrapText="1"/>
    </xf>
    <xf numFmtId="49" fontId="6" fillId="0" borderId="3" xfId="0" applyNumberFormat="1" applyFont="1" applyBorder="1" applyAlignment="1">
      <alignment horizontal="center" vertical="top" wrapText="1"/>
    </xf>
    <xf numFmtId="49" fontId="6" fillId="0" borderId="4" xfId="0" applyNumberFormat="1" applyFont="1" applyBorder="1" applyAlignment="1">
      <alignment horizontal="center" vertical="top" wrapText="1"/>
    </xf>
    <xf numFmtId="0" fontId="1" fillId="3" borderId="18" xfId="0" applyFont="1" applyFill="1" applyBorder="1" applyAlignment="1">
      <alignment horizontal="left"/>
    </xf>
    <xf numFmtId="0" fontId="1" fillId="3" borderId="0" xfId="0" applyFont="1" applyFill="1" applyAlignment="1">
      <alignment horizontal="left"/>
    </xf>
    <xf numFmtId="0" fontId="18" fillId="3" borderId="18" xfId="0" applyFont="1" applyFill="1" applyBorder="1" applyAlignment="1">
      <alignment horizontal="left" vertical="top"/>
    </xf>
    <xf numFmtId="0" fontId="18" fillId="3" borderId="0" xfId="0" applyFont="1" applyFill="1" applyAlignment="1">
      <alignment horizontal="left" vertical="top"/>
    </xf>
    <xf numFmtId="0" fontId="1" fillId="3" borderId="18" xfId="0" applyFont="1" applyFill="1" applyBorder="1" applyAlignment="1">
      <alignment horizontal="left" vertical="top"/>
    </xf>
    <xf numFmtId="0" fontId="1" fillId="3" borderId="0" xfId="0" applyFont="1" applyFill="1" applyAlignment="1">
      <alignment horizontal="left" vertical="top"/>
    </xf>
    <xf numFmtId="0" fontId="21" fillId="0" borderId="0" xfId="0" applyFont="1" applyAlignment="1">
      <alignment horizontal="left" vertical="top"/>
    </xf>
    <xf numFmtId="0" fontId="6" fillId="3" borderId="7" xfId="0" applyFont="1" applyFill="1" applyBorder="1" applyAlignment="1">
      <alignment horizontal="center" vertical="top" wrapText="1"/>
    </xf>
    <xf numFmtId="0" fontId="6" fillId="3" borderId="3" xfId="0" applyFont="1" applyFill="1" applyBorder="1" applyAlignment="1">
      <alignment horizontal="left" vertical="top" wrapText="1"/>
    </xf>
    <xf numFmtId="0" fontId="4" fillId="3" borderId="2" xfId="0" applyFont="1" applyFill="1" applyBorder="1" applyAlignment="1">
      <alignment horizontal="center" vertical="top" wrapText="1"/>
    </xf>
    <xf numFmtId="0" fontId="4" fillId="3" borderId="4" xfId="0" applyFont="1" applyFill="1" applyBorder="1" applyAlignment="1">
      <alignment horizontal="center" vertical="top" wrapText="1"/>
    </xf>
    <xf numFmtId="0" fontId="6" fillId="3" borderId="21" xfId="0" applyFont="1" applyFill="1" applyBorder="1" applyAlignment="1">
      <alignment horizontal="left" vertical="top" wrapText="1"/>
    </xf>
    <xf numFmtId="0" fontId="13" fillId="7" borderId="10" xfId="0" applyFont="1" applyFill="1" applyBorder="1" applyAlignment="1">
      <alignment horizontal="center" vertical="center" wrapText="1"/>
    </xf>
    <xf numFmtId="0" fontId="13" fillId="7" borderId="34"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2" fillId="0" borderId="0" xfId="0" applyFont="1" applyAlignment="1">
      <alignment horizontal="center" vertical="center" wrapText="1"/>
    </xf>
    <xf numFmtId="0" fontId="6" fillId="0" borderId="2" xfId="0" applyFont="1" applyBorder="1" applyAlignment="1">
      <alignment horizontal="left" vertical="top" wrapText="1"/>
    </xf>
    <xf numFmtId="164" fontId="4" fillId="0" borderId="2" xfId="0" applyNumberFormat="1" applyFont="1" applyBorder="1" applyAlignment="1">
      <alignment horizontal="center" vertical="top" wrapText="1"/>
    </xf>
    <xf numFmtId="164" fontId="6" fillId="0" borderId="2" xfId="0" applyNumberFormat="1" applyFont="1" applyBorder="1" applyAlignment="1">
      <alignment horizontal="center" vertical="top" wrapText="1"/>
    </xf>
    <xf numFmtId="0" fontId="6" fillId="0" borderId="3" xfId="0" applyFont="1" applyBorder="1" applyAlignment="1">
      <alignment horizontal="left" vertical="top" wrapText="1"/>
    </xf>
    <xf numFmtId="164" fontId="4" fillId="0" borderId="1" xfId="0" applyNumberFormat="1" applyFont="1" applyBorder="1" applyAlignment="1">
      <alignment vertical="top" wrapText="1"/>
    </xf>
    <xf numFmtId="0" fontId="6" fillId="0" borderId="6" xfId="0" applyFont="1" applyBorder="1" applyAlignment="1">
      <alignment vertical="top" wrapText="1"/>
    </xf>
    <xf numFmtId="164" fontId="6" fillId="3" borderId="2" xfId="0" applyNumberFormat="1" applyFont="1" applyFill="1" applyBorder="1" applyAlignment="1">
      <alignment horizontal="center" vertical="top" wrapText="1"/>
    </xf>
    <xf numFmtId="0" fontId="6" fillId="0" borderId="4" xfId="0" applyFont="1" applyBorder="1" applyAlignment="1">
      <alignment horizontal="left" vertical="top" wrapText="1"/>
    </xf>
    <xf numFmtId="0" fontId="6" fillId="0" borderId="4" xfId="0" applyFont="1" applyBorder="1" applyAlignment="1">
      <alignment vertical="top" wrapText="1"/>
    </xf>
    <xf numFmtId="164" fontId="6" fillId="3" borderId="5" xfId="0" applyNumberFormat="1" applyFont="1" applyFill="1" applyBorder="1" applyAlignment="1">
      <alignment horizontal="center" vertical="top" wrapText="1"/>
    </xf>
    <xf numFmtId="164" fontId="4" fillId="0" borderId="5" xfId="0" applyNumberFormat="1" applyFont="1" applyBorder="1" applyAlignment="1">
      <alignment horizontal="center" vertical="top" wrapText="1"/>
    </xf>
    <xf numFmtId="164" fontId="6" fillId="0" borderId="1" xfId="0" applyNumberFormat="1" applyFont="1" applyBorder="1" applyAlignment="1">
      <alignment horizontal="center" vertical="top" wrapText="1"/>
    </xf>
    <xf numFmtId="0" fontId="25" fillId="0" borderId="3" xfId="0" applyFont="1" applyBorder="1" applyAlignment="1">
      <alignment horizontal="center" vertical="top" wrapText="1"/>
    </xf>
    <xf numFmtId="0" fontId="25" fillId="0" borderId="4" xfId="0" applyFont="1" applyBorder="1" applyAlignment="1">
      <alignment horizontal="center" vertical="top" wrapText="1"/>
    </xf>
    <xf numFmtId="0" fontId="6" fillId="0" borderId="2" xfId="0" applyFont="1" applyBorder="1" applyAlignment="1">
      <alignment vertical="top" wrapText="1"/>
    </xf>
    <xf numFmtId="0" fontId="6" fillId="3" borderId="36" xfId="0" applyFont="1" applyFill="1" applyBorder="1" applyAlignment="1">
      <alignment horizontal="left" vertical="top" wrapText="1"/>
    </xf>
    <xf numFmtId="0" fontId="4" fillId="3" borderId="14" xfId="0" applyFont="1" applyFill="1" applyBorder="1" applyAlignment="1">
      <alignment vertical="top" wrapText="1"/>
    </xf>
    <xf numFmtId="0" fontId="6" fillId="3" borderId="15" xfId="0" applyFont="1" applyFill="1" applyBorder="1" applyAlignment="1">
      <alignment horizontal="center" vertical="top" wrapText="1"/>
    </xf>
    <xf numFmtId="0" fontId="6" fillId="3" borderId="16" xfId="0" applyFont="1" applyFill="1" applyBorder="1" applyAlignment="1">
      <alignment horizontal="left" vertical="top" wrapText="1"/>
    </xf>
    <xf numFmtId="0" fontId="6" fillId="3" borderId="17" xfId="0" applyFont="1" applyFill="1" applyBorder="1" applyAlignment="1">
      <alignment horizontal="center" vertical="top" wrapText="1"/>
    </xf>
    <xf numFmtId="164" fontId="4" fillId="8" borderId="8" xfId="0" applyNumberFormat="1" applyFont="1" applyFill="1" applyBorder="1" applyAlignment="1">
      <alignment horizontal="center" vertical="top" wrapText="1"/>
    </xf>
    <xf numFmtId="0" fontId="4" fillId="0" borderId="2" xfId="0" applyFont="1" applyBorder="1" applyAlignment="1">
      <alignment horizontal="left" vertical="top" wrapText="1"/>
    </xf>
    <xf numFmtId="164" fontId="4" fillId="0" borderId="4" xfId="0" applyNumberFormat="1" applyFont="1" applyBorder="1" applyAlignment="1">
      <alignment horizontal="center"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8" borderId="1" xfId="0" applyFont="1" applyFill="1" applyBorder="1" applyAlignment="1">
      <alignment horizontal="left" vertical="top" wrapText="1"/>
    </xf>
    <xf numFmtId="0" fontId="4" fillId="0" borderId="2" xfId="0" applyFont="1" applyBorder="1" applyAlignment="1">
      <alignment horizontal="center" vertical="top" wrapText="1"/>
    </xf>
    <xf numFmtId="0" fontId="4" fillId="0" borderId="4" xfId="0" applyFont="1" applyBorder="1" applyAlignment="1">
      <alignment horizontal="center" vertical="top" wrapText="1"/>
    </xf>
    <xf numFmtId="164" fontId="6" fillId="7" borderId="1" xfId="0" applyNumberFormat="1" applyFont="1" applyFill="1" applyBorder="1" applyAlignment="1">
      <alignment horizontal="center" vertical="top"/>
    </xf>
    <xf numFmtId="0" fontId="6" fillId="8" borderId="4" xfId="0" applyFont="1" applyFill="1" applyBorder="1" applyAlignment="1">
      <alignment horizontal="center" vertical="top" wrapText="1"/>
    </xf>
    <xf numFmtId="164" fontId="6" fillId="8" borderId="1" xfId="0" applyNumberFormat="1" applyFont="1" applyFill="1" applyBorder="1" applyAlignment="1">
      <alignment horizontal="center" vertical="top" wrapText="1"/>
    </xf>
    <xf numFmtId="164" fontId="6" fillId="3" borderId="1" xfId="0" applyNumberFormat="1" applyFont="1" applyFill="1" applyBorder="1" applyAlignment="1">
      <alignment horizontal="center" vertical="top"/>
    </xf>
    <xf numFmtId="0" fontId="6" fillId="8" borderId="1" xfId="0" applyFont="1" applyFill="1" applyBorder="1" applyAlignment="1">
      <alignment vertical="top" wrapText="1"/>
    </xf>
    <xf numFmtId="0" fontId="6" fillId="8" borderId="1" xfId="0" applyFont="1" applyFill="1" applyBorder="1" applyAlignment="1">
      <alignment horizontal="center" vertical="top" wrapText="1"/>
    </xf>
    <xf numFmtId="0" fontId="6" fillId="0" borderId="1" xfId="0" applyFont="1" applyBorder="1" applyAlignment="1">
      <alignment horizontal="center" vertical="top" wrapText="1"/>
    </xf>
    <xf numFmtId="0" fontId="26" fillId="8" borderId="1" xfId="0" applyFont="1" applyFill="1" applyBorder="1" applyAlignment="1">
      <alignment horizontal="justify" vertical="top" wrapText="1"/>
    </xf>
    <xf numFmtId="0" fontId="26" fillId="0" borderId="2" xfId="0" applyFont="1" applyBorder="1" applyAlignment="1">
      <alignment horizontal="left" vertical="top" wrapText="1"/>
    </xf>
    <xf numFmtId="0" fontId="26" fillId="0" borderId="3" xfId="0" applyFont="1" applyBorder="1" applyAlignment="1">
      <alignment horizontal="left" vertical="top" wrapText="1"/>
    </xf>
    <xf numFmtId="0" fontId="6" fillId="8" borderId="1" xfId="0" applyFont="1" applyFill="1" applyBorder="1" applyAlignment="1">
      <alignment horizontal="justify" vertical="top" wrapText="1"/>
    </xf>
    <xf numFmtId="0" fontId="6" fillId="0" borderId="1" xfId="0" applyFont="1" applyBorder="1" applyAlignment="1">
      <alignment horizontal="justify" vertical="top" wrapText="1"/>
    </xf>
    <xf numFmtId="164" fontId="4" fillId="3" borderId="2" xfId="0" applyNumberFormat="1" applyFont="1" applyFill="1" applyBorder="1" applyAlignment="1">
      <alignment horizontal="center" vertical="top" wrapText="1"/>
    </xf>
    <xf numFmtId="0" fontId="6" fillId="7" borderId="10" xfId="0" applyFont="1" applyFill="1" applyBorder="1" applyAlignment="1">
      <alignment horizontal="center" vertical="top" wrapText="1"/>
    </xf>
    <xf numFmtId="164" fontId="4" fillId="7" borderId="14" xfId="0" applyNumberFormat="1" applyFont="1" applyFill="1" applyBorder="1" applyAlignment="1">
      <alignment horizontal="center" vertical="top" wrapText="1"/>
    </xf>
    <xf numFmtId="164" fontId="4" fillId="7" borderId="41" xfId="0" applyNumberFormat="1" applyFont="1" applyFill="1" applyBorder="1" applyAlignment="1">
      <alignment horizontal="center" vertical="top" wrapText="1"/>
    </xf>
    <xf numFmtId="164" fontId="4" fillId="7" borderId="13" xfId="0" applyNumberFormat="1" applyFont="1" applyFill="1" applyBorder="1" applyAlignment="1">
      <alignment horizontal="center" vertical="top" wrapText="1"/>
    </xf>
    <xf numFmtId="0" fontId="6" fillId="3" borderId="1" xfId="0" applyFont="1" applyFill="1" applyBorder="1" applyAlignment="1">
      <alignment horizontal="center" vertical="top" wrapText="1"/>
    </xf>
    <xf numFmtId="0" fontId="4" fillId="7" borderId="31" xfId="0" applyFont="1" applyFill="1" applyBorder="1" applyAlignment="1">
      <alignment vertical="top" wrapText="1"/>
    </xf>
    <xf numFmtId="0" fontId="4" fillId="7" borderId="13" xfId="0" applyFont="1" applyFill="1" applyBorder="1" applyAlignment="1">
      <alignment vertical="top" wrapText="1"/>
    </xf>
    <xf numFmtId="0" fontId="4" fillId="8" borderId="14" xfId="0" applyFont="1" applyFill="1" applyBorder="1" applyAlignment="1">
      <alignment vertical="top" wrapText="1"/>
    </xf>
    <xf numFmtId="0" fontId="4" fillId="3" borderId="3" xfId="0" applyFont="1" applyFill="1" applyBorder="1" applyAlignment="1">
      <alignment vertical="top" wrapText="1"/>
    </xf>
    <xf numFmtId="0" fontId="4" fillId="4" borderId="1" xfId="0" applyFont="1" applyFill="1" applyBorder="1" applyAlignment="1">
      <alignment vertical="top"/>
    </xf>
    <xf numFmtId="0" fontId="4" fillId="7" borderId="2" xfId="0" applyFont="1" applyFill="1" applyBorder="1" applyAlignment="1">
      <alignment vertical="top" wrapText="1"/>
    </xf>
    <xf numFmtId="0" fontId="6" fillId="7" borderId="2" xfId="0" applyFont="1" applyFill="1" applyBorder="1" applyAlignment="1">
      <alignment horizontal="center" vertical="top" wrapText="1"/>
    </xf>
    <xf numFmtId="0" fontId="6" fillId="3" borderId="35" xfId="0" applyFont="1" applyFill="1" applyBorder="1" applyAlignment="1">
      <alignment horizontal="center" vertical="top" wrapText="1"/>
    </xf>
    <xf numFmtId="164" fontId="4" fillId="3" borderId="13" xfId="0" applyNumberFormat="1" applyFont="1" applyFill="1" applyBorder="1" applyAlignment="1">
      <alignment horizontal="center" vertical="top" wrapText="1"/>
    </xf>
    <xf numFmtId="0" fontId="6" fillId="3" borderId="18" xfId="0" applyFont="1" applyFill="1" applyBorder="1" applyAlignment="1">
      <alignment horizontal="left" vertical="top" wrapText="1"/>
    </xf>
    <xf numFmtId="0" fontId="6" fillId="3" borderId="44" xfId="0" applyFont="1" applyFill="1" applyBorder="1" applyAlignment="1">
      <alignment horizontal="center" vertical="top" wrapText="1"/>
    </xf>
    <xf numFmtId="164" fontId="6" fillId="3" borderId="15" xfId="0" applyNumberFormat="1" applyFont="1" applyFill="1" applyBorder="1" applyAlignment="1">
      <alignment horizontal="center" vertical="top" wrapText="1"/>
    </xf>
    <xf numFmtId="0" fontId="6" fillId="3" borderId="4" xfId="0" applyFont="1" applyFill="1" applyBorder="1" applyAlignment="1">
      <alignment vertical="top" wrapText="1"/>
    </xf>
    <xf numFmtId="0" fontId="6" fillId="3" borderId="45" xfId="0" applyFont="1" applyFill="1" applyBorder="1" applyAlignment="1">
      <alignment horizontal="center" vertical="top" wrapText="1"/>
    </xf>
    <xf numFmtId="164" fontId="6" fillId="3" borderId="14" xfId="0" applyNumberFormat="1" applyFont="1" applyFill="1" applyBorder="1" applyAlignment="1">
      <alignment horizontal="center" vertical="top" wrapText="1"/>
    </xf>
    <xf numFmtId="164" fontId="6" fillId="3" borderId="4" xfId="0" applyNumberFormat="1" applyFont="1" applyFill="1" applyBorder="1" applyAlignment="1">
      <alignment horizontal="center" vertical="top" wrapText="1"/>
    </xf>
    <xf numFmtId="0" fontId="6" fillId="3" borderId="3" xfId="0" applyFont="1" applyFill="1" applyBorder="1" applyAlignment="1">
      <alignment vertical="top" wrapText="1"/>
    </xf>
    <xf numFmtId="0" fontId="6" fillId="3" borderId="9" xfId="0" applyFont="1" applyFill="1" applyBorder="1" applyAlignment="1">
      <alignment horizontal="center" vertical="top" wrapText="1"/>
    </xf>
    <xf numFmtId="0" fontId="6" fillId="3" borderId="21" xfId="0" applyFont="1" applyFill="1" applyBorder="1" applyAlignment="1">
      <alignment horizontal="center" vertical="top" wrapText="1"/>
    </xf>
    <xf numFmtId="0" fontId="4" fillId="3" borderId="10" xfId="0" applyFont="1" applyFill="1" applyBorder="1" applyAlignment="1">
      <alignment vertical="top" wrapText="1"/>
    </xf>
    <xf numFmtId="0" fontId="6" fillId="3" borderId="31" xfId="0" applyFont="1" applyFill="1" applyBorder="1" applyAlignment="1">
      <alignment horizontal="center" vertical="top" wrapText="1"/>
    </xf>
    <xf numFmtId="0" fontId="6" fillId="3" borderId="12" xfId="0" applyFont="1" applyFill="1" applyBorder="1" applyAlignment="1">
      <alignment horizontal="center" vertical="top" wrapText="1"/>
    </xf>
    <xf numFmtId="0" fontId="6" fillId="3" borderId="43" xfId="0" applyFont="1" applyFill="1" applyBorder="1" applyAlignment="1">
      <alignment horizontal="center" vertical="top" wrapText="1"/>
    </xf>
    <xf numFmtId="0" fontId="6" fillId="3" borderId="14" xfId="0" applyFont="1" applyFill="1" applyBorder="1" applyAlignment="1">
      <alignment horizontal="left" vertical="top" wrapText="1"/>
    </xf>
    <xf numFmtId="0" fontId="4" fillId="0" borderId="13" xfId="0" applyFont="1" applyBorder="1" applyAlignment="1">
      <alignment vertical="top" wrapText="1"/>
    </xf>
    <xf numFmtId="0" fontId="6" fillId="0" borderId="15" xfId="0" applyFont="1" applyBorder="1" applyAlignment="1">
      <alignment vertical="top" wrapText="1"/>
    </xf>
    <xf numFmtId="0" fontId="6" fillId="3" borderId="18" xfId="0" applyFont="1" applyFill="1" applyBorder="1" applyAlignment="1">
      <alignment horizontal="left" vertical="top" wrapText="1"/>
    </xf>
    <xf numFmtId="0" fontId="6" fillId="0" borderId="35" xfId="0" applyFont="1" applyBorder="1" applyAlignment="1">
      <alignment horizontal="center" vertical="top" wrapText="1"/>
    </xf>
    <xf numFmtId="164" fontId="6" fillId="0" borderId="13" xfId="0" applyNumberFormat="1" applyFont="1" applyBorder="1" applyAlignment="1">
      <alignment horizontal="center" vertical="top" wrapText="1"/>
    </xf>
    <xf numFmtId="0" fontId="6" fillId="3" borderId="9" xfId="0" applyFont="1" applyFill="1" applyBorder="1" applyAlignment="1">
      <alignment horizontal="left" vertical="top" wrapText="1"/>
    </xf>
    <xf numFmtId="0" fontId="6" fillId="0" borderId="44" xfId="0" applyFont="1" applyBorder="1" applyAlignment="1">
      <alignment horizontal="center" vertical="top" wrapText="1"/>
    </xf>
    <xf numFmtId="0" fontId="4" fillId="3" borderId="19" xfId="0" applyFont="1" applyFill="1" applyBorder="1" applyAlignment="1">
      <alignment vertical="top" wrapText="1"/>
    </xf>
    <xf numFmtId="0" fontId="6" fillId="0" borderId="31" xfId="0" applyFont="1" applyBorder="1" applyAlignment="1">
      <alignment horizontal="center" vertical="top" wrapText="1"/>
    </xf>
    <xf numFmtId="0" fontId="6" fillId="0" borderId="16" xfId="0" applyFont="1" applyBorder="1" applyAlignment="1">
      <alignment vertical="top" wrapText="1"/>
    </xf>
    <xf numFmtId="0" fontId="6" fillId="0" borderId="43" xfId="0" applyFont="1" applyBorder="1" applyAlignment="1">
      <alignment horizontal="center" vertical="top" wrapText="1"/>
    </xf>
    <xf numFmtId="164" fontId="4" fillId="8" borderId="1" xfId="0" applyNumberFormat="1" applyFont="1" applyFill="1" applyBorder="1" applyAlignment="1">
      <alignment vertical="top" wrapText="1"/>
    </xf>
    <xf numFmtId="0" fontId="4" fillId="0" borderId="10" xfId="0" applyFont="1" applyBorder="1" applyAlignment="1">
      <alignment horizontal="center" vertical="top" wrapText="1"/>
    </xf>
    <xf numFmtId="164" fontId="4" fillId="0" borderId="38" xfId="0" applyNumberFormat="1" applyFont="1" applyBorder="1" applyAlignment="1">
      <alignment horizontal="center" vertical="top" wrapText="1"/>
    </xf>
    <xf numFmtId="164" fontId="4" fillId="0" borderId="14" xfId="0" applyNumberFormat="1" applyFont="1" applyBorder="1" applyAlignment="1">
      <alignment horizontal="center" vertical="top" wrapText="1"/>
    </xf>
    <xf numFmtId="164" fontId="4" fillId="0" borderId="39" xfId="0" applyNumberFormat="1" applyFont="1" applyBorder="1" applyAlignment="1">
      <alignment horizontal="center" vertical="top" wrapText="1"/>
    </xf>
    <xf numFmtId="164" fontId="4" fillId="0" borderId="13" xfId="0" applyNumberFormat="1" applyFont="1" applyBorder="1" applyAlignment="1">
      <alignment vertical="top" wrapText="1"/>
    </xf>
    <xf numFmtId="164" fontId="4" fillId="0" borderId="17" xfId="0" applyNumberFormat="1" applyFont="1" applyBorder="1" applyAlignment="1">
      <alignment horizontal="center" vertical="top" wrapText="1"/>
    </xf>
    <xf numFmtId="164" fontId="4" fillId="0" borderId="16" xfId="0" applyNumberFormat="1" applyFont="1" applyBorder="1" applyAlignment="1">
      <alignment horizontal="center" vertical="top" wrapText="1"/>
    </xf>
    <xf numFmtId="0" fontId="6" fillId="8" borderId="4" xfId="0" applyFont="1" applyFill="1" applyBorder="1" applyAlignment="1">
      <alignment horizontal="left" vertical="top" wrapText="1"/>
    </xf>
    <xf numFmtId="0" fontId="4" fillId="3" borderId="1" xfId="0" applyFont="1" applyFill="1" applyBorder="1" applyAlignment="1">
      <alignment horizontal="center" vertical="top" wrapText="1"/>
    </xf>
    <xf numFmtId="164" fontId="4" fillId="3" borderId="4" xfId="0" applyNumberFormat="1" applyFont="1" applyFill="1" applyBorder="1" applyAlignment="1">
      <alignment horizontal="center" vertical="top" wrapText="1"/>
    </xf>
    <xf numFmtId="164" fontId="4" fillId="3" borderId="1" xfId="0" applyNumberFormat="1" applyFont="1" applyFill="1" applyBorder="1" applyAlignment="1">
      <alignment vertical="top" wrapText="1"/>
    </xf>
    <xf numFmtId="0" fontId="4" fillId="8" borderId="4" xfId="0" applyFont="1" applyFill="1" applyBorder="1" applyAlignment="1">
      <alignment horizontal="center" vertical="top" wrapText="1"/>
    </xf>
    <xf numFmtId="0" fontId="6" fillId="3" borderId="11" xfId="0" applyFont="1" applyFill="1" applyBorder="1" applyAlignment="1">
      <alignment horizontal="center" vertical="top" wrapText="1"/>
    </xf>
    <xf numFmtId="0" fontId="6" fillId="3" borderId="9" xfId="0" applyFont="1" applyFill="1" applyBorder="1" applyAlignment="1">
      <alignment horizontal="left" vertical="top" wrapText="1"/>
    </xf>
    <xf numFmtId="0" fontId="4" fillId="3" borderId="42" xfId="0" applyFont="1" applyFill="1" applyBorder="1" applyAlignment="1">
      <alignment vertical="top" wrapText="1"/>
    </xf>
    <xf numFmtId="0" fontId="6" fillId="3" borderId="0" xfId="0" applyFont="1" applyFill="1" applyAlignment="1">
      <alignment horizontal="center" vertical="top" wrapText="1"/>
    </xf>
    <xf numFmtId="0" fontId="6" fillId="3" borderId="42" xfId="0" applyFont="1" applyFill="1" applyBorder="1" applyAlignment="1">
      <alignment vertical="top" wrapText="1"/>
    </xf>
    <xf numFmtId="0" fontId="6" fillId="0" borderId="2"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164" fontId="6" fillId="0" borderId="1" xfId="0" applyNumberFormat="1" applyFont="1" applyBorder="1" applyAlignment="1">
      <alignment vertical="top" wrapText="1"/>
    </xf>
    <xf numFmtId="0" fontId="4" fillId="0" borderId="8" xfId="0" applyFont="1" applyBorder="1" applyAlignment="1">
      <alignment vertical="top" wrapText="1"/>
    </xf>
    <xf numFmtId="0" fontId="6" fillId="3" borderId="8" xfId="0" applyFont="1" applyFill="1" applyBorder="1" applyAlignment="1">
      <alignment horizontal="center" vertical="top" wrapText="1"/>
    </xf>
    <xf numFmtId="164" fontId="4" fillId="3" borderId="8" xfId="0" applyNumberFormat="1" applyFont="1" applyFill="1" applyBorder="1" applyAlignment="1">
      <alignment horizontal="center" vertical="top" wrapText="1"/>
    </xf>
    <xf numFmtId="0" fontId="6" fillId="3" borderId="22" xfId="0" applyFont="1" applyFill="1" applyBorder="1" applyAlignment="1">
      <alignment horizontal="center" vertical="top" wrapText="1"/>
    </xf>
    <xf numFmtId="164" fontId="4" fillId="3" borderId="22" xfId="0" applyNumberFormat="1" applyFont="1" applyFill="1" applyBorder="1" applyAlignment="1">
      <alignment horizontal="center" vertical="top" wrapText="1"/>
    </xf>
    <xf numFmtId="0" fontId="4" fillId="7" borderId="4" xfId="0" applyFont="1" applyFill="1" applyBorder="1" applyAlignment="1">
      <alignment vertical="top" wrapText="1"/>
    </xf>
    <xf numFmtId="0" fontId="6" fillId="7" borderId="4" xfId="0" applyFont="1" applyFill="1" applyBorder="1" applyAlignment="1">
      <alignment horizontal="center" vertical="top" wrapText="1"/>
    </xf>
    <xf numFmtId="164" fontId="4" fillId="7" borderId="4" xfId="0" applyNumberFormat="1" applyFont="1" applyFill="1" applyBorder="1" applyAlignment="1">
      <alignment horizontal="center" vertical="top" wrapText="1"/>
    </xf>
    <xf numFmtId="0" fontId="4" fillId="3" borderId="3" xfId="0" applyFont="1" applyFill="1" applyBorder="1" applyAlignment="1">
      <alignment horizontal="center" vertical="top" wrapText="1"/>
    </xf>
    <xf numFmtId="0" fontId="4" fillId="8" borderId="20" xfId="0" applyFont="1" applyFill="1" applyBorder="1" applyAlignment="1">
      <alignment vertical="top" wrapText="1"/>
    </xf>
    <xf numFmtId="0" fontId="22" fillId="3" borderId="13" xfId="0" applyFont="1" applyFill="1" applyBorder="1" applyAlignment="1">
      <alignment vertical="top" wrapText="1"/>
    </xf>
    <xf numFmtId="0" fontId="6" fillId="3" borderId="2" xfId="0" applyFont="1" applyFill="1" applyBorder="1" applyAlignment="1">
      <alignment horizontal="center" vertical="center" wrapText="1"/>
    </xf>
    <xf numFmtId="164" fontId="6" fillId="3" borderId="1" xfId="1" applyNumberFormat="1" applyFont="1" applyFill="1" applyBorder="1" applyAlignment="1">
      <alignment horizontal="center" vertical="top"/>
    </xf>
    <xf numFmtId="166" fontId="6" fillId="3" borderId="1" xfId="1" applyNumberFormat="1" applyFont="1" applyFill="1" applyBorder="1" applyAlignment="1">
      <alignment horizontal="center" vertical="top"/>
    </xf>
    <xf numFmtId="0" fontId="22" fillId="3" borderId="1" xfId="0" applyFont="1" applyFill="1" applyBorder="1" applyAlignment="1">
      <alignment horizontal="center" vertical="top"/>
    </xf>
    <xf numFmtId="0" fontId="22" fillId="3" borderId="13" xfId="0" applyFont="1" applyFill="1" applyBorder="1" applyAlignment="1">
      <alignment horizontal="center" vertical="top"/>
    </xf>
    <xf numFmtId="164" fontId="22" fillId="3" borderId="13" xfId="0" applyNumberFormat="1" applyFont="1" applyFill="1" applyBorder="1" applyAlignment="1">
      <alignment horizontal="center" vertical="top"/>
    </xf>
    <xf numFmtId="0" fontId="22" fillId="3" borderId="4" xfId="0" applyFont="1" applyFill="1" applyBorder="1" applyAlignment="1">
      <alignment horizontal="center" vertical="top"/>
    </xf>
    <xf numFmtId="0" fontId="22" fillId="3" borderId="17" xfId="0" applyFont="1" applyFill="1" applyBorder="1" applyAlignment="1">
      <alignment horizontal="center" vertical="top"/>
    </xf>
    <xf numFmtId="164" fontId="22" fillId="3" borderId="17" xfId="0" applyNumberFormat="1" applyFont="1" applyFill="1" applyBorder="1" applyAlignment="1">
      <alignment horizontal="center" vertical="top"/>
    </xf>
    <xf numFmtId="0" fontId="27" fillId="3" borderId="1" xfId="0" applyFont="1" applyFill="1" applyBorder="1" applyAlignment="1">
      <alignment vertical="top" wrapText="1"/>
    </xf>
    <xf numFmtId="0" fontId="28" fillId="3" borderId="4" xfId="0" applyFont="1" applyFill="1" applyBorder="1" applyAlignment="1">
      <alignment horizontal="center" vertical="top"/>
    </xf>
    <xf numFmtId="0" fontId="28" fillId="3" borderId="17" xfId="0" applyFont="1" applyFill="1" applyBorder="1" applyAlignment="1">
      <alignment horizontal="center" vertical="top"/>
    </xf>
    <xf numFmtId="164" fontId="28" fillId="3" borderId="17" xfId="0" applyNumberFormat="1" applyFont="1" applyFill="1" applyBorder="1" applyAlignment="1">
      <alignment horizontal="center" vertical="top"/>
    </xf>
    <xf numFmtId="164" fontId="27" fillId="3" borderId="1" xfId="0" applyNumberFormat="1" applyFont="1" applyFill="1" applyBorder="1" applyAlignment="1">
      <alignment vertical="top" wrapText="1"/>
    </xf>
    <xf numFmtId="0" fontId="29" fillId="3" borderId="1" xfId="0" applyFont="1" applyFill="1" applyBorder="1" applyAlignment="1">
      <alignment vertical="top" wrapText="1"/>
    </xf>
    <xf numFmtId="0" fontId="22" fillId="3" borderId="1" xfId="0" applyFont="1" applyFill="1" applyBorder="1" applyAlignment="1">
      <alignment vertical="top" wrapText="1"/>
    </xf>
    <xf numFmtId="0" fontId="10" fillId="3" borderId="3" xfId="0" applyFont="1" applyFill="1" applyBorder="1" applyAlignment="1">
      <alignment vertical="top" wrapText="1"/>
    </xf>
    <xf numFmtId="166" fontId="22" fillId="3" borderId="17" xfId="0" applyNumberFormat="1" applyFont="1" applyFill="1" applyBorder="1" applyAlignment="1">
      <alignment horizontal="center" vertical="top"/>
    </xf>
    <xf numFmtId="164" fontId="10" fillId="3" borderId="1" xfId="1" applyNumberFormat="1" applyFont="1" applyFill="1" applyBorder="1" applyAlignment="1">
      <alignment horizontal="center" vertical="top"/>
    </xf>
    <xf numFmtId="164" fontId="6" fillId="6" borderId="1" xfId="1" applyNumberFormat="1" applyFont="1" applyFill="1" applyBorder="1" applyAlignment="1">
      <alignment horizontal="center" vertical="top"/>
    </xf>
    <xf numFmtId="166" fontId="22" fillId="3" borderId="1" xfId="0" applyNumberFormat="1" applyFont="1" applyFill="1" applyBorder="1" applyAlignment="1">
      <alignment horizontal="center" vertical="top"/>
    </xf>
    <xf numFmtId="166" fontId="22" fillId="3" borderId="13" xfId="0" applyNumberFormat="1" applyFont="1" applyFill="1" applyBorder="1" applyAlignment="1">
      <alignment horizontal="center" vertical="top"/>
    </xf>
    <xf numFmtId="166" fontId="22" fillId="3" borderId="4" xfId="0" applyNumberFormat="1" applyFont="1" applyFill="1" applyBorder="1" applyAlignment="1">
      <alignment horizontal="center" vertical="top"/>
    </xf>
    <xf numFmtId="0" fontId="6" fillId="3" borderId="1" xfId="0" applyFont="1" applyFill="1" applyBorder="1" applyAlignment="1">
      <alignment horizontal="center" vertical="top" wrapText="1"/>
    </xf>
    <xf numFmtId="3" fontId="6" fillId="3" borderId="1" xfId="1" applyNumberFormat="1" applyFont="1" applyFill="1" applyBorder="1" applyAlignment="1">
      <alignment horizontal="center" vertical="top"/>
    </xf>
    <xf numFmtId="0" fontId="6" fillId="10" borderId="1" xfId="0" applyFont="1" applyFill="1" applyBorder="1" applyAlignment="1">
      <alignment horizontal="center" vertical="top" wrapText="1"/>
    </xf>
    <xf numFmtId="164" fontId="6" fillId="8" borderId="1" xfId="0" applyNumberFormat="1" applyFont="1" applyFill="1" applyBorder="1" applyAlignment="1">
      <alignment horizontal="left" vertical="top" wrapText="1"/>
    </xf>
    <xf numFmtId="164" fontId="6" fillId="0" borderId="2" xfId="0" applyNumberFormat="1" applyFont="1" applyBorder="1" applyAlignment="1">
      <alignment horizontal="left" vertical="top" wrapText="1"/>
    </xf>
    <xf numFmtId="164" fontId="6" fillId="0" borderId="3" xfId="0" applyNumberFormat="1" applyFont="1" applyBorder="1" applyAlignment="1">
      <alignment horizontal="left" vertical="top" wrapText="1"/>
    </xf>
    <xf numFmtId="164" fontId="6" fillId="0" borderId="4" xfId="0" applyNumberFormat="1" applyFont="1" applyBorder="1" applyAlignment="1">
      <alignment horizontal="left" vertical="top" wrapText="1"/>
    </xf>
    <xf numFmtId="164" fontId="6" fillId="8" borderId="4" xfId="0" applyNumberFormat="1" applyFont="1" applyFill="1" applyBorder="1" applyAlignment="1">
      <alignment horizontal="left" vertical="top" wrapText="1"/>
    </xf>
    <xf numFmtId="0" fontId="4" fillId="9" borderId="16" xfId="0" applyFont="1" applyFill="1" applyBorder="1" applyAlignment="1">
      <alignment horizontal="left" vertical="top" wrapText="1"/>
    </xf>
    <xf numFmtId="0" fontId="4" fillId="9" borderId="14" xfId="0" applyFont="1" applyFill="1" applyBorder="1" applyAlignment="1">
      <alignment vertical="top" wrapText="1"/>
    </xf>
    <xf numFmtId="0" fontId="6" fillId="9" borderId="23" xfId="0" applyFont="1" applyFill="1" applyBorder="1" applyAlignment="1">
      <alignment vertical="top" wrapText="1"/>
    </xf>
    <xf numFmtId="0" fontId="6" fillId="9" borderId="1" xfId="0" applyFont="1" applyFill="1" applyBorder="1" applyAlignment="1">
      <alignment horizontal="center" vertical="top" wrapText="1"/>
    </xf>
    <xf numFmtId="0" fontId="6" fillId="10" borderId="24" xfId="0" applyFont="1" applyFill="1" applyBorder="1" applyAlignment="1">
      <alignment horizontal="left" vertical="top" wrapText="1"/>
    </xf>
    <xf numFmtId="0" fontId="4" fillId="10" borderId="19" xfId="0" applyFont="1" applyFill="1" applyBorder="1" applyAlignment="1">
      <alignment vertical="top" wrapText="1"/>
    </xf>
    <xf numFmtId="0" fontId="6" fillId="10" borderId="25" xfId="0" applyFont="1" applyFill="1" applyBorder="1" applyAlignment="1">
      <alignment horizontal="center" vertical="top" wrapText="1"/>
    </xf>
    <xf numFmtId="0" fontId="6" fillId="10" borderId="27" xfId="0" applyFont="1" applyFill="1" applyBorder="1" applyAlignment="1">
      <alignment horizontal="left" vertical="top" wrapText="1"/>
    </xf>
    <xf numFmtId="0" fontId="6" fillId="10" borderId="19" xfId="0" applyFont="1" applyFill="1" applyBorder="1" applyAlignment="1">
      <alignment vertical="top" wrapText="1"/>
    </xf>
    <xf numFmtId="0" fontId="6" fillId="10" borderId="40" xfId="0" applyFont="1" applyFill="1" applyBorder="1" applyAlignment="1">
      <alignment horizontal="center" vertical="top" wrapText="1"/>
    </xf>
    <xf numFmtId="166" fontId="6" fillId="10" borderId="1" xfId="0" applyNumberFormat="1" applyFont="1" applyFill="1" applyBorder="1" applyAlignment="1">
      <alignment horizontal="center" vertical="top" wrapText="1"/>
    </xf>
    <xf numFmtId="166" fontId="6" fillId="3" borderId="1" xfId="0" applyNumberFormat="1" applyFont="1" applyFill="1" applyBorder="1" applyAlignment="1">
      <alignment horizontal="center" vertical="top" wrapText="1"/>
    </xf>
    <xf numFmtId="0" fontId="6" fillId="10" borderId="28" xfId="0" applyFont="1" applyFill="1" applyBorder="1" applyAlignment="1">
      <alignment horizontal="left" vertical="top" wrapText="1"/>
    </xf>
    <xf numFmtId="0" fontId="6" fillId="10" borderId="26" xfId="0" applyFont="1" applyFill="1" applyBorder="1" applyAlignment="1">
      <alignment horizontal="center" vertical="top" wrapText="1"/>
    </xf>
    <xf numFmtId="0" fontId="6" fillId="12" borderId="1" xfId="0" applyFont="1" applyFill="1" applyBorder="1" applyAlignment="1">
      <alignment horizontal="center" vertical="top" wrapText="1"/>
    </xf>
    <xf numFmtId="0" fontId="4" fillId="10" borderId="14" xfId="0" applyFont="1" applyFill="1" applyBorder="1" applyAlignment="1">
      <alignment vertical="top" wrapText="1"/>
    </xf>
    <xf numFmtId="0" fontId="6" fillId="10" borderId="14" xfId="0" applyFont="1" applyFill="1" applyBorder="1" applyAlignment="1">
      <alignment vertical="top" wrapText="1"/>
    </xf>
    <xf numFmtId="0" fontId="6" fillId="11" borderId="16" xfId="0" applyFont="1" applyFill="1" applyBorder="1" applyAlignment="1">
      <alignment horizontal="left" vertical="top" wrapText="1"/>
    </xf>
    <xf numFmtId="0" fontId="6" fillId="11" borderId="17" xfId="0" applyFont="1" applyFill="1" applyBorder="1" applyAlignment="1">
      <alignment vertical="top" wrapText="1"/>
    </xf>
    <xf numFmtId="0" fontId="4" fillId="11" borderId="1" xfId="0" applyFont="1" applyFill="1" applyBorder="1" applyAlignment="1">
      <alignment horizontal="center" vertical="top" wrapText="1"/>
    </xf>
    <xf numFmtId="166" fontId="4" fillId="11" borderId="1" xfId="0" applyNumberFormat="1" applyFont="1" applyFill="1" applyBorder="1" applyAlignment="1">
      <alignment horizontal="center" vertical="top" wrapText="1"/>
    </xf>
    <xf numFmtId="0" fontId="6" fillId="11" borderId="1" xfId="0" applyFont="1" applyFill="1" applyBorder="1" applyAlignment="1">
      <alignment horizontal="center" vertical="top" wrapText="1"/>
    </xf>
    <xf numFmtId="0" fontId="6" fillId="12" borderId="2" xfId="0" applyFont="1" applyFill="1" applyBorder="1" applyAlignment="1">
      <alignment horizontal="left" vertical="top" wrapText="1"/>
    </xf>
    <xf numFmtId="0" fontId="6" fillId="12" borderId="17" xfId="0" applyFont="1" applyFill="1" applyBorder="1" applyAlignment="1">
      <alignment vertical="top" wrapText="1"/>
    </xf>
    <xf numFmtId="0" fontId="4" fillId="12" borderId="1" xfId="0" applyFont="1" applyFill="1" applyBorder="1" applyAlignment="1">
      <alignment horizontal="center" vertical="top" wrapText="1"/>
    </xf>
    <xf numFmtId="0" fontId="6" fillId="12" borderId="3" xfId="0" applyFont="1" applyFill="1" applyBorder="1" applyAlignment="1">
      <alignment horizontal="left" vertical="top" wrapText="1"/>
    </xf>
    <xf numFmtId="166" fontId="4" fillId="12" borderId="1" xfId="0" applyNumberFormat="1" applyFont="1" applyFill="1" applyBorder="1" applyAlignment="1">
      <alignment horizontal="center" vertical="top" wrapText="1"/>
    </xf>
    <xf numFmtId="0" fontId="6" fillId="12" borderId="4" xfId="0" applyFont="1" applyFill="1" applyBorder="1" applyAlignment="1">
      <alignment horizontal="left" vertical="top" wrapText="1"/>
    </xf>
    <xf numFmtId="164" fontId="4" fillId="7" borderId="4" xfId="0" applyNumberFormat="1" applyFont="1" applyFill="1" applyBorder="1" applyAlignment="1">
      <alignment horizontal="left" vertical="top" wrapText="1"/>
    </xf>
    <xf numFmtId="164" fontId="6" fillId="3" borderId="2" xfId="0" applyNumberFormat="1" applyFont="1" applyFill="1" applyBorder="1" applyAlignment="1">
      <alignment horizontal="left" vertical="top" wrapText="1"/>
    </xf>
    <xf numFmtId="164" fontId="6" fillId="3" borderId="3" xfId="0" applyNumberFormat="1" applyFont="1" applyFill="1" applyBorder="1" applyAlignment="1">
      <alignment horizontal="left" vertical="top" wrapText="1"/>
    </xf>
    <xf numFmtId="164" fontId="22" fillId="3" borderId="1" xfId="0" applyNumberFormat="1" applyFont="1" applyFill="1" applyBorder="1" applyAlignment="1">
      <alignment horizontal="center" vertical="top"/>
    </xf>
    <xf numFmtId="164" fontId="22" fillId="3" borderId="4" xfId="0" applyNumberFormat="1" applyFont="1" applyFill="1" applyBorder="1" applyAlignment="1">
      <alignment horizontal="center" vertical="top"/>
    </xf>
    <xf numFmtId="164" fontId="4" fillId="3" borderId="4" xfId="0" applyNumberFormat="1" applyFont="1" applyFill="1" applyBorder="1" applyAlignment="1">
      <alignment vertical="top" wrapText="1"/>
    </xf>
    <xf numFmtId="164" fontId="6" fillId="3" borderId="4" xfId="0" applyNumberFormat="1" applyFont="1" applyFill="1" applyBorder="1" applyAlignment="1">
      <alignment horizontal="left" vertical="top" wrapText="1"/>
    </xf>
    <xf numFmtId="4" fontId="22" fillId="3" borderId="17" xfId="0" applyNumberFormat="1" applyFont="1" applyFill="1" applyBorder="1" applyAlignment="1">
      <alignment horizontal="center" vertical="top"/>
    </xf>
    <xf numFmtId="164" fontId="6" fillId="0" borderId="4" xfId="0" applyNumberFormat="1" applyFont="1" applyBorder="1" applyAlignment="1">
      <alignment horizontal="center" vertical="top" wrapText="1"/>
    </xf>
    <xf numFmtId="164" fontId="4" fillId="0" borderId="4" xfId="0" applyNumberFormat="1" applyFont="1" applyBorder="1" applyAlignment="1">
      <alignment vertical="top" wrapText="1"/>
    </xf>
    <xf numFmtId="164" fontId="4" fillId="8" borderId="4" xfId="0" applyNumberFormat="1" applyFont="1" applyFill="1" applyBorder="1" applyAlignment="1">
      <alignment horizontal="left" vertical="top" wrapText="1"/>
    </xf>
    <xf numFmtId="164" fontId="4" fillId="8" borderId="4" xfId="0" applyNumberFormat="1" applyFont="1" applyFill="1" applyBorder="1" applyAlignment="1">
      <alignment vertical="top" wrapText="1"/>
    </xf>
    <xf numFmtId="164" fontId="4" fillId="0" borderId="2" xfId="0" applyNumberFormat="1" applyFont="1" applyBorder="1" applyAlignment="1">
      <alignment horizontal="center" vertical="top" wrapText="1"/>
    </xf>
    <xf numFmtId="164" fontId="4" fillId="0" borderId="3" xfId="0" applyNumberFormat="1" applyFont="1" applyBorder="1" applyAlignment="1">
      <alignment horizontal="center" vertical="top" wrapText="1"/>
    </xf>
    <xf numFmtId="164" fontId="4" fillId="0" borderId="4" xfId="0" applyNumberFormat="1" applyFont="1" applyBorder="1" applyAlignment="1">
      <alignment horizontal="center" vertical="top" wrapText="1"/>
    </xf>
    <xf numFmtId="164" fontId="4" fillId="7" borderId="4" xfId="0" applyNumberFormat="1" applyFont="1" applyFill="1" applyBorder="1" applyAlignment="1">
      <alignment vertical="top" wrapText="1"/>
    </xf>
    <xf numFmtId="0" fontId="6" fillId="3" borderId="8" xfId="0" applyFont="1" applyFill="1" applyBorder="1" applyAlignment="1">
      <alignment vertical="top" wrapText="1"/>
    </xf>
    <xf numFmtId="164" fontId="6" fillId="3" borderId="9" xfId="0" applyNumberFormat="1" applyFont="1" applyFill="1" applyBorder="1" applyAlignment="1">
      <alignment horizontal="center" vertical="top"/>
    </xf>
    <xf numFmtId="164" fontId="4" fillId="3" borderId="9" xfId="0" applyNumberFormat="1" applyFont="1" applyFill="1" applyBorder="1" applyAlignment="1">
      <alignment vertical="top" wrapText="1"/>
    </xf>
    <xf numFmtId="164" fontId="4" fillId="3" borderId="2" xfId="0" applyNumberFormat="1" applyFont="1" applyFill="1" applyBorder="1" applyAlignment="1">
      <alignment horizontal="left" vertical="top" wrapText="1"/>
    </xf>
    <xf numFmtId="164" fontId="4" fillId="3" borderId="3" xfId="0" applyNumberFormat="1" applyFont="1" applyFill="1" applyBorder="1" applyAlignment="1">
      <alignment horizontal="left" vertical="top" wrapText="1"/>
    </xf>
    <xf numFmtId="164" fontId="4" fillId="3" borderId="4" xfId="0" applyNumberFormat="1" applyFont="1" applyFill="1" applyBorder="1" applyAlignment="1">
      <alignment horizontal="left" vertical="top" wrapText="1"/>
    </xf>
    <xf numFmtId="164" fontId="4" fillId="3" borderId="2" xfId="0" applyNumberFormat="1" applyFont="1" applyFill="1" applyBorder="1" applyAlignment="1">
      <alignment horizontal="center" vertical="top" wrapText="1"/>
    </xf>
    <xf numFmtId="164" fontId="4" fillId="3" borderId="4" xfId="0" applyNumberFormat="1" applyFont="1" applyFill="1" applyBorder="1" applyAlignment="1">
      <alignment horizontal="center" vertical="top" wrapText="1"/>
    </xf>
    <xf numFmtId="0" fontId="6" fillId="0" borderId="1" xfId="0" applyFont="1" applyBorder="1" applyAlignment="1">
      <alignment horizontal="center" vertical="top" wrapText="1"/>
    </xf>
  </cellXfs>
  <cellStyles count="2">
    <cellStyle name="Excel Built-in Normal" xfId="1" xr:uid="{48795526-0D47-4B88-AE3F-56B560CE652A}"/>
    <cellStyle name="Įprastas" xfId="0" builtinId="0"/>
  </cellStyles>
  <dxfs count="0"/>
  <tableStyles count="0" defaultTableStyle="TableStyleMedium2" defaultPivotStyle="PivotStyleLight16"/>
  <colors>
    <mruColors>
      <color rgb="FFFFFFFF"/>
      <color rgb="FF99FFCC"/>
      <color rgb="FFFFCCFF"/>
      <color rgb="FFFFFFCC"/>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0E112-3B8F-41F4-9BAA-5145454E912F}">
  <sheetPr>
    <pageSetUpPr fitToPage="1"/>
  </sheetPr>
  <dimension ref="B1:X371"/>
  <sheetViews>
    <sheetView tabSelected="1" zoomScaleNormal="100" zoomScaleSheetLayoutView="81" workbookViewId="0">
      <selection activeCell="B4" sqref="B4:I4"/>
    </sheetView>
  </sheetViews>
  <sheetFormatPr defaultColWidth="9.140625" defaultRowHeight="12.75" x14ac:dyDescent="0.2"/>
  <cols>
    <col min="1" max="1" width="2.5703125" style="3" customWidth="1"/>
    <col min="2" max="2" width="17.7109375" style="8" customWidth="1"/>
    <col min="3" max="3" width="44.7109375" style="8" customWidth="1"/>
    <col min="4" max="4" width="15.28515625" style="9" customWidth="1"/>
    <col min="5" max="7" width="14.7109375" style="1" customWidth="1"/>
    <col min="8" max="8" width="11.5703125" style="1" customWidth="1"/>
    <col min="9" max="9" width="16.140625" style="1" customWidth="1"/>
    <col min="10" max="10" width="9.140625" style="3"/>
    <col min="11" max="11" width="9.85546875" style="3" bestFit="1" customWidth="1"/>
    <col min="12" max="19" width="9.140625" style="3"/>
    <col min="20" max="20" width="15.140625" style="3" customWidth="1"/>
    <col min="21" max="16384" width="9.140625" style="3"/>
  </cols>
  <sheetData>
    <row r="1" spans="2:14" ht="17.25" customHeight="1" x14ac:dyDescent="0.2">
      <c r="B1" s="2"/>
      <c r="C1" s="2"/>
      <c r="D1" s="99"/>
      <c r="E1" s="99"/>
      <c r="F1" s="99"/>
      <c r="G1" s="99"/>
      <c r="H1" s="171" t="s">
        <v>0</v>
      </c>
      <c r="I1" s="171"/>
    </row>
    <row r="2" spans="2:14" ht="19.149999999999999" customHeight="1" x14ac:dyDescent="0.2">
      <c r="B2" s="2"/>
      <c r="C2" s="2"/>
      <c r="D2" s="98"/>
      <c r="E2" s="98"/>
      <c r="F2" s="98"/>
      <c r="G2" s="98"/>
      <c r="H2" s="171" t="s">
        <v>1</v>
      </c>
      <c r="I2" s="171"/>
    </row>
    <row r="3" spans="2:14" ht="16.899999999999999" customHeight="1" x14ac:dyDescent="0.2">
      <c r="B3" s="2"/>
      <c r="C3" s="2"/>
      <c r="D3" s="98"/>
      <c r="E3" s="98"/>
      <c r="F3" s="98"/>
      <c r="G3" s="98"/>
      <c r="H3" s="100"/>
      <c r="I3" s="100"/>
    </row>
    <row r="4" spans="2:14" ht="34.15" customHeight="1" x14ac:dyDescent="0.2">
      <c r="B4" s="147" t="s">
        <v>2</v>
      </c>
      <c r="C4" s="147"/>
      <c r="D4" s="147"/>
      <c r="E4" s="147"/>
      <c r="F4" s="147"/>
      <c r="G4" s="147"/>
      <c r="H4" s="147"/>
      <c r="I4" s="147"/>
    </row>
    <row r="5" spans="2:14" ht="60" customHeight="1" x14ac:dyDescent="0.2">
      <c r="B5" s="43" t="s">
        <v>3</v>
      </c>
      <c r="C5" s="43" t="s">
        <v>4</v>
      </c>
      <c r="D5" s="43" t="s">
        <v>5</v>
      </c>
      <c r="E5" s="44" t="s">
        <v>6</v>
      </c>
      <c r="F5" s="44" t="s">
        <v>7</v>
      </c>
      <c r="G5" s="44" t="s">
        <v>8</v>
      </c>
      <c r="H5" s="44" t="s">
        <v>9</v>
      </c>
      <c r="I5" s="44" t="s">
        <v>10</v>
      </c>
    </row>
    <row r="6" spans="2:14" ht="12.6" customHeight="1" x14ac:dyDescent="0.2">
      <c r="B6" s="45">
        <v>1</v>
      </c>
      <c r="C6" s="45">
        <v>2</v>
      </c>
      <c r="D6" s="45">
        <v>3</v>
      </c>
      <c r="E6" s="45">
        <v>4</v>
      </c>
      <c r="F6" s="45">
        <v>5</v>
      </c>
      <c r="G6" s="45">
        <v>6</v>
      </c>
      <c r="H6" s="45">
        <v>7</v>
      </c>
      <c r="I6" s="45">
        <v>8</v>
      </c>
    </row>
    <row r="7" spans="2:14" ht="44.45" customHeight="1" x14ac:dyDescent="0.2">
      <c r="B7" s="46" t="s">
        <v>11</v>
      </c>
      <c r="C7" s="47" t="s">
        <v>12</v>
      </c>
      <c r="D7" s="47"/>
      <c r="E7" s="47"/>
      <c r="F7" s="47"/>
      <c r="G7" s="47"/>
      <c r="H7" s="47"/>
      <c r="I7" s="47"/>
    </row>
    <row r="8" spans="2:14" ht="31.15" customHeight="1" x14ac:dyDescent="0.2">
      <c r="B8" s="48" t="s">
        <v>13</v>
      </c>
      <c r="C8" s="48" t="s">
        <v>14</v>
      </c>
      <c r="D8" s="49"/>
      <c r="E8" s="50"/>
      <c r="F8" s="50"/>
      <c r="G8" s="50"/>
      <c r="H8" s="50"/>
      <c r="I8" s="51"/>
    </row>
    <row r="9" spans="2:14" ht="54.6" customHeight="1" x14ac:dyDescent="0.2">
      <c r="B9" s="181" t="s">
        <v>15</v>
      </c>
      <c r="C9" s="38" t="s">
        <v>16</v>
      </c>
      <c r="D9" s="37"/>
      <c r="E9" s="182"/>
      <c r="F9" s="182"/>
      <c r="G9" s="182"/>
      <c r="H9" s="182"/>
      <c r="I9" s="183"/>
    </row>
    <row r="10" spans="2:14" ht="28.15" customHeight="1" x14ac:dyDescent="0.2">
      <c r="B10" s="184"/>
      <c r="C10" s="85" t="s">
        <v>17</v>
      </c>
      <c r="D10" s="153" t="s">
        <v>18</v>
      </c>
      <c r="E10" s="65">
        <f>4863.5+685.5</f>
        <v>5549</v>
      </c>
      <c r="F10" s="65">
        <v>5023.2</v>
      </c>
      <c r="G10" s="65">
        <v>5023.2</v>
      </c>
      <c r="H10" s="65">
        <v>5023.2</v>
      </c>
      <c r="I10" s="185"/>
      <c r="J10" s="4"/>
      <c r="K10" s="4"/>
      <c r="L10" s="4"/>
      <c r="M10" s="4"/>
      <c r="N10" s="4"/>
    </row>
    <row r="11" spans="2:14" ht="17.25" customHeight="1" x14ac:dyDescent="0.2">
      <c r="B11" s="184"/>
      <c r="C11" s="186" t="s">
        <v>19</v>
      </c>
      <c r="D11" s="154"/>
      <c r="E11" s="187">
        <v>1142.7</v>
      </c>
      <c r="F11" s="187">
        <f>923.7+8.5</f>
        <v>932.2</v>
      </c>
      <c r="G11" s="187">
        <v>932.2</v>
      </c>
      <c r="H11" s="187">
        <v>932.2</v>
      </c>
      <c r="I11" s="182"/>
      <c r="K11" s="16"/>
    </row>
    <row r="12" spans="2:14" ht="39.75" customHeight="1" x14ac:dyDescent="0.2">
      <c r="B12" s="188"/>
      <c r="C12" s="189" t="s">
        <v>19</v>
      </c>
      <c r="D12" s="144" t="s">
        <v>20</v>
      </c>
      <c r="E12" s="190">
        <v>512.9</v>
      </c>
      <c r="F12" s="190">
        <v>675.7</v>
      </c>
      <c r="G12" s="190">
        <v>675.7</v>
      </c>
      <c r="H12" s="190">
        <v>675.7</v>
      </c>
      <c r="I12" s="191"/>
      <c r="K12" s="16"/>
    </row>
    <row r="13" spans="2:14" ht="28.5" customHeight="1" x14ac:dyDescent="0.2">
      <c r="B13" s="181" t="s">
        <v>21</v>
      </c>
      <c r="C13" s="13" t="s">
        <v>22</v>
      </c>
      <c r="D13" s="153" t="s">
        <v>302</v>
      </c>
      <c r="E13" s="57"/>
      <c r="F13" s="57"/>
      <c r="G13" s="57"/>
      <c r="H13" s="57"/>
      <c r="I13" s="192"/>
    </row>
    <row r="14" spans="2:14" ht="213" customHeight="1" x14ac:dyDescent="0.2">
      <c r="B14" s="188"/>
      <c r="C14" s="85" t="s">
        <v>19</v>
      </c>
      <c r="D14" s="154"/>
      <c r="E14" s="65">
        <v>12325.2</v>
      </c>
      <c r="F14" s="192">
        <v>14622.7</v>
      </c>
      <c r="G14" s="192">
        <v>15536.6</v>
      </c>
      <c r="H14" s="192">
        <v>16450.599999999999</v>
      </c>
      <c r="I14" s="5"/>
    </row>
    <row r="15" spans="2:14" ht="21.6" customHeight="1" x14ac:dyDescent="0.2">
      <c r="B15" s="181" t="s">
        <v>23</v>
      </c>
      <c r="C15" s="13" t="s">
        <v>24</v>
      </c>
      <c r="D15" s="153" t="s">
        <v>25</v>
      </c>
      <c r="E15" s="57"/>
      <c r="F15" s="57"/>
      <c r="G15" s="57"/>
      <c r="H15" s="57"/>
      <c r="I15" s="5"/>
    </row>
    <row r="16" spans="2:14" ht="39" customHeight="1" x14ac:dyDescent="0.2">
      <c r="B16" s="188"/>
      <c r="C16" s="85" t="s">
        <v>19</v>
      </c>
      <c r="D16" s="154"/>
      <c r="E16" s="65">
        <v>1639.4</v>
      </c>
      <c r="F16" s="192">
        <v>1767.5</v>
      </c>
      <c r="G16" s="192">
        <v>1767.5</v>
      </c>
      <c r="H16" s="192">
        <v>1767.5</v>
      </c>
      <c r="I16" s="5"/>
    </row>
    <row r="17" spans="2:13" ht="32.25" customHeight="1" x14ac:dyDescent="0.2">
      <c r="B17" s="181" t="s">
        <v>26</v>
      </c>
      <c r="C17" s="13" t="s">
        <v>27</v>
      </c>
      <c r="D17" s="153" t="s">
        <v>18</v>
      </c>
      <c r="E17" s="65"/>
      <c r="F17" s="65"/>
      <c r="G17" s="65"/>
      <c r="H17" s="65"/>
      <c r="I17" s="192" t="s">
        <v>28</v>
      </c>
    </row>
    <row r="18" spans="2:13" ht="19.899999999999999" customHeight="1" x14ac:dyDescent="0.2">
      <c r="B18" s="188"/>
      <c r="C18" s="85" t="s">
        <v>19</v>
      </c>
      <c r="D18" s="155"/>
      <c r="E18" s="65">
        <v>2739.3</v>
      </c>
      <c r="F18" s="65">
        <v>2735.4</v>
      </c>
      <c r="G18" s="65">
        <v>2735.4</v>
      </c>
      <c r="H18" s="65">
        <v>2735.4</v>
      </c>
      <c r="I18" s="5"/>
    </row>
    <row r="19" spans="2:13" ht="30.75" customHeight="1" x14ac:dyDescent="0.2">
      <c r="B19" s="181" t="s">
        <v>29</v>
      </c>
      <c r="C19" s="13" t="s">
        <v>30</v>
      </c>
      <c r="D19" s="193"/>
      <c r="E19" s="65"/>
      <c r="F19" s="65"/>
      <c r="G19" s="65"/>
      <c r="H19" s="65"/>
      <c r="I19" s="192" t="s">
        <v>28</v>
      </c>
    </row>
    <row r="20" spans="2:13" ht="27" customHeight="1" x14ac:dyDescent="0.2">
      <c r="B20" s="188"/>
      <c r="C20" s="85" t="s">
        <v>17</v>
      </c>
      <c r="D20" s="194"/>
      <c r="E20" s="65">
        <v>607.79999999999995</v>
      </c>
      <c r="F20" s="192">
        <v>606.9</v>
      </c>
      <c r="G20" s="192">
        <v>606.9</v>
      </c>
      <c r="H20" s="192">
        <v>606.9</v>
      </c>
      <c r="I20" s="5"/>
    </row>
    <row r="21" spans="2:13" ht="32.450000000000003" customHeight="1" x14ac:dyDescent="0.2">
      <c r="B21" s="181" t="s">
        <v>31</v>
      </c>
      <c r="C21" s="13" t="s">
        <v>32</v>
      </c>
      <c r="D21" s="153" t="s">
        <v>33</v>
      </c>
      <c r="E21" s="5"/>
      <c r="F21" s="5"/>
      <c r="G21" s="5"/>
      <c r="H21" s="5"/>
      <c r="I21" s="192" t="s">
        <v>34</v>
      </c>
    </row>
    <row r="22" spans="2:13" ht="43.5" customHeight="1" x14ac:dyDescent="0.2">
      <c r="B22" s="188"/>
      <c r="C22" s="85" t="s">
        <v>17</v>
      </c>
      <c r="D22" s="194"/>
      <c r="E22" s="192">
        <v>247.9</v>
      </c>
      <c r="F22" s="65">
        <f>152.8+150</f>
        <v>302.8</v>
      </c>
      <c r="G22" s="65">
        <v>302.8</v>
      </c>
      <c r="H22" s="65">
        <v>302.8</v>
      </c>
      <c r="I22" s="5"/>
    </row>
    <row r="23" spans="2:13" ht="29.25" customHeight="1" x14ac:dyDescent="0.2">
      <c r="B23" s="181" t="s">
        <v>35</v>
      </c>
      <c r="C23" s="13" t="s">
        <v>36</v>
      </c>
      <c r="D23" s="155" t="s">
        <v>37</v>
      </c>
      <c r="E23" s="5"/>
      <c r="F23" s="5"/>
      <c r="G23" s="5"/>
      <c r="H23" s="5"/>
      <c r="I23" s="5"/>
    </row>
    <row r="24" spans="2:13" ht="20.45" customHeight="1" x14ac:dyDescent="0.2">
      <c r="B24" s="188"/>
      <c r="C24" s="75" t="s">
        <v>38</v>
      </c>
      <c r="D24" s="172"/>
      <c r="E24" s="192">
        <v>7.5</v>
      </c>
      <c r="F24" s="192">
        <v>10.9</v>
      </c>
      <c r="G24" s="192">
        <v>10.9</v>
      </c>
      <c r="H24" s="192">
        <v>10.9</v>
      </c>
      <c r="I24" s="5"/>
      <c r="J24" s="56"/>
    </row>
    <row r="25" spans="2:13" ht="31.15" customHeight="1" x14ac:dyDescent="0.2">
      <c r="B25" s="181" t="s">
        <v>39</v>
      </c>
      <c r="C25" s="13" t="s">
        <v>40</v>
      </c>
      <c r="D25" s="153" t="s">
        <v>41</v>
      </c>
      <c r="E25" s="5"/>
      <c r="F25" s="5"/>
      <c r="G25" s="5"/>
      <c r="H25" s="5"/>
      <c r="I25" s="192" t="s">
        <v>34</v>
      </c>
    </row>
    <row r="26" spans="2:13" ht="24.75" customHeight="1" x14ac:dyDescent="0.2">
      <c r="B26" s="184"/>
      <c r="C26" s="85" t="s">
        <v>19</v>
      </c>
      <c r="D26" s="155"/>
      <c r="E26" s="192">
        <v>430.7</v>
      </c>
      <c r="F26" s="192">
        <v>430.7</v>
      </c>
      <c r="G26" s="192">
        <v>430.7</v>
      </c>
      <c r="H26" s="192">
        <v>430.7</v>
      </c>
      <c r="I26" s="192"/>
    </row>
    <row r="27" spans="2:13" ht="31.5" customHeight="1" x14ac:dyDescent="0.2">
      <c r="B27" s="188"/>
      <c r="C27" s="195" t="s">
        <v>17</v>
      </c>
      <c r="D27" s="194"/>
      <c r="E27" s="192"/>
      <c r="F27" s="192">
        <v>5.5</v>
      </c>
      <c r="G27" s="192">
        <v>5.5</v>
      </c>
      <c r="H27" s="192">
        <v>5.5</v>
      </c>
      <c r="I27" s="5"/>
    </row>
    <row r="28" spans="2:13" ht="45" customHeight="1" x14ac:dyDescent="0.2">
      <c r="B28" s="196" t="s">
        <v>42</v>
      </c>
      <c r="C28" s="197" t="s">
        <v>43</v>
      </c>
      <c r="D28" s="198" t="s">
        <v>44</v>
      </c>
      <c r="E28" s="187"/>
      <c r="F28" s="187"/>
      <c r="G28" s="187"/>
      <c r="H28" s="187"/>
      <c r="I28" s="5"/>
    </row>
    <row r="29" spans="2:13" ht="31.5" customHeight="1" x14ac:dyDescent="0.2">
      <c r="B29" s="199"/>
      <c r="C29" s="88" t="s">
        <v>17</v>
      </c>
      <c r="D29" s="200"/>
      <c r="E29" s="65"/>
      <c r="F29" s="65">
        <v>1853.9</v>
      </c>
      <c r="G29" s="65">
        <v>1853.9</v>
      </c>
      <c r="H29" s="65">
        <v>1853.9</v>
      </c>
      <c r="I29" s="5"/>
    </row>
    <row r="30" spans="2:13" ht="21.6" customHeight="1" x14ac:dyDescent="0.2">
      <c r="B30" s="24"/>
      <c r="C30" s="110" t="s">
        <v>45</v>
      </c>
      <c r="D30" s="19"/>
      <c r="E30" s="201">
        <f>SUM(E31:E33)</f>
        <v>25194.9</v>
      </c>
      <c r="F30" s="201">
        <f ca="1">SUM(F31:F33)</f>
        <v>28956.5</v>
      </c>
      <c r="G30" s="201">
        <f ca="1">SUM(G31:G33)</f>
        <v>29870.400000000001</v>
      </c>
      <c r="H30" s="201">
        <f>SUM(H31:H33)</f>
        <v>30784.400000000001</v>
      </c>
      <c r="I30" s="12"/>
      <c r="K30" s="16"/>
      <c r="L30" s="16"/>
      <c r="M30" s="16"/>
    </row>
    <row r="31" spans="2:13" ht="20.25" customHeight="1" x14ac:dyDescent="0.2">
      <c r="B31" s="202"/>
      <c r="C31" s="13" t="s">
        <v>46</v>
      </c>
      <c r="D31" s="20"/>
      <c r="E31" s="203"/>
      <c r="F31" s="203"/>
      <c r="G31" s="203"/>
      <c r="H31" s="203"/>
      <c r="I31" s="5"/>
      <c r="L31" s="16"/>
      <c r="M31" s="16"/>
    </row>
    <row r="32" spans="2:13" ht="30" customHeight="1" x14ac:dyDescent="0.2">
      <c r="B32" s="204"/>
      <c r="C32" s="13" t="s">
        <v>47</v>
      </c>
      <c r="D32" s="20"/>
      <c r="E32" s="5">
        <f>SUMIF($C9:$C29,$C10,E9:E29)</f>
        <v>6404.7</v>
      </c>
      <c r="F32" s="5">
        <f>SUMIF($C9:$C29,$C10,F9:F29)</f>
        <v>7792.2999999999993</v>
      </c>
      <c r="G32" s="5">
        <f>SUMIF($C9:$C29,$C10,G9:G29)</f>
        <v>7792.2999999999993</v>
      </c>
      <c r="H32" s="5">
        <f>SUMIF($C9:$C29,$C10,H9:H29)</f>
        <v>7792.2999999999993</v>
      </c>
      <c r="I32" s="5"/>
    </row>
    <row r="33" spans="2:14" ht="19.899999999999999" customHeight="1" x14ac:dyDescent="0.2">
      <c r="B33" s="205"/>
      <c r="C33" s="13" t="s">
        <v>48</v>
      </c>
      <c r="D33" s="20"/>
      <c r="E33" s="5">
        <f>SUMIF($C9:$C29,$C11,E9:E29)</f>
        <v>18790.2</v>
      </c>
      <c r="F33" s="5">
        <f ca="1">SUMIF($C9:$D29,$C11,F9:F29)</f>
        <v>21164.2</v>
      </c>
      <c r="G33" s="5">
        <f ca="1">SUMIF($C9:$D29,$C11,G9:G29)</f>
        <v>22078.100000000002</v>
      </c>
      <c r="H33" s="5">
        <f>SUMIF($C9:$C29,$C11,H9:H29)</f>
        <v>22992.100000000002</v>
      </c>
      <c r="I33" s="5"/>
    </row>
    <row r="34" spans="2:14" ht="19.899999999999999" customHeight="1" x14ac:dyDescent="0.2">
      <c r="B34" s="206"/>
      <c r="C34" s="10" t="s">
        <v>49</v>
      </c>
      <c r="D34" s="19"/>
      <c r="E34" s="12">
        <f>E36</f>
        <v>7.5</v>
      </c>
      <c r="F34" s="12">
        <f>F36</f>
        <v>10.9</v>
      </c>
      <c r="G34" s="12">
        <f>G36</f>
        <v>10.9</v>
      </c>
      <c r="H34" s="12">
        <f t="shared" ref="H34" si="0">H36</f>
        <v>10.9</v>
      </c>
      <c r="I34" s="12"/>
    </row>
    <row r="35" spans="2:14" ht="19.899999999999999" customHeight="1" x14ac:dyDescent="0.2">
      <c r="B35" s="207"/>
      <c r="C35" s="13" t="s">
        <v>50</v>
      </c>
      <c r="D35" s="20"/>
      <c r="E35" s="5"/>
      <c r="F35" s="5"/>
      <c r="G35" s="5"/>
      <c r="H35" s="5"/>
      <c r="I35" s="5"/>
    </row>
    <row r="36" spans="2:14" ht="19.899999999999999" customHeight="1" x14ac:dyDescent="0.2">
      <c r="B36" s="208"/>
      <c r="C36" s="18" t="s">
        <v>51</v>
      </c>
      <c r="D36" s="20"/>
      <c r="E36" s="5">
        <f>E24</f>
        <v>7.5</v>
      </c>
      <c r="F36" s="5">
        <f>F24</f>
        <v>10.9</v>
      </c>
      <c r="G36" s="5">
        <f>G24</f>
        <v>10.9</v>
      </c>
      <c r="H36" s="5">
        <f>H24</f>
        <v>10.9</v>
      </c>
      <c r="I36" s="5"/>
    </row>
    <row r="37" spans="2:14" ht="54" customHeight="1" x14ac:dyDescent="0.2">
      <c r="B37" s="11" t="s">
        <v>52</v>
      </c>
      <c r="C37" s="48" t="s">
        <v>53</v>
      </c>
      <c r="D37" s="49" t="s">
        <v>37</v>
      </c>
      <c r="E37" s="209"/>
      <c r="F37" s="209"/>
      <c r="G37" s="209"/>
      <c r="H37" s="209"/>
      <c r="I37" s="51"/>
    </row>
    <row r="38" spans="2:14" ht="19.149999999999999" customHeight="1" x14ac:dyDescent="0.2">
      <c r="B38" s="40"/>
      <c r="C38" s="10" t="s">
        <v>49</v>
      </c>
      <c r="D38" s="210"/>
      <c r="E38" s="15">
        <f>E40</f>
        <v>13167.2</v>
      </c>
      <c r="F38" s="15">
        <f>F40</f>
        <v>12444</v>
      </c>
      <c r="G38" s="15">
        <f>G40</f>
        <v>12444</v>
      </c>
      <c r="H38" s="15">
        <f>H40</f>
        <v>12444</v>
      </c>
      <c r="I38" s="211"/>
    </row>
    <row r="39" spans="2:14" ht="20.45" customHeight="1" x14ac:dyDescent="0.2">
      <c r="B39" s="150"/>
      <c r="C39" s="18" t="s">
        <v>50</v>
      </c>
      <c r="D39" s="144"/>
      <c r="E39" s="212"/>
      <c r="F39" s="212"/>
      <c r="G39" s="212"/>
      <c r="H39" s="212"/>
      <c r="I39" s="65"/>
    </row>
    <row r="40" spans="2:14" ht="18" customHeight="1" x14ac:dyDescent="0.2">
      <c r="B40" s="152"/>
      <c r="C40" s="13" t="s">
        <v>54</v>
      </c>
      <c r="D40" s="144"/>
      <c r="E40" s="77">
        <v>13167.2</v>
      </c>
      <c r="F40" s="77">
        <v>12444</v>
      </c>
      <c r="G40" s="77">
        <v>12444</v>
      </c>
      <c r="H40" s="77">
        <v>12444</v>
      </c>
      <c r="I40" s="65"/>
    </row>
    <row r="41" spans="2:14" s="4" customFormat="1" ht="42.6" customHeight="1" x14ac:dyDescent="0.2">
      <c r="B41" s="11" t="s">
        <v>55</v>
      </c>
      <c r="C41" s="48" t="s">
        <v>56</v>
      </c>
      <c r="D41" s="49" t="s">
        <v>57</v>
      </c>
      <c r="E41" s="50"/>
      <c r="F41" s="50"/>
      <c r="G41" s="50"/>
      <c r="H41" s="50"/>
      <c r="I41" s="50"/>
    </row>
    <row r="42" spans="2:14" ht="19.149999999999999" customHeight="1" x14ac:dyDescent="0.2">
      <c r="B42" s="213"/>
      <c r="C42" s="10" t="s">
        <v>49</v>
      </c>
      <c r="D42" s="214"/>
      <c r="E42" s="12">
        <f>SUM(E44:E44)</f>
        <v>42345</v>
      </c>
      <c r="F42" s="12">
        <f>SUM(F44:F44)</f>
        <v>42774.2</v>
      </c>
      <c r="G42" s="12">
        <f>SUM(G44:G44)</f>
        <v>42774.2</v>
      </c>
      <c r="H42" s="12">
        <f>SUM(H44:H44)</f>
        <v>42774.2</v>
      </c>
      <c r="I42" s="12"/>
    </row>
    <row r="43" spans="2:14" ht="16.5" customHeight="1" x14ac:dyDescent="0.2">
      <c r="B43" s="215"/>
      <c r="C43" s="18" t="s">
        <v>50</v>
      </c>
      <c r="D43" s="20"/>
      <c r="E43" s="185"/>
      <c r="F43" s="185"/>
      <c r="G43" s="185"/>
      <c r="H43" s="185"/>
      <c r="I43" s="185"/>
    </row>
    <row r="44" spans="2:14" ht="19.149999999999999" customHeight="1" x14ac:dyDescent="0.2">
      <c r="B44" s="215"/>
      <c r="C44" s="13" t="s">
        <v>54</v>
      </c>
      <c r="D44" s="20"/>
      <c r="E44" s="57">
        <v>42345</v>
      </c>
      <c r="F44" s="57">
        <v>42774.2</v>
      </c>
      <c r="G44" s="57">
        <v>42774.2</v>
      </c>
      <c r="H44" s="57">
        <v>42774.2</v>
      </c>
      <c r="I44" s="185"/>
    </row>
    <row r="45" spans="2:14" ht="47.45" customHeight="1" x14ac:dyDescent="0.2">
      <c r="B45" s="11"/>
      <c r="C45" s="48" t="s">
        <v>58</v>
      </c>
      <c r="D45" s="49" t="s">
        <v>44</v>
      </c>
      <c r="E45" s="50"/>
      <c r="F45" s="50"/>
      <c r="G45" s="50"/>
      <c r="H45" s="50"/>
      <c r="I45" s="50"/>
    </row>
    <row r="46" spans="2:14" ht="17.45" customHeight="1" x14ac:dyDescent="0.2">
      <c r="B46" s="216"/>
      <c r="C46" s="10" t="s">
        <v>45</v>
      </c>
      <c r="D46" s="214"/>
      <c r="E46" s="12">
        <f>SUM(E48:E48)</f>
        <v>1791.6</v>
      </c>
      <c r="F46" s="12"/>
      <c r="G46" s="12"/>
      <c r="H46" s="12"/>
      <c r="I46" s="12"/>
    </row>
    <row r="47" spans="2:14" ht="14.45" customHeight="1" x14ac:dyDescent="0.2">
      <c r="B47" s="217"/>
      <c r="C47" s="13" t="s">
        <v>46</v>
      </c>
      <c r="D47" s="20"/>
      <c r="E47" s="185"/>
      <c r="F47" s="185"/>
      <c r="G47" s="185"/>
      <c r="H47" s="185"/>
      <c r="I47" s="185"/>
    </row>
    <row r="48" spans="2:14" ht="29.45" customHeight="1" x14ac:dyDescent="0.2">
      <c r="B48" s="218"/>
      <c r="C48" s="13" t="s">
        <v>17</v>
      </c>
      <c r="D48" s="20"/>
      <c r="E48" s="57">
        <v>1791.6</v>
      </c>
      <c r="F48" s="5"/>
      <c r="G48" s="5"/>
      <c r="H48" s="5"/>
      <c r="I48" s="185"/>
      <c r="J48" s="4"/>
      <c r="K48" s="4"/>
      <c r="L48" s="4"/>
      <c r="M48" s="4"/>
      <c r="N48" s="4"/>
    </row>
    <row r="49" spans="2:9" s="4" customFormat="1" ht="40.9" customHeight="1" x14ac:dyDescent="0.2">
      <c r="B49" s="11" t="s">
        <v>59</v>
      </c>
      <c r="C49" s="48" t="s">
        <v>60</v>
      </c>
      <c r="D49" s="49" t="s">
        <v>61</v>
      </c>
      <c r="E49" s="50"/>
      <c r="F49" s="50"/>
      <c r="G49" s="50"/>
      <c r="H49" s="50"/>
      <c r="I49" s="51"/>
    </row>
    <row r="50" spans="2:9" ht="18" customHeight="1" x14ac:dyDescent="0.2">
      <c r="B50" s="219"/>
      <c r="C50" s="10" t="s">
        <v>45</v>
      </c>
      <c r="D50" s="214"/>
      <c r="E50" s="12">
        <f>+E52</f>
        <v>293.60000000000002</v>
      </c>
      <c r="F50" s="12">
        <f>+F52</f>
        <v>395.1</v>
      </c>
      <c r="G50" s="12">
        <f>+G52</f>
        <v>395.1</v>
      </c>
      <c r="H50" s="12">
        <f>+H52</f>
        <v>395.1</v>
      </c>
      <c r="I50" s="12"/>
    </row>
    <row r="51" spans="2:9" ht="14.45" customHeight="1" x14ac:dyDescent="0.2">
      <c r="B51" s="220"/>
      <c r="C51" s="13" t="s">
        <v>46</v>
      </c>
      <c r="D51" s="20"/>
      <c r="E51" s="185"/>
      <c r="F51" s="185"/>
      <c r="G51" s="185"/>
      <c r="H51" s="185"/>
      <c r="I51" s="185"/>
    </row>
    <row r="52" spans="2:9" ht="19.899999999999999" customHeight="1" x14ac:dyDescent="0.2">
      <c r="B52" s="220"/>
      <c r="C52" s="13" t="s">
        <v>19</v>
      </c>
      <c r="D52" s="20"/>
      <c r="E52" s="57">
        <v>293.60000000000002</v>
      </c>
      <c r="F52" s="57">
        <v>395.1</v>
      </c>
      <c r="G52" s="57">
        <v>395.1</v>
      </c>
      <c r="H52" s="57">
        <v>395.1</v>
      </c>
      <c r="I52" s="185"/>
    </row>
    <row r="53" spans="2:9" ht="44.25" customHeight="1" x14ac:dyDescent="0.2">
      <c r="B53" s="11" t="s">
        <v>62</v>
      </c>
      <c r="C53" s="48" t="s">
        <v>63</v>
      </c>
      <c r="D53" s="49" t="s">
        <v>64</v>
      </c>
      <c r="E53" s="50"/>
      <c r="F53" s="50"/>
      <c r="G53" s="50"/>
      <c r="H53" s="50"/>
      <c r="I53" s="51" t="s">
        <v>65</v>
      </c>
    </row>
    <row r="54" spans="2:9" ht="16.899999999999999" customHeight="1" x14ac:dyDescent="0.2">
      <c r="B54" s="213"/>
      <c r="C54" s="10" t="s">
        <v>45</v>
      </c>
      <c r="D54" s="214"/>
      <c r="E54" s="12">
        <f>E56</f>
        <v>101.5</v>
      </c>
      <c r="F54" s="12">
        <f>F56</f>
        <v>101.5</v>
      </c>
      <c r="G54" s="12">
        <f>G56</f>
        <v>101.5</v>
      </c>
      <c r="H54" s="12">
        <f>H56</f>
        <v>101.5</v>
      </c>
      <c r="I54" s="12"/>
    </row>
    <row r="55" spans="2:9" ht="14.45" customHeight="1" x14ac:dyDescent="0.2">
      <c r="B55" s="215"/>
      <c r="C55" s="13" t="s">
        <v>46</v>
      </c>
      <c r="D55" s="20"/>
      <c r="E55" s="185"/>
      <c r="F55" s="185"/>
      <c r="G55" s="185"/>
      <c r="H55" s="185"/>
      <c r="I55" s="185"/>
    </row>
    <row r="56" spans="2:9" ht="19.899999999999999" customHeight="1" x14ac:dyDescent="0.2">
      <c r="B56" s="215"/>
      <c r="C56" s="13" t="s">
        <v>19</v>
      </c>
      <c r="D56" s="20"/>
      <c r="E56" s="221">
        <v>101.5</v>
      </c>
      <c r="F56" s="221">
        <v>101.5</v>
      </c>
      <c r="G56" s="57">
        <v>101.5</v>
      </c>
      <c r="H56" s="57">
        <v>101.5</v>
      </c>
      <c r="I56" s="185"/>
    </row>
    <row r="57" spans="2:9" ht="42.75" customHeight="1" x14ac:dyDescent="0.2">
      <c r="B57" s="11" t="s">
        <v>66</v>
      </c>
      <c r="C57" s="48" t="s">
        <v>67</v>
      </c>
      <c r="D57" s="222" t="s">
        <v>64</v>
      </c>
      <c r="E57" s="223"/>
      <c r="F57" s="224"/>
      <c r="G57" s="225"/>
      <c r="H57" s="50"/>
      <c r="I57" s="51" t="s">
        <v>68</v>
      </c>
    </row>
    <row r="58" spans="2:9" ht="21" customHeight="1" x14ac:dyDescent="0.2">
      <c r="B58" s="213"/>
      <c r="C58" s="10" t="s">
        <v>45</v>
      </c>
      <c r="D58" s="19"/>
      <c r="E58" s="111">
        <f>E61</f>
        <v>733.2</v>
      </c>
      <c r="F58" s="111">
        <f>F61+F60</f>
        <v>910.30000000000007</v>
      </c>
      <c r="G58" s="12">
        <f>G61+G60</f>
        <v>910.30000000000007</v>
      </c>
      <c r="H58" s="12">
        <f>H61+H60</f>
        <v>910.30000000000007</v>
      </c>
      <c r="I58" s="12"/>
    </row>
    <row r="59" spans="2:9" ht="15.6" customHeight="1" x14ac:dyDescent="0.2">
      <c r="B59" s="215"/>
      <c r="C59" s="13" t="s">
        <v>46</v>
      </c>
      <c r="D59" s="20"/>
      <c r="E59" s="57"/>
      <c r="F59" s="57"/>
      <c r="G59" s="57"/>
      <c r="H59" s="57"/>
      <c r="I59" s="5"/>
    </row>
    <row r="60" spans="2:9" ht="31.15" customHeight="1" x14ac:dyDescent="0.2">
      <c r="B60" s="215"/>
      <c r="C60" s="13" t="s">
        <v>17</v>
      </c>
      <c r="D60" s="20"/>
      <c r="E60" s="57"/>
      <c r="F60" s="57">
        <v>177.1</v>
      </c>
      <c r="G60" s="57">
        <v>177.1</v>
      </c>
      <c r="H60" s="57">
        <v>177.1</v>
      </c>
      <c r="I60" s="5"/>
    </row>
    <row r="61" spans="2:9" ht="18.75" customHeight="1" x14ac:dyDescent="0.2">
      <c r="B61" s="215"/>
      <c r="C61" s="13" t="s">
        <v>19</v>
      </c>
      <c r="D61" s="20"/>
      <c r="E61" s="57">
        <v>733.2</v>
      </c>
      <c r="F61" s="57">
        <v>733.2</v>
      </c>
      <c r="G61" s="57">
        <v>733.2</v>
      </c>
      <c r="H61" s="57">
        <v>733.2</v>
      </c>
      <c r="I61" s="5"/>
    </row>
    <row r="62" spans="2:9" ht="39" customHeight="1" x14ac:dyDescent="0.2">
      <c r="B62" s="11" t="s">
        <v>69</v>
      </c>
      <c r="C62" s="48" t="s">
        <v>70</v>
      </c>
      <c r="D62" s="49" t="s">
        <v>64</v>
      </c>
      <c r="E62" s="50"/>
      <c r="F62" s="50"/>
      <c r="G62" s="50"/>
      <c r="H62" s="50"/>
      <c r="I62" s="50"/>
    </row>
    <row r="63" spans="2:9" ht="20.45" customHeight="1" x14ac:dyDescent="0.2">
      <c r="B63" s="39"/>
      <c r="C63" s="10" t="s">
        <v>45</v>
      </c>
      <c r="D63" s="214"/>
      <c r="E63" s="12">
        <f>E65+E66</f>
        <v>211.7</v>
      </c>
      <c r="F63" s="12">
        <f>SUM(F65:F66)</f>
        <v>232.20000000000002</v>
      </c>
      <c r="G63" s="12">
        <f>SUM(G65:G66)</f>
        <v>232.20000000000002</v>
      </c>
      <c r="H63" s="12">
        <f>SUM(H65:H66)</f>
        <v>232.20000000000002</v>
      </c>
      <c r="I63" s="12"/>
    </row>
    <row r="64" spans="2:9" ht="19.899999999999999" customHeight="1" x14ac:dyDescent="0.2">
      <c r="B64" s="150"/>
      <c r="C64" s="13" t="s">
        <v>46</v>
      </c>
      <c r="D64" s="226"/>
      <c r="E64" s="57"/>
      <c r="F64" s="57"/>
      <c r="G64" s="57"/>
      <c r="H64" s="57"/>
      <c r="I64" s="57"/>
    </row>
    <row r="65" spans="2:9" ht="32.450000000000003" customHeight="1" x14ac:dyDescent="0.2">
      <c r="B65" s="151"/>
      <c r="C65" s="13" t="s">
        <v>17</v>
      </c>
      <c r="D65" s="226"/>
      <c r="E65" s="57">
        <v>90.8</v>
      </c>
      <c r="F65" s="5">
        <v>92.4</v>
      </c>
      <c r="G65" s="5">
        <v>92.4</v>
      </c>
      <c r="H65" s="5">
        <v>92.4</v>
      </c>
      <c r="I65" s="57"/>
    </row>
    <row r="66" spans="2:9" ht="20.45" customHeight="1" x14ac:dyDescent="0.2">
      <c r="B66" s="152"/>
      <c r="C66" s="13" t="s">
        <v>19</v>
      </c>
      <c r="D66" s="226"/>
      <c r="E66" s="57">
        <v>120.9</v>
      </c>
      <c r="F66" s="57">
        <v>139.80000000000001</v>
      </c>
      <c r="G66" s="57">
        <v>139.80000000000001</v>
      </c>
      <c r="H66" s="57">
        <v>139.80000000000001</v>
      </c>
      <c r="I66" s="57"/>
    </row>
    <row r="67" spans="2:9" ht="30" customHeight="1" x14ac:dyDescent="0.2">
      <c r="B67" s="11" t="s">
        <v>71</v>
      </c>
      <c r="C67" s="48" t="s">
        <v>72</v>
      </c>
      <c r="D67" s="49"/>
      <c r="E67" s="50"/>
      <c r="F67" s="50"/>
      <c r="G67" s="50"/>
      <c r="H67" s="50"/>
      <c r="I67" s="50"/>
    </row>
    <row r="68" spans="2:9" ht="20.45" customHeight="1" x14ac:dyDescent="0.2">
      <c r="B68" s="148"/>
      <c r="C68" s="18" t="s">
        <v>73</v>
      </c>
      <c r="D68" s="153" t="s">
        <v>74</v>
      </c>
      <c r="E68" s="57"/>
      <c r="F68" s="57"/>
      <c r="G68" s="57"/>
      <c r="H68" s="57"/>
      <c r="I68" s="57"/>
    </row>
    <row r="69" spans="2:9" ht="28.5" customHeight="1" x14ac:dyDescent="0.2">
      <c r="B69" s="149"/>
      <c r="C69" s="85" t="s">
        <v>17</v>
      </c>
      <c r="D69" s="155"/>
      <c r="E69" s="65">
        <v>7.3</v>
      </c>
      <c r="F69" s="65"/>
      <c r="G69" s="65"/>
      <c r="H69" s="65"/>
      <c r="I69" s="57"/>
    </row>
    <row r="70" spans="2:9" ht="21.6" customHeight="1" x14ac:dyDescent="0.2">
      <c r="B70" s="148" t="s">
        <v>75</v>
      </c>
      <c r="C70" s="13" t="s">
        <v>76</v>
      </c>
      <c r="D70" s="155"/>
      <c r="E70" s="57"/>
      <c r="F70" s="57"/>
      <c r="G70" s="57"/>
      <c r="H70" s="57"/>
      <c r="I70" s="57"/>
    </row>
    <row r="71" spans="2:9" ht="21" customHeight="1" x14ac:dyDescent="0.2">
      <c r="B71" s="173"/>
      <c r="C71" s="85" t="s">
        <v>19</v>
      </c>
      <c r="D71" s="155"/>
      <c r="E71" s="65">
        <v>62.5</v>
      </c>
      <c r="F71" s="65">
        <v>62.5</v>
      </c>
      <c r="G71" s="65">
        <v>62.5</v>
      </c>
      <c r="H71" s="65">
        <v>62.5</v>
      </c>
      <c r="I71" s="57"/>
    </row>
    <row r="72" spans="2:9" ht="22.15" customHeight="1" x14ac:dyDescent="0.2">
      <c r="B72" s="58"/>
      <c r="C72" s="10" t="s">
        <v>45</v>
      </c>
      <c r="D72" s="214"/>
      <c r="E72" s="12">
        <f>E75+E74</f>
        <v>69.8</v>
      </c>
      <c r="F72" s="12">
        <f>F75+F74</f>
        <v>62.5</v>
      </c>
      <c r="G72" s="12">
        <f>G75+G74</f>
        <v>62.5</v>
      </c>
      <c r="H72" s="12">
        <f>H75+H74</f>
        <v>62.5</v>
      </c>
      <c r="I72" s="12"/>
    </row>
    <row r="73" spans="2:9" ht="22.15" customHeight="1" x14ac:dyDescent="0.2">
      <c r="B73" s="176"/>
      <c r="C73" s="13" t="s">
        <v>46</v>
      </c>
      <c r="D73" s="226"/>
      <c r="E73" s="57"/>
      <c r="F73" s="57"/>
      <c r="G73" s="57"/>
      <c r="H73" s="57"/>
      <c r="I73" s="57"/>
    </row>
    <row r="74" spans="2:9" ht="29.25" customHeight="1" x14ac:dyDescent="0.2">
      <c r="B74" s="173"/>
      <c r="C74" s="13" t="s">
        <v>47</v>
      </c>
      <c r="D74" s="226"/>
      <c r="E74" s="57">
        <f>SUMIF($C68:$C71,$C69,E68:E71)</f>
        <v>7.3</v>
      </c>
      <c r="F74" s="57">
        <f>SUMIF($C68:$C71,$C69,F68:F71)</f>
        <v>0</v>
      </c>
      <c r="G74" s="57">
        <f>SUMIF($C68:$C71,$C69,G68:G71)</f>
        <v>0</v>
      </c>
      <c r="H74" s="57">
        <f t="shared" ref="H74" si="1">SUMIF($C68:$C71,$C69,H68:H71)</f>
        <v>0</v>
      </c>
      <c r="I74" s="57"/>
    </row>
    <row r="75" spans="2:9" ht="21.6" customHeight="1" x14ac:dyDescent="0.2">
      <c r="B75" s="173"/>
      <c r="C75" s="13" t="s">
        <v>48</v>
      </c>
      <c r="D75" s="226"/>
      <c r="E75" s="57">
        <f>SUMIF($C68:$C71,$C71,E68:E71)</f>
        <v>62.5</v>
      </c>
      <c r="F75" s="57">
        <f>SUMIF($C68:$C71,$C71,F68:F71)</f>
        <v>62.5</v>
      </c>
      <c r="G75" s="57">
        <f>SUMIF($C68:$C71,$C71,G68:G71)</f>
        <v>62.5</v>
      </c>
      <c r="H75" s="57">
        <f>SUMIF($C68:$C71,$C71,H68:H71)</f>
        <v>62.5</v>
      </c>
      <c r="I75" s="57"/>
    </row>
    <row r="76" spans="2:9" ht="41.25" customHeight="1" x14ac:dyDescent="0.2">
      <c r="B76" s="227" t="s">
        <v>77</v>
      </c>
      <c r="C76" s="228" t="s">
        <v>78</v>
      </c>
      <c r="D76" s="49" t="s">
        <v>64</v>
      </c>
      <c r="E76" s="50"/>
      <c r="F76" s="50"/>
      <c r="G76" s="50"/>
      <c r="H76" s="50"/>
      <c r="I76" s="50"/>
    </row>
    <row r="77" spans="2:9" ht="22.5" customHeight="1" x14ac:dyDescent="0.2">
      <c r="B77" s="229"/>
      <c r="C77" s="112" t="s">
        <v>45</v>
      </c>
      <c r="D77" s="214"/>
      <c r="E77" s="12"/>
      <c r="F77" s="12">
        <f>F79</f>
        <v>16.8</v>
      </c>
      <c r="G77" s="12">
        <f>G79</f>
        <v>16.8</v>
      </c>
      <c r="H77" s="12">
        <f>H79</f>
        <v>16.8</v>
      </c>
      <c r="I77" s="12"/>
    </row>
    <row r="78" spans="2:9" ht="21" customHeight="1" x14ac:dyDescent="0.2">
      <c r="B78" s="230"/>
      <c r="C78" s="13" t="s">
        <v>46</v>
      </c>
      <c r="D78" s="226"/>
      <c r="E78" s="57"/>
      <c r="F78" s="57"/>
      <c r="G78" s="57"/>
      <c r="H78" s="57"/>
      <c r="I78" s="57"/>
    </row>
    <row r="79" spans="2:9" ht="30" customHeight="1" x14ac:dyDescent="0.2">
      <c r="B79" s="109"/>
      <c r="C79" s="13" t="s">
        <v>17</v>
      </c>
      <c r="D79" s="226"/>
      <c r="E79" s="57"/>
      <c r="F79" s="57">
        <v>16.8</v>
      </c>
      <c r="G79" s="57">
        <v>16.8</v>
      </c>
      <c r="H79" s="57">
        <v>16.8</v>
      </c>
      <c r="I79" s="57"/>
    </row>
    <row r="80" spans="2:9" ht="57.6" customHeight="1" x14ac:dyDescent="0.2">
      <c r="B80" s="11"/>
      <c r="C80" s="48" t="s">
        <v>79</v>
      </c>
      <c r="D80" s="49" t="s">
        <v>80</v>
      </c>
      <c r="E80" s="50"/>
      <c r="F80" s="50"/>
      <c r="G80" s="50"/>
      <c r="H80" s="50"/>
      <c r="I80" s="50"/>
    </row>
    <row r="81" spans="2:10" ht="19.899999999999999" customHeight="1" x14ac:dyDescent="0.2">
      <c r="B81" s="40"/>
      <c r="C81" s="10" t="s">
        <v>45</v>
      </c>
      <c r="D81" s="214"/>
      <c r="E81" s="12">
        <f>E83</f>
        <v>78.000000000000014</v>
      </c>
      <c r="F81" s="12">
        <f>F83</f>
        <v>0</v>
      </c>
      <c r="G81" s="12">
        <f>G83</f>
        <v>0</v>
      </c>
      <c r="H81" s="12">
        <f>H83</f>
        <v>0</v>
      </c>
      <c r="I81" s="12"/>
    </row>
    <row r="82" spans="2:10" ht="18.600000000000001" customHeight="1" x14ac:dyDescent="0.2">
      <c r="B82" s="174"/>
      <c r="C82" s="13" t="s">
        <v>46</v>
      </c>
      <c r="D82" s="226"/>
      <c r="E82" s="57"/>
      <c r="F82" s="57"/>
      <c r="G82" s="57"/>
      <c r="H82" s="57"/>
      <c r="I82" s="57"/>
    </row>
    <row r="83" spans="2:10" ht="19.899999999999999" customHeight="1" x14ac:dyDescent="0.2">
      <c r="B83" s="175"/>
      <c r="C83" s="13" t="s">
        <v>19</v>
      </c>
      <c r="D83" s="226"/>
      <c r="E83" s="57">
        <f>75.9+0.2+1.9</f>
        <v>78.000000000000014</v>
      </c>
      <c r="F83" s="57"/>
      <c r="G83" s="57"/>
      <c r="H83" s="57"/>
      <c r="I83" s="57"/>
    </row>
    <row r="84" spans="2:10" ht="69.599999999999994" customHeight="1" x14ac:dyDescent="0.2">
      <c r="B84" s="11"/>
      <c r="C84" s="48" t="s">
        <v>81</v>
      </c>
      <c r="D84" s="49" t="s">
        <v>37</v>
      </c>
      <c r="E84" s="50"/>
      <c r="F84" s="50"/>
      <c r="G84" s="50"/>
      <c r="H84" s="50"/>
      <c r="I84" s="50"/>
    </row>
    <row r="85" spans="2:10" ht="19.899999999999999" customHeight="1" x14ac:dyDescent="0.2">
      <c r="B85" s="24"/>
      <c r="C85" s="10" t="s">
        <v>45</v>
      </c>
      <c r="D85" s="214"/>
      <c r="E85" s="12">
        <f>E87</f>
        <v>318.10000000000002</v>
      </c>
      <c r="F85" s="12">
        <f>F87</f>
        <v>0</v>
      </c>
      <c r="G85" s="12">
        <f>G87</f>
        <v>0</v>
      </c>
      <c r="H85" s="12">
        <f t="shared" ref="H85" si="2">H87</f>
        <v>0</v>
      </c>
      <c r="I85" s="12"/>
    </row>
    <row r="86" spans="2:10" ht="19.899999999999999" customHeight="1" x14ac:dyDescent="0.2">
      <c r="B86" s="174"/>
      <c r="C86" s="13" t="s">
        <v>46</v>
      </c>
      <c r="D86" s="226"/>
      <c r="E86" s="57"/>
      <c r="F86" s="57"/>
      <c r="G86" s="57"/>
      <c r="H86" s="57"/>
      <c r="I86" s="57"/>
    </row>
    <row r="87" spans="2:10" ht="19.899999999999999" customHeight="1" x14ac:dyDescent="0.2">
      <c r="B87" s="175"/>
      <c r="C87" s="13" t="s">
        <v>19</v>
      </c>
      <c r="D87" s="226"/>
      <c r="E87" s="57">
        <v>318.10000000000002</v>
      </c>
      <c r="F87" s="57"/>
      <c r="G87" s="57"/>
      <c r="H87" s="57"/>
      <c r="I87" s="57"/>
    </row>
    <row r="88" spans="2:10" ht="42" customHeight="1" x14ac:dyDescent="0.2">
      <c r="B88" s="46" t="s">
        <v>82</v>
      </c>
      <c r="C88" s="47" t="s">
        <v>83</v>
      </c>
      <c r="D88" s="231"/>
      <c r="E88" s="231"/>
      <c r="F88" s="231"/>
      <c r="G88" s="231"/>
      <c r="H88" s="231"/>
      <c r="I88" s="231"/>
    </row>
    <row r="89" spans="2:10" ht="30.75" customHeight="1" x14ac:dyDescent="0.2">
      <c r="B89" s="11" t="s">
        <v>84</v>
      </c>
      <c r="C89" s="232" t="s">
        <v>85</v>
      </c>
      <c r="D89" s="233"/>
      <c r="E89" s="50"/>
      <c r="F89" s="50"/>
      <c r="G89" s="50"/>
      <c r="H89" s="50"/>
      <c r="I89" s="51"/>
    </row>
    <row r="90" spans="2:10" ht="20.45" customHeight="1" x14ac:dyDescent="0.2">
      <c r="B90" s="196" t="s">
        <v>86</v>
      </c>
      <c r="C90" s="197" t="s">
        <v>87</v>
      </c>
      <c r="D90" s="234" t="s">
        <v>88</v>
      </c>
      <c r="E90" s="235"/>
      <c r="F90" s="57"/>
      <c r="G90" s="57"/>
      <c r="H90" s="57"/>
      <c r="I90" s="65" t="s">
        <v>89</v>
      </c>
    </row>
    <row r="91" spans="2:10" ht="30.6" customHeight="1" x14ac:dyDescent="0.2">
      <c r="B91" s="236"/>
      <c r="C91" s="134" t="s">
        <v>17</v>
      </c>
      <c r="D91" s="237"/>
      <c r="E91" s="133">
        <f>1005.2-10.2</f>
        <v>995</v>
      </c>
      <c r="F91" s="65">
        <v>1009</v>
      </c>
      <c r="G91" s="65">
        <v>1009</v>
      </c>
      <c r="H91" s="65">
        <v>1009</v>
      </c>
      <c r="I91" s="65"/>
      <c r="J91" s="4"/>
    </row>
    <row r="92" spans="2:10" ht="21.6" customHeight="1" x14ac:dyDescent="0.2">
      <c r="B92" s="236"/>
      <c r="C92" s="134" t="s">
        <v>19</v>
      </c>
      <c r="D92" s="237"/>
      <c r="E92" s="133">
        <v>19.2</v>
      </c>
      <c r="F92" s="65"/>
      <c r="G92" s="65"/>
      <c r="H92" s="65"/>
      <c r="I92" s="65"/>
      <c r="J92" s="4"/>
    </row>
    <row r="93" spans="2:10" ht="20.45" customHeight="1" x14ac:dyDescent="0.2">
      <c r="B93" s="236"/>
      <c r="C93" s="88" t="s">
        <v>90</v>
      </c>
      <c r="D93" s="237"/>
      <c r="E93" s="133">
        <v>514</v>
      </c>
      <c r="F93" s="65">
        <v>612</v>
      </c>
      <c r="G93" s="65">
        <v>690</v>
      </c>
      <c r="H93" s="65">
        <v>780</v>
      </c>
      <c r="I93" s="65"/>
    </row>
    <row r="94" spans="2:10" ht="20.45" customHeight="1" x14ac:dyDescent="0.2">
      <c r="B94" s="199"/>
      <c r="C94" s="88" t="s">
        <v>91</v>
      </c>
      <c r="D94" s="237"/>
      <c r="E94" s="133">
        <v>13.1</v>
      </c>
      <c r="F94" s="192"/>
      <c r="G94" s="65"/>
      <c r="H94" s="65"/>
      <c r="I94" s="65"/>
    </row>
    <row r="95" spans="2:10" ht="69" customHeight="1" x14ac:dyDescent="0.2">
      <c r="B95" s="196" t="s">
        <v>92</v>
      </c>
      <c r="C95" s="197" t="s">
        <v>93</v>
      </c>
      <c r="D95" s="237"/>
      <c r="E95" s="133"/>
      <c r="F95" s="65"/>
      <c r="G95" s="65"/>
      <c r="H95" s="65"/>
      <c r="I95" s="65"/>
    </row>
    <row r="96" spans="2:10" ht="33" customHeight="1" x14ac:dyDescent="0.2">
      <c r="B96" s="236"/>
      <c r="C96" s="88" t="s">
        <v>17</v>
      </c>
      <c r="D96" s="237"/>
      <c r="E96" s="238"/>
      <c r="F96" s="65">
        <v>84</v>
      </c>
      <c r="G96" s="65"/>
      <c r="H96" s="65">
        <v>4.5999999999999996</v>
      </c>
      <c r="I96" s="65"/>
    </row>
    <row r="97" spans="2:10" ht="24.6" customHeight="1" x14ac:dyDescent="0.2">
      <c r="B97" s="199"/>
      <c r="C97" s="239" t="s">
        <v>38</v>
      </c>
      <c r="D97" s="240"/>
      <c r="E97" s="241"/>
      <c r="F97" s="133">
        <v>43.4</v>
      </c>
      <c r="G97" s="65">
        <v>101.7</v>
      </c>
      <c r="H97" s="65">
        <v>5.7</v>
      </c>
      <c r="I97" s="65"/>
    </row>
    <row r="98" spans="2:10" ht="33" customHeight="1" x14ac:dyDescent="0.2">
      <c r="B98" s="37" t="s">
        <v>97</v>
      </c>
      <c r="C98" s="109" t="s">
        <v>94</v>
      </c>
      <c r="D98" s="155" t="s">
        <v>95</v>
      </c>
      <c r="E98" s="242"/>
      <c r="F98" s="65"/>
      <c r="G98" s="65"/>
      <c r="H98" s="65"/>
      <c r="I98" s="65" t="s">
        <v>96</v>
      </c>
    </row>
    <row r="99" spans="2:10" ht="28.9" customHeight="1" x14ac:dyDescent="0.2">
      <c r="B99" s="243"/>
      <c r="C99" s="85" t="s">
        <v>17</v>
      </c>
      <c r="D99" s="155"/>
      <c r="E99" s="65">
        <v>1996.8</v>
      </c>
      <c r="F99" s="65">
        <v>2534.3000000000002</v>
      </c>
      <c r="G99" s="65">
        <v>2513.9</v>
      </c>
      <c r="H99" s="65">
        <v>2513.9</v>
      </c>
      <c r="I99" s="65"/>
      <c r="J99" s="16"/>
    </row>
    <row r="100" spans="2:10" ht="20.45" customHeight="1" x14ac:dyDescent="0.2">
      <c r="B100" s="243"/>
      <c r="C100" s="85" t="s">
        <v>19</v>
      </c>
      <c r="D100" s="155"/>
      <c r="E100" s="65">
        <v>141.1</v>
      </c>
      <c r="F100" s="65"/>
      <c r="G100" s="65"/>
      <c r="H100" s="65"/>
      <c r="I100" s="65"/>
    </row>
    <row r="101" spans="2:10" ht="20.45" customHeight="1" x14ac:dyDescent="0.2">
      <c r="B101" s="243"/>
      <c r="C101" s="75" t="s">
        <v>90</v>
      </c>
      <c r="D101" s="155"/>
      <c r="E101" s="65">
        <v>151.69999999999999</v>
      </c>
      <c r="F101" s="65">
        <v>160.30000000000001</v>
      </c>
      <c r="G101" s="65">
        <v>170</v>
      </c>
      <c r="H101" s="65">
        <v>175</v>
      </c>
      <c r="I101" s="65"/>
    </row>
    <row r="102" spans="2:10" ht="20.45" customHeight="1" x14ac:dyDescent="0.2">
      <c r="B102" s="239"/>
      <c r="C102" s="75" t="s">
        <v>91</v>
      </c>
      <c r="D102" s="155"/>
      <c r="E102" s="65">
        <v>15.9</v>
      </c>
      <c r="F102" s="192"/>
      <c r="G102" s="65"/>
      <c r="H102" s="65"/>
      <c r="I102" s="65"/>
    </row>
    <row r="103" spans="2:10" ht="29.45" customHeight="1" x14ac:dyDescent="0.2">
      <c r="B103" s="243" t="s">
        <v>100</v>
      </c>
      <c r="C103" s="18" t="s">
        <v>98</v>
      </c>
      <c r="D103" s="155"/>
      <c r="E103" s="65"/>
      <c r="F103" s="65"/>
      <c r="G103" s="65"/>
      <c r="H103" s="65"/>
      <c r="I103" s="65" t="s">
        <v>99</v>
      </c>
    </row>
    <row r="104" spans="2:10" ht="29.45" customHeight="1" x14ac:dyDescent="0.2">
      <c r="B104" s="239"/>
      <c r="C104" s="75" t="s">
        <v>17</v>
      </c>
      <c r="D104" s="155"/>
      <c r="E104" s="65">
        <v>8.6</v>
      </c>
      <c r="F104" s="65">
        <v>215.1</v>
      </c>
      <c r="G104" s="65">
        <v>215.1</v>
      </c>
      <c r="H104" s="65">
        <v>215.1</v>
      </c>
      <c r="I104" s="65"/>
    </row>
    <row r="105" spans="2:10" ht="33" customHeight="1" x14ac:dyDescent="0.2">
      <c r="B105" s="148" t="s">
        <v>102</v>
      </c>
      <c r="C105" s="18" t="s">
        <v>101</v>
      </c>
      <c r="D105" s="155"/>
      <c r="E105" s="65"/>
      <c r="F105" s="65"/>
      <c r="G105" s="65"/>
      <c r="H105" s="65"/>
      <c r="I105" s="65"/>
    </row>
    <row r="106" spans="2:10" ht="20.45" customHeight="1" x14ac:dyDescent="0.2">
      <c r="B106" s="149"/>
      <c r="C106" s="75" t="s">
        <v>38</v>
      </c>
      <c r="D106" s="244"/>
      <c r="E106" s="65">
        <f>224+3.1</f>
        <v>227.1</v>
      </c>
      <c r="F106" s="192">
        <v>304.39999999999998</v>
      </c>
      <c r="G106" s="192">
        <v>179.8</v>
      </c>
      <c r="H106" s="65">
        <v>0</v>
      </c>
      <c r="I106" s="65"/>
      <c r="J106" s="56"/>
    </row>
    <row r="107" spans="2:10" ht="30" customHeight="1" x14ac:dyDescent="0.2">
      <c r="B107" s="148" t="s">
        <v>105</v>
      </c>
      <c r="C107" s="18" t="s">
        <v>103</v>
      </c>
      <c r="D107" s="245" t="s">
        <v>303</v>
      </c>
      <c r="E107" s="65"/>
      <c r="F107" s="65"/>
      <c r="G107" s="65"/>
      <c r="H107" s="65"/>
      <c r="I107" s="65" t="s">
        <v>104</v>
      </c>
    </row>
    <row r="108" spans="2:10" ht="31.15" customHeight="1" x14ac:dyDescent="0.2">
      <c r="B108" s="173"/>
      <c r="C108" s="85" t="s">
        <v>17</v>
      </c>
      <c r="D108" s="155"/>
      <c r="E108" s="65">
        <f>1188.8-31.1</f>
        <v>1157.7</v>
      </c>
      <c r="F108" s="65">
        <v>976.5</v>
      </c>
      <c r="G108" s="65">
        <v>976.5</v>
      </c>
      <c r="H108" s="65">
        <v>976.5</v>
      </c>
      <c r="I108" s="65"/>
    </row>
    <row r="109" spans="2:10" ht="22.15" customHeight="1" x14ac:dyDescent="0.2">
      <c r="B109" s="173"/>
      <c r="C109" s="85" t="s">
        <v>19</v>
      </c>
      <c r="D109" s="155"/>
      <c r="E109" s="65">
        <v>84.8</v>
      </c>
      <c r="F109" s="65"/>
      <c r="G109" s="65"/>
      <c r="H109" s="65"/>
      <c r="I109" s="65"/>
    </row>
    <row r="110" spans="2:10" ht="20.45" customHeight="1" x14ac:dyDescent="0.2">
      <c r="B110" s="173"/>
      <c r="C110" s="75" t="s">
        <v>90</v>
      </c>
      <c r="D110" s="155"/>
      <c r="E110" s="65">
        <v>174.7</v>
      </c>
      <c r="F110" s="65">
        <v>179.5</v>
      </c>
      <c r="G110" s="65">
        <v>181</v>
      </c>
      <c r="H110" s="65">
        <v>183</v>
      </c>
      <c r="I110" s="65"/>
    </row>
    <row r="111" spans="2:10" ht="20.45" customHeight="1" x14ac:dyDescent="0.2">
      <c r="B111" s="149"/>
      <c r="C111" s="75" t="s">
        <v>91</v>
      </c>
      <c r="D111" s="155"/>
      <c r="E111" s="65">
        <f>11+3.1</f>
        <v>14.1</v>
      </c>
      <c r="F111" s="192"/>
      <c r="G111" s="65"/>
      <c r="H111" s="65"/>
      <c r="I111" s="65"/>
    </row>
    <row r="112" spans="2:10" ht="20.45" customHeight="1" x14ac:dyDescent="0.2">
      <c r="B112" s="148" t="s">
        <v>108</v>
      </c>
      <c r="C112" s="246" t="s">
        <v>106</v>
      </c>
      <c r="D112" s="247" t="s">
        <v>107</v>
      </c>
      <c r="E112" s="133"/>
      <c r="F112" s="65"/>
      <c r="G112" s="65"/>
      <c r="H112" s="65"/>
      <c r="I112" s="65"/>
    </row>
    <row r="113" spans="2:10" ht="30" customHeight="1" x14ac:dyDescent="0.2">
      <c r="B113" s="173"/>
      <c r="C113" s="132" t="s">
        <v>17</v>
      </c>
      <c r="D113" s="248"/>
      <c r="E113" s="133">
        <f>1783.5-73.8-0.4</f>
        <v>1709.3</v>
      </c>
      <c r="F113" s="65">
        <v>1870.8</v>
      </c>
      <c r="G113" s="65">
        <v>1854.6</v>
      </c>
      <c r="H113" s="65">
        <v>1854.6</v>
      </c>
      <c r="I113" s="65"/>
      <c r="J113" s="16"/>
    </row>
    <row r="114" spans="2:10" ht="24" customHeight="1" x14ac:dyDescent="0.2">
      <c r="B114" s="145"/>
      <c r="C114" s="132" t="s">
        <v>19</v>
      </c>
      <c r="D114" s="248"/>
      <c r="E114" s="133">
        <v>101.3</v>
      </c>
      <c r="F114" s="65"/>
      <c r="G114" s="65"/>
      <c r="H114" s="65"/>
      <c r="I114" s="65"/>
    </row>
    <row r="115" spans="2:10" ht="46.9" customHeight="1" x14ac:dyDescent="0.2">
      <c r="B115" s="148" t="s">
        <v>111</v>
      </c>
      <c r="C115" s="246" t="s">
        <v>109</v>
      </c>
      <c r="D115" s="248"/>
      <c r="E115" s="133"/>
      <c r="F115" s="65"/>
      <c r="G115" s="65"/>
      <c r="H115" s="65"/>
      <c r="I115" s="65"/>
    </row>
    <row r="116" spans="2:10" ht="32.450000000000003" customHeight="1" x14ac:dyDescent="0.2">
      <c r="B116" s="173"/>
      <c r="C116" s="132" t="s">
        <v>17</v>
      </c>
      <c r="D116" s="248"/>
      <c r="E116" s="133">
        <v>105.8</v>
      </c>
      <c r="F116" s="65">
        <v>106.6</v>
      </c>
      <c r="G116" s="65">
        <v>106.6</v>
      </c>
      <c r="H116" s="65">
        <v>106.6</v>
      </c>
      <c r="I116" s="65"/>
    </row>
    <row r="117" spans="2:10" ht="31.15" customHeight="1" x14ac:dyDescent="0.2">
      <c r="B117" s="149"/>
      <c r="C117" s="132" t="s">
        <v>110</v>
      </c>
      <c r="D117" s="249"/>
      <c r="E117" s="133">
        <v>113</v>
      </c>
      <c r="F117" s="65">
        <v>117.3</v>
      </c>
      <c r="G117" s="65">
        <v>120.3</v>
      </c>
      <c r="H117" s="65">
        <v>62.5</v>
      </c>
      <c r="I117" s="65"/>
    </row>
    <row r="118" spans="2:10" ht="20.45" customHeight="1" x14ac:dyDescent="0.2">
      <c r="B118" s="148" t="s">
        <v>114</v>
      </c>
      <c r="C118" s="13" t="s">
        <v>112</v>
      </c>
      <c r="D118" s="155" t="s">
        <v>113</v>
      </c>
      <c r="E118" s="65"/>
      <c r="F118" s="65"/>
      <c r="G118" s="65"/>
      <c r="H118" s="65"/>
      <c r="I118" s="65"/>
    </row>
    <row r="119" spans="2:10" ht="28.9" customHeight="1" x14ac:dyDescent="0.2">
      <c r="B119" s="173"/>
      <c r="C119" s="85" t="s">
        <v>17</v>
      </c>
      <c r="D119" s="155"/>
      <c r="E119" s="65">
        <v>1015</v>
      </c>
      <c r="F119" s="65">
        <v>1112.2</v>
      </c>
      <c r="G119" s="65">
        <v>1110.9000000000001</v>
      </c>
      <c r="H119" s="65">
        <v>1110.9000000000001</v>
      </c>
      <c r="I119" s="65"/>
      <c r="J119" s="16"/>
    </row>
    <row r="120" spans="2:10" ht="19.899999999999999" customHeight="1" x14ac:dyDescent="0.2">
      <c r="B120" s="173"/>
      <c r="C120" s="85" t="s">
        <v>19</v>
      </c>
      <c r="D120" s="155"/>
      <c r="E120" s="65">
        <v>29</v>
      </c>
      <c r="F120" s="65"/>
      <c r="G120" s="65"/>
      <c r="H120" s="65"/>
      <c r="I120" s="65"/>
    </row>
    <row r="121" spans="2:10" ht="20.45" customHeight="1" x14ac:dyDescent="0.2">
      <c r="B121" s="173"/>
      <c r="C121" s="75" t="s">
        <v>90</v>
      </c>
      <c r="D121" s="155"/>
      <c r="E121" s="65">
        <v>15.9</v>
      </c>
      <c r="F121" s="65">
        <v>22.6</v>
      </c>
      <c r="G121" s="65">
        <v>22.6</v>
      </c>
      <c r="H121" s="65">
        <v>22.6</v>
      </c>
      <c r="I121" s="65"/>
    </row>
    <row r="122" spans="2:10" ht="20.45" customHeight="1" x14ac:dyDescent="0.2">
      <c r="B122" s="149"/>
      <c r="C122" s="75" t="s">
        <v>91</v>
      </c>
      <c r="D122" s="244"/>
      <c r="E122" s="65">
        <f>1.8+1.1</f>
        <v>2.9000000000000004</v>
      </c>
      <c r="F122" s="192"/>
      <c r="G122" s="65"/>
      <c r="H122" s="65"/>
      <c r="I122" s="65"/>
    </row>
    <row r="123" spans="2:10" ht="18.600000000000001" customHeight="1" x14ac:dyDescent="0.2">
      <c r="B123" s="148" t="s">
        <v>116</v>
      </c>
      <c r="C123" s="18" t="s">
        <v>115</v>
      </c>
      <c r="D123" s="155" t="s">
        <v>304</v>
      </c>
      <c r="E123" s="65"/>
      <c r="F123" s="65"/>
      <c r="G123" s="65"/>
      <c r="H123" s="65"/>
      <c r="I123" s="65" t="s">
        <v>89</v>
      </c>
    </row>
    <row r="124" spans="2:10" ht="30" customHeight="1" x14ac:dyDescent="0.2">
      <c r="B124" s="173"/>
      <c r="C124" s="85" t="s">
        <v>17</v>
      </c>
      <c r="D124" s="155"/>
      <c r="E124" s="65">
        <v>1575.5</v>
      </c>
      <c r="F124" s="192">
        <v>1651.9</v>
      </c>
      <c r="G124" s="65">
        <v>1646.3</v>
      </c>
      <c r="H124" s="65">
        <v>1646.3</v>
      </c>
      <c r="I124" s="65"/>
      <c r="J124" s="16"/>
    </row>
    <row r="125" spans="2:10" ht="23.45" customHeight="1" x14ac:dyDescent="0.2">
      <c r="B125" s="173"/>
      <c r="C125" s="85" t="s">
        <v>19</v>
      </c>
      <c r="D125" s="155"/>
      <c r="E125" s="65">
        <v>65.8</v>
      </c>
      <c r="F125" s="65"/>
      <c r="G125" s="65"/>
      <c r="H125" s="65"/>
      <c r="I125" s="65"/>
    </row>
    <row r="126" spans="2:10" ht="20.45" customHeight="1" x14ac:dyDescent="0.2">
      <c r="B126" s="173"/>
      <c r="C126" s="75" t="s">
        <v>90</v>
      </c>
      <c r="D126" s="155"/>
      <c r="E126" s="65">
        <v>97.7</v>
      </c>
      <c r="F126" s="65">
        <v>101.9</v>
      </c>
      <c r="G126" s="65">
        <v>101.9</v>
      </c>
      <c r="H126" s="65">
        <v>101.9</v>
      </c>
      <c r="I126" s="65"/>
    </row>
    <row r="127" spans="2:10" ht="20.45" customHeight="1" x14ac:dyDescent="0.2">
      <c r="B127" s="149"/>
      <c r="C127" s="75" t="s">
        <v>91</v>
      </c>
      <c r="D127" s="244"/>
      <c r="E127" s="65">
        <v>21.4</v>
      </c>
      <c r="F127" s="192"/>
      <c r="G127" s="65"/>
      <c r="H127" s="65"/>
      <c r="I127" s="65"/>
    </row>
    <row r="128" spans="2:10" ht="21" customHeight="1" x14ac:dyDescent="0.2">
      <c r="B128" s="148" t="s">
        <v>118</v>
      </c>
      <c r="C128" s="18" t="s">
        <v>117</v>
      </c>
      <c r="D128" s="245" t="s">
        <v>301</v>
      </c>
      <c r="E128" s="65"/>
      <c r="F128" s="65"/>
      <c r="G128" s="65"/>
      <c r="H128" s="65"/>
      <c r="I128" s="65"/>
    </row>
    <row r="129" spans="2:16" ht="28.9" customHeight="1" x14ac:dyDescent="0.2">
      <c r="B129" s="173"/>
      <c r="C129" s="85" t="s">
        <v>17</v>
      </c>
      <c r="D129" s="155"/>
      <c r="E129" s="65">
        <f>1983-63.9</f>
        <v>1919.1</v>
      </c>
      <c r="F129" s="192">
        <v>2137.6999999999998</v>
      </c>
      <c r="G129" s="65">
        <v>2128</v>
      </c>
      <c r="H129" s="65">
        <v>2128</v>
      </c>
      <c r="I129" s="65"/>
      <c r="J129" s="130"/>
      <c r="K129" s="4"/>
    </row>
    <row r="130" spans="2:16" ht="17.45" customHeight="1" x14ac:dyDescent="0.2">
      <c r="B130" s="173"/>
      <c r="C130" s="85" t="s">
        <v>19</v>
      </c>
      <c r="D130" s="155"/>
      <c r="E130" s="65">
        <f>22.2+65.1</f>
        <v>87.3</v>
      </c>
      <c r="F130" s="65"/>
      <c r="G130" s="65"/>
      <c r="H130" s="65"/>
      <c r="I130" s="65"/>
    </row>
    <row r="131" spans="2:16" ht="30.75" customHeight="1" x14ac:dyDescent="0.2">
      <c r="B131" s="149"/>
      <c r="C131" s="85" t="s">
        <v>90</v>
      </c>
      <c r="D131" s="154"/>
      <c r="E131" s="65">
        <v>0.3</v>
      </c>
      <c r="F131" s="65">
        <v>0.3</v>
      </c>
      <c r="G131" s="65">
        <v>0.3</v>
      </c>
      <c r="H131" s="65">
        <v>0.3</v>
      </c>
      <c r="I131" s="65"/>
    </row>
    <row r="132" spans="2:16" ht="39.75" customHeight="1" x14ac:dyDescent="0.2">
      <c r="B132" s="145" t="s">
        <v>121</v>
      </c>
      <c r="C132" s="13" t="s">
        <v>119</v>
      </c>
      <c r="D132" s="153" t="s">
        <v>120</v>
      </c>
      <c r="E132" s="65"/>
      <c r="F132" s="65"/>
      <c r="G132" s="65"/>
      <c r="H132" s="65"/>
      <c r="I132" s="65"/>
      <c r="J132" s="122"/>
    </row>
    <row r="133" spans="2:16" ht="30" customHeight="1" x14ac:dyDescent="0.2">
      <c r="B133" s="145"/>
      <c r="C133" s="85" t="s">
        <v>17</v>
      </c>
      <c r="D133" s="154"/>
      <c r="E133" s="65">
        <v>33.4</v>
      </c>
      <c r="F133" s="65">
        <v>15</v>
      </c>
      <c r="G133" s="65">
        <v>15</v>
      </c>
      <c r="H133" s="65">
        <v>15</v>
      </c>
      <c r="I133" s="65"/>
    </row>
    <row r="134" spans="2:16" ht="20.25" customHeight="1" x14ac:dyDescent="0.2">
      <c r="B134" s="250" t="s">
        <v>124</v>
      </c>
      <c r="C134" s="251" t="s">
        <v>122</v>
      </c>
      <c r="D134" s="153" t="s">
        <v>123</v>
      </c>
      <c r="E134" s="65"/>
      <c r="F134" s="65"/>
      <c r="G134" s="65"/>
      <c r="H134" s="65"/>
      <c r="I134" s="65"/>
      <c r="J134" s="123"/>
    </row>
    <row r="135" spans="2:16" ht="37.15" customHeight="1" x14ac:dyDescent="0.2">
      <c r="B135" s="250"/>
      <c r="C135" s="252" t="s">
        <v>17</v>
      </c>
      <c r="D135" s="155"/>
      <c r="E135" s="65">
        <v>257</v>
      </c>
      <c r="F135" s="65">
        <f>402-50</f>
        <v>352</v>
      </c>
      <c r="G135" s="65">
        <f>470-50</f>
        <v>420</v>
      </c>
      <c r="H135" s="65">
        <f>550-50</f>
        <v>500</v>
      </c>
      <c r="I135" s="65"/>
      <c r="J135" s="59"/>
      <c r="K135" s="60"/>
      <c r="L135" s="60"/>
      <c r="M135" s="60"/>
    </row>
    <row r="136" spans="2:16" ht="31.9" customHeight="1" x14ac:dyDescent="0.2">
      <c r="B136" s="253" t="s">
        <v>127</v>
      </c>
      <c r="C136" s="197" t="s">
        <v>125</v>
      </c>
      <c r="D136" s="254" t="s">
        <v>126</v>
      </c>
      <c r="E136" s="255"/>
      <c r="F136" s="192"/>
      <c r="G136" s="192"/>
      <c r="H136" s="192"/>
      <c r="I136" s="65"/>
      <c r="J136" s="60"/>
      <c r="K136" s="60"/>
      <c r="L136" s="60"/>
      <c r="M136" s="60"/>
    </row>
    <row r="137" spans="2:16" ht="31.9" customHeight="1" x14ac:dyDescent="0.2">
      <c r="B137" s="256"/>
      <c r="C137" s="189" t="s">
        <v>17</v>
      </c>
      <c r="D137" s="257"/>
      <c r="E137" s="255"/>
      <c r="F137" s="192">
        <v>53.6</v>
      </c>
      <c r="G137" s="192">
        <v>53.6</v>
      </c>
      <c r="H137" s="192">
        <v>53.6</v>
      </c>
      <c r="I137" s="65"/>
      <c r="J137" s="60"/>
      <c r="K137" s="60"/>
      <c r="L137" s="60"/>
      <c r="M137" s="60"/>
    </row>
    <row r="138" spans="2:16" ht="31.9" customHeight="1" x14ac:dyDescent="0.2">
      <c r="B138" s="253" t="s">
        <v>308</v>
      </c>
      <c r="C138" s="258" t="s">
        <v>128</v>
      </c>
      <c r="D138" s="259" t="s">
        <v>305</v>
      </c>
      <c r="E138" s="255"/>
      <c r="F138" s="192"/>
      <c r="G138" s="192"/>
      <c r="H138" s="192"/>
      <c r="I138" s="65"/>
      <c r="J138" s="60"/>
      <c r="K138" s="60"/>
      <c r="L138" s="60"/>
      <c r="M138" s="60"/>
    </row>
    <row r="139" spans="2:16" ht="203.25" customHeight="1" x14ac:dyDescent="0.2">
      <c r="B139" s="145"/>
      <c r="C139" s="260" t="s">
        <v>17</v>
      </c>
      <c r="D139" s="261"/>
      <c r="E139" s="255"/>
      <c r="F139" s="192">
        <v>144.5</v>
      </c>
      <c r="G139" s="192">
        <v>144.5</v>
      </c>
      <c r="H139" s="192">
        <v>144.5</v>
      </c>
      <c r="I139" s="65"/>
      <c r="J139" s="60"/>
      <c r="K139" s="60"/>
      <c r="L139" s="60"/>
      <c r="M139" s="60"/>
    </row>
    <row r="140" spans="2:16" ht="21.6" customHeight="1" x14ac:dyDescent="0.2">
      <c r="B140" s="213"/>
      <c r="C140" s="10" t="s">
        <v>45</v>
      </c>
      <c r="D140" s="210"/>
      <c r="E140" s="12">
        <f>SUM(E142:E146)</f>
        <v>12436.4</v>
      </c>
      <c r="F140" s="12">
        <f>SUM(F142:F146)</f>
        <v>13457.099999999999</v>
      </c>
      <c r="G140" s="12">
        <f t="shared" ref="G140" si="3">SUM(G142:G146)</f>
        <v>13480.099999999999</v>
      </c>
      <c r="H140" s="12">
        <f>SUM(H142:H146)</f>
        <v>13603.9</v>
      </c>
      <c r="I140" s="262"/>
      <c r="N140" s="16"/>
      <c r="O140" s="16"/>
      <c r="P140" s="16"/>
    </row>
    <row r="141" spans="2:16" ht="15.6" customHeight="1" x14ac:dyDescent="0.2">
      <c r="B141" s="181"/>
      <c r="C141" s="13" t="s">
        <v>46</v>
      </c>
      <c r="D141" s="20"/>
      <c r="E141" s="5"/>
      <c r="F141" s="5"/>
      <c r="G141" s="5"/>
      <c r="H141" s="5"/>
      <c r="I141" s="5"/>
    </row>
    <row r="142" spans="2:16" ht="29.45" customHeight="1" x14ac:dyDescent="0.2">
      <c r="B142" s="184"/>
      <c r="C142" s="13" t="s">
        <v>47</v>
      </c>
      <c r="D142" s="20"/>
      <c r="E142" s="5">
        <f>SUMIF($C90:$C139,$C91,E90:E139)</f>
        <v>10773.2</v>
      </c>
      <c r="F142" s="5">
        <f>SUMIF($C90:$C139,$C91,F90:F139)</f>
        <v>12263.199999999999</v>
      </c>
      <c r="G142" s="5">
        <f>SUMIF($C90:$C139,$C91,G90:G139)</f>
        <v>12194</v>
      </c>
      <c r="H142" s="5">
        <f>SUMIF($C90:$C139,$C91,H90:H139)</f>
        <v>12278.6</v>
      </c>
      <c r="I142" s="185"/>
      <c r="N142" s="16"/>
      <c r="O142" s="16"/>
      <c r="P142" s="16"/>
    </row>
    <row r="143" spans="2:16" ht="18.600000000000001" customHeight="1" x14ac:dyDescent="0.2">
      <c r="B143" s="184"/>
      <c r="C143" s="13" t="s">
        <v>48</v>
      </c>
      <c r="D143" s="20"/>
      <c r="E143" s="5">
        <f>SUMIF($C90:$C139,$C130,E90:E139)</f>
        <v>528.5</v>
      </c>
      <c r="F143" s="5">
        <f>SUMIF($C90:$C137,$C130,F90:F137)</f>
        <v>0</v>
      </c>
      <c r="G143" s="5">
        <f>SUMIF($C90:$C137,$C130,G90:G137)</f>
        <v>0</v>
      </c>
      <c r="H143" s="5">
        <f>SUMIF($C90:$C137,$C130,H90:H137)</f>
        <v>0</v>
      </c>
      <c r="I143" s="185"/>
    </row>
    <row r="144" spans="2:16" ht="19.899999999999999" customHeight="1" x14ac:dyDescent="0.2">
      <c r="B144" s="184"/>
      <c r="C144" s="18" t="s">
        <v>129</v>
      </c>
      <c r="D144" s="20"/>
      <c r="E144" s="182">
        <f>SUMIF($C90:$C139,$C93,E90:E139)</f>
        <v>954.30000000000007</v>
      </c>
      <c r="F144" s="182">
        <f>SUMIF($C90:$C137,$C93,F90:F137)</f>
        <v>1076.5999999999999</v>
      </c>
      <c r="G144" s="5">
        <f>SUMIF($C90:$C137,$C93,G90:G137)</f>
        <v>1165.8</v>
      </c>
      <c r="H144" s="182">
        <f>SUMIF($C90:$C137,$C93,H90:H137)</f>
        <v>1262.8</v>
      </c>
      <c r="I144" s="185"/>
      <c r="K144" s="16"/>
    </row>
    <row r="145" spans="2:14" ht="29.45" customHeight="1" x14ac:dyDescent="0.2">
      <c r="B145" s="184"/>
      <c r="C145" s="13" t="s">
        <v>130</v>
      </c>
      <c r="D145" s="263"/>
      <c r="E145" s="264">
        <f>SUMIF($C90:$C137,$C117,E90:E137)</f>
        <v>113</v>
      </c>
      <c r="F145" s="265">
        <f>SUMIF($C90:$C137,$C117,F90:F137)</f>
        <v>117.3</v>
      </c>
      <c r="G145" s="266">
        <f>SUMIF($C90:$C137,$C117,G90:G137)</f>
        <v>120.3</v>
      </c>
      <c r="H145" s="265">
        <f>SUMIF($C90:$C137,$C117,H90:H137)</f>
        <v>62.5</v>
      </c>
      <c r="I145" s="267"/>
    </row>
    <row r="146" spans="2:14" ht="18.600000000000001" customHeight="1" x14ac:dyDescent="0.2">
      <c r="B146" s="188"/>
      <c r="C146" s="18" t="s">
        <v>131</v>
      </c>
      <c r="D146" s="263"/>
      <c r="E146" s="265">
        <f>SUMIF($C90:$C139,$C94,E90:E139)</f>
        <v>67.400000000000006</v>
      </c>
      <c r="F146" s="268">
        <f>SUMIF($C90:$C139,$C94,F90:F139)</f>
        <v>0</v>
      </c>
      <c r="G146" s="269">
        <f>SUMIF($C90:$C139,$C94,G90:G139)</f>
        <v>0</v>
      </c>
      <c r="H146" s="265">
        <f>SUMIF($C90:$C137,$C94,H90:H137)</f>
        <v>0</v>
      </c>
      <c r="I146" s="267"/>
    </row>
    <row r="147" spans="2:14" ht="18.600000000000001" customHeight="1" x14ac:dyDescent="0.2">
      <c r="B147" s="270"/>
      <c r="C147" s="10" t="s">
        <v>49</v>
      </c>
      <c r="D147" s="19"/>
      <c r="E147" s="111">
        <f>E149</f>
        <v>227.1</v>
      </c>
      <c r="F147" s="201">
        <f>F149</f>
        <v>347.79999999999995</v>
      </c>
      <c r="G147" s="12">
        <f t="shared" ref="G147:H147" si="4">G149</f>
        <v>281.5</v>
      </c>
      <c r="H147" s="111">
        <f t="shared" si="4"/>
        <v>5.7</v>
      </c>
      <c r="I147" s="262"/>
      <c r="K147" s="62"/>
      <c r="L147" s="63"/>
      <c r="M147" s="63"/>
      <c r="N147" s="63"/>
    </row>
    <row r="148" spans="2:14" ht="18.600000000000001" customHeight="1" x14ac:dyDescent="0.2">
      <c r="B148" s="148"/>
      <c r="C148" s="18" t="s">
        <v>50</v>
      </c>
      <c r="D148" s="271"/>
      <c r="E148" s="57"/>
      <c r="F148" s="272"/>
      <c r="G148" s="57"/>
      <c r="H148" s="57"/>
      <c r="I148" s="273"/>
      <c r="K148" s="62"/>
      <c r="L148" s="63"/>
      <c r="M148" s="63"/>
      <c r="N148" s="63"/>
    </row>
    <row r="149" spans="2:14" ht="18.600000000000001" customHeight="1" x14ac:dyDescent="0.2">
      <c r="B149" s="149"/>
      <c r="C149" s="18" t="s">
        <v>51</v>
      </c>
      <c r="D149" s="271"/>
      <c r="E149" s="57">
        <f>SUMIF(C90:C139,C106,E90:E139)</f>
        <v>227.1</v>
      </c>
      <c r="F149" s="57">
        <f>SUMIF(C90:C139,C106,F90:F139)</f>
        <v>347.79999999999995</v>
      </c>
      <c r="G149" s="57">
        <f>SUMIF(C90:C139,C106,G90:G139)</f>
        <v>281.5</v>
      </c>
      <c r="H149" s="57">
        <f>SUMIF(C90:C139,C106,H90:H139)</f>
        <v>5.7</v>
      </c>
      <c r="I149" s="273"/>
      <c r="K149" s="62"/>
      <c r="L149" s="63"/>
      <c r="M149" s="63"/>
      <c r="N149" s="64"/>
    </row>
    <row r="150" spans="2:14" ht="32.450000000000003" customHeight="1" x14ac:dyDescent="0.2">
      <c r="B150" s="11" t="s">
        <v>132</v>
      </c>
      <c r="C150" s="48" t="s">
        <v>133</v>
      </c>
      <c r="D150" s="49"/>
      <c r="E150" s="50"/>
      <c r="F150" s="50"/>
      <c r="G150" s="50"/>
      <c r="H150" s="50"/>
      <c r="I150" s="51"/>
    </row>
    <row r="151" spans="2:14" ht="31.9" customHeight="1" x14ac:dyDescent="0.2">
      <c r="B151" s="37" t="s">
        <v>134</v>
      </c>
      <c r="C151" s="18" t="s">
        <v>135</v>
      </c>
      <c r="D151" s="153" t="s">
        <v>64</v>
      </c>
      <c r="E151" s="57"/>
      <c r="F151" s="57"/>
      <c r="G151" s="57"/>
      <c r="H151" s="57"/>
      <c r="I151" s="65"/>
    </row>
    <row r="152" spans="2:14" ht="30.6" customHeight="1" x14ac:dyDescent="0.2">
      <c r="B152" s="243"/>
      <c r="C152" s="85" t="s">
        <v>17</v>
      </c>
      <c r="D152" s="155"/>
      <c r="E152" s="65">
        <f>1395.7-12.3</f>
        <v>1383.4</v>
      </c>
      <c r="F152" s="65">
        <v>1559</v>
      </c>
      <c r="G152" s="65">
        <v>1559</v>
      </c>
      <c r="H152" s="65">
        <v>1559</v>
      </c>
      <c r="I152" s="192"/>
      <c r="J152" s="4"/>
      <c r="K152" s="4"/>
      <c r="L152" s="4"/>
      <c r="M152" s="4"/>
      <c r="N152" s="4"/>
    </row>
    <row r="153" spans="2:14" ht="18" customHeight="1" x14ac:dyDescent="0.2">
      <c r="B153" s="181" t="s">
        <v>136</v>
      </c>
      <c r="C153" s="13" t="s">
        <v>137</v>
      </c>
      <c r="D153" s="155"/>
      <c r="E153" s="192"/>
      <c r="F153" s="192"/>
      <c r="G153" s="192"/>
      <c r="H153" s="192"/>
      <c r="I153" s="192" t="s">
        <v>34</v>
      </c>
    </row>
    <row r="154" spans="2:14" ht="30" customHeight="1" x14ac:dyDescent="0.2">
      <c r="B154" s="188"/>
      <c r="C154" s="85" t="s">
        <v>17</v>
      </c>
      <c r="D154" s="155"/>
      <c r="E154" s="192"/>
      <c r="F154" s="192">
        <v>77.599999999999994</v>
      </c>
      <c r="G154" s="192">
        <v>59.8</v>
      </c>
      <c r="H154" s="192">
        <v>59.8</v>
      </c>
      <c r="I154" s="5"/>
      <c r="J154" s="56"/>
    </row>
    <row r="155" spans="2:14" ht="21" customHeight="1" x14ac:dyDescent="0.2">
      <c r="B155" s="148" t="s">
        <v>138</v>
      </c>
      <c r="C155" s="13" t="s">
        <v>139</v>
      </c>
      <c r="D155" s="155"/>
      <c r="E155" s="192"/>
      <c r="F155" s="192"/>
      <c r="G155" s="192"/>
      <c r="H155" s="192"/>
      <c r="I155" s="5"/>
      <c r="J155" s="56"/>
    </row>
    <row r="156" spans="2:14" ht="30" customHeight="1" x14ac:dyDescent="0.2">
      <c r="B156" s="149"/>
      <c r="C156" s="85" t="s">
        <v>17</v>
      </c>
      <c r="D156" s="154"/>
      <c r="E156" s="192">
        <v>32.299999999999997</v>
      </c>
      <c r="F156" s="192">
        <v>62.3</v>
      </c>
      <c r="G156" s="192">
        <v>62.3</v>
      </c>
      <c r="H156" s="192">
        <v>62.3</v>
      </c>
      <c r="I156" s="5"/>
      <c r="J156" s="56"/>
    </row>
    <row r="157" spans="2:14" ht="19.899999999999999" customHeight="1" x14ac:dyDescent="0.2">
      <c r="B157" s="24"/>
      <c r="C157" s="10" t="s">
        <v>45</v>
      </c>
      <c r="D157" s="274"/>
      <c r="E157" s="12">
        <f>SUM(E152:E156)</f>
        <v>1415.7</v>
      </c>
      <c r="F157" s="12">
        <f t="shared" ref="F157:H157" si="5">SUM(F152:F156)</f>
        <v>1698.8999999999999</v>
      </c>
      <c r="G157" s="12">
        <f t="shared" si="5"/>
        <v>1681.1</v>
      </c>
      <c r="H157" s="12">
        <f t="shared" si="5"/>
        <v>1681.1</v>
      </c>
      <c r="I157" s="12"/>
    </row>
    <row r="158" spans="2:14" ht="18" customHeight="1" x14ac:dyDescent="0.2">
      <c r="B158" s="38"/>
      <c r="C158" s="13" t="s">
        <v>46</v>
      </c>
      <c r="D158" s="146"/>
      <c r="E158" s="57"/>
      <c r="F158" s="57"/>
      <c r="G158" s="57"/>
      <c r="H158" s="57"/>
      <c r="I158" s="57"/>
    </row>
    <row r="159" spans="2:14" ht="30" customHeight="1" x14ac:dyDescent="0.2">
      <c r="B159" s="230"/>
      <c r="C159" s="13" t="s">
        <v>47</v>
      </c>
      <c r="D159" s="146"/>
      <c r="E159" s="57">
        <f>SUMIF($C151:$C156,$C152,E151:E156)</f>
        <v>1415.7</v>
      </c>
      <c r="F159" s="57">
        <f>SUMIF($C151:$C156,$C152,F151:F156)</f>
        <v>1698.8999999999999</v>
      </c>
      <c r="G159" s="57">
        <f>SUMIF($C151:$C156,$C152,G151:G156)</f>
        <v>1681.1</v>
      </c>
      <c r="H159" s="57">
        <f>SUMIF($C151:$C156,$C152,H151:H156)</f>
        <v>1681.1</v>
      </c>
      <c r="I159" s="57"/>
    </row>
    <row r="160" spans="2:14" ht="55.15" customHeight="1" x14ac:dyDescent="0.2">
      <c r="B160" s="11" t="s">
        <v>140</v>
      </c>
      <c r="C160" s="48" t="s">
        <v>141</v>
      </c>
      <c r="D160" s="49"/>
      <c r="E160" s="50"/>
      <c r="F160" s="50"/>
      <c r="G160" s="50"/>
      <c r="H160" s="50"/>
      <c r="I160" s="50"/>
    </row>
    <row r="161" spans="2:14" ht="41.45" customHeight="1" x14ac:dyDescent="0.2">
      <c r="B161" s="148" t="s">
        <v>142</v>
      </c>
      <c r="C161" s="246" t="s">
        <v>143</v>
      </c>
      <c r="D161" s="275" t="s">
        <v>41</v>
      </c>
      <c r="E161" s="57"/>
      <c r="F161" s="57"/>
      <c r="G161" s="57"/>
      <c r="H161" s="57"/>
      <c r="I161" s="65" t="s">
        <v>89</v>
      </c>
    </row>
    <row r="162" spans="2:14" ht="30.6" customHeight="1" x14ac:dyDescent="0.2">
      <c r="B162" s="149"/>
      <c r="C162" s="132" t="s">
        <v>17</v>
      </c>
      <c r="D162" s="248"/>
      <c r="E162" s="65">
        <v>126.7</v>
      </c>
      <c r="F162" s="192">
        <v>141.1</v>
      </c>
      <c r="G162" s="192">
        <v>141.1</v>
      </c>
      <c r="H162" s="192">
        <v>141.1</v>
      </c>
      <c r="I162" s="57"/>
    </row>
    <row r="163" spans="2:14" ht="30.6" customHeight="1" x14ac:dyDescent="0.2">
      <c r="B163" s="37" t="s">
        <v>144</v>
      </c>
      <c r="C163" s="78" t="s">
        <v>145</v>
      </c>
      <c r="D163" s="248"/>
      <c r="E163" s="65"/>
      <c r="F163" s="65"/>
      <c r="G163" s="65"/>
      <c r="H163" s="65"/>
      <c r="I163" s="65"/>
    </row>
    <row r="164" spans="2:14" ht="30.6" customHeight="1" x14ac:dyDescent="0.2">
      <c r="B164" s="243"/>
      <c r="C164" s="132" t="s">
        <v>17</v>
      </c>
      <c r="D164" s="248"/>
      <c r="E164" s="65">
        <f>89-13.4+13.4</f>
        <v>89</v>
      </c>
      <c r="F164" s="192">
        <v>109.8</v>
      </c>
      <c r="G164" s="192">
        <v>109.8</v>
      </c>
      <c r="H164" s="192">
        <v>109.8</v>
      </c>
      <c r="I164" s="57"/>
    </row>
    <row r="165" spans="2:14" ht="22.15" customHeight="1" x14ac:dyDescent="0.2">
      <c r="B165" s="243"/>
      <c r="C165" s="75" t="s">
        <v>19</v>
      </c>
      <c r="D165" s="248"/>
      <c r="E165" s="65">
        <v>34.6</v>
      </c>
      <c r="F165" s="65"/>
      <c r="G165" s="65"/>
      <c r="H165" s="65"/>
      <c r="I165" s="57"/>
    </row>
    <row r="166" spans="2:14" ht="31.15" customHeight="1" x14ac:dyDescent="0.2">
      <c r="B166" s="148" t="s">
        <v>146</v>
      </c>
      <c r="C166" s="78" t="s">
        <v>147</v>
      </c>
      <c r="D166" s="248"/>
      <c r="E166" s="65"/>
      <c r="F166" s="65"/>
      <c r="G166" s="65"/>
      <c r="H166" s="65"/>
      <c r="I166" s="65" t="s">
        <v>65</v>
      </c>
    </row>
    <row r="167" spans="2:14" ht="30.6" customHeight="1" x14ac:dyDescent="0.2">
      <c r="B167" s="173"/>
      <c r="C167" s="132" t="s">
        <v>17</v>
      </c>
      <c r="D167" s="248"/>
      <c r="E167" s="65">
        <v>895.4</v>
      </c>
      <c r="F167" s="192">
        <v>1132.5</v>
      </c>
      <c r="G167" s="192">
        <v>1132.5</v>
      </c>
      <c r="H167" s="192">
        <v>1132.5</v>
      </c>
      <c r="I167" s="57"/>
      <c r="J167" s="4"/>
      <c r="K167" s="4"/>
      <c r="L167" s="4"/>
      <c r="M167" s="4"/>
      <c r="N167" s="4"/>
    </row>
    <row r="168" spans="2:14" ht="19.899999999999999" customHeight="1" x14ac:dyDescent="0.2">
      <c r="B168" s="145"/>
      <c r="C168" s="75" t="s">
        <v>19</v>
      </c>
      <c r="D168" s="248"/>
      <c r="E168" s="65">
        <v>18.399999999999999</v>
      </c>
      <c r="F168" s="65"/>
      <c r="G168" s="65"/>
      <c r="H168" s="65"/>
      <c r="I168" s="57"/>
      <c r="J168" s="4"/>
      <c r="K168" s="4"/>
      <c r="L168" s="4"/>
      <c r="M168" s="4"/>
      <c r="N168" s="4"/>
    </row>
    <row r="169" spans="2:14" ht="39.75" customHeight="1" x14ac:dyDescent="0.2">
      <c r="B169" s="148" t="s">
        <v>148</v>
      </c>
      <c r="C169" s="78" t="s">
        <v>149</v>
      </c>
      <c r="D169" s="248"/>
      <c r="E169" s="57"/>
      <c r="F169" s="57"/>
      <c r="G169" s="57"/>
      <c r="H169" s="57"/>
      <c r="I169" s="65" t="s">
        <v>68</v>
      </c>
    </row>
    <row r="170" spans="2:14" ht="30.6" customHeight="1" x14ac:dyDescent="0.2">
      <c r="B170" s="173"/>
      <c r="C170" s="132" t="s">
        <v>17</v>
      </c>
      <c r="D170" s="248"/>
      <c r="E170" s="65">
        <f>1521.3-270</f>
        <v>1251.3</v>
      </c>
      <c r="F170" s="192">
        <v>1376.9</v>
      </c>
      <c r="G170" s="192">
        <v>1376.9</v>
      </c>
      <c r="H170" s="192">
        <v>1376.9</v>
      </c>
      <c r="I170" s="57"/>
    </row>
    <row r="171" spans="2:14" ht="56.25" customHeight="1" x14ac:dyDescent="0.2">
      <c r="B171" s="148" t="s">
        <v>150</v>
      </c>
      <c r="C171" s="78" t="s">
        <v>151</v>
      </c>
      <c r="D171" s="248"/>
      <c r="E171" s="57"/>
      <c r="F171" s="5"/>
      <c r="G171" s="5"/>
      <c r="H171" s="5"/>
      <c r="I171" s="57"/>
    </row>
    <row r="172" spans="2:14" ht="30.6" customHeight="1" x14ac:dyDescent="0.2">
      <c r="B172" s="149"/>
      <c r="C172" s="132" t="s">
        <v>17</v>
      </c>
      <c r="D172" s="248"/>
      <c r="E172" s="65">
        <v>27.1</v>
      </c>
      <c r="F172" s="192">
        <v>28.6</v>
      </c>
      <c r="G172" s="192">
        <v>28.6</v>
      </c>
      <c r="H172" s="192">
        <v>28.6</v>
      </c>
      <c r="I172" s="57"/>
    </row>
    <row r="173" spans="2:14" ht="30.6" customHeight="1" x14ac:dyDescent="0.2">
      <c r="B173" s="148" t="s">
        <v>152</v>
      </c>
      <c r="C173" s="78" t="s">
        <v>153</v>
      </c>
      <c r="D173" s="248"/>
      <c r="E173" s="57"/>
      <c r="F173" s="5"/>
      <c r="G173" s="5"/>
      <c r="H173" s="5"/>
      <c r="I173" s="57"/>
    </row>
    <row r="174" spans="2:14" ht="30.6" customHeight="1" x14ac:dyDescent="0.2">
      <c r="B174" s="149"/>
      <c r="C174" s="132" t="s">
        <v>17</v>
      </c>
      <c r="D174" s="248"/>
      <c r="E174" s="65">
        <v>22</v>
      </c>
      <c r="F174" s="192">
        <v>31.6</v>
      </c>
      <c r="G174" s="192">
        <v>31.6</v>
      </c>
      <c r="H174" s="192">
        <v>31.6</v>
      </c>
      <c r="I174" s="57"/>
    </row>
    <row r="175" spans="2:14" ht="45.6" customHeight="1" x14ac:dyDescent="0.2">
      <c r="B175" s="148" t="s">
        <v>154</v>
      </c>
      <c r="C175" s="78" t="s">
        <v>155</v>
      </c>
      <c r="D175" s="248"/>
      <c r="E175" s="57"/>
      <c r="F175" s="5"/>
      <c r="G175" s="5"/>
      <c r="H175" s="5"/>
      <c r="I175" s="57"/>
    </row>
    <row r="176" spans="2:14" ht="30.6" customHeight="1" x14ac:dyDescent="0.2">
      <c r="B176" s="149"/>
      <c r="C176" s="132" t="s">
        <v>17</v>
      </c>
      <c r="D176" s="248"/>
      <c r="E176" s="65">
        <f>41.7+7</f>
        <v>48.7</v>
      </c>
      <c r="F176" s="192">
        <v>59.1</v>
      </c>
      <c r="G176" s="192">
        <v>59.1</v>
      </c>
      <c r="H176" s="192">
        <v>59.1</v>
      </c>
      <c r="I176" s="57"/>
    </row>
    <row r="177" spans="2:9" ht="30.6" customHeight="1" x14ac:dyDescent="0.2">
      <c r="B177" s="148" t="s">
        <v>156</v>
      </c>
      <c r="C177" s="78" t="s">
        <v>157</v>
      </c>
      <c r="D177" s="248"/>
      <c r="E177" s="65"/>
      <c r="F177" s="192"/>
      <c r="G177" s="192"/>
      <c r="H177" s="192"/>
      <c r="I177" s="65" t="s">
        <v>68</v>
      </c>
    </row>
    <row r="178" spans="2:9" ht="30.6" customHeight="1" x14ac:dyDescent="0.2">
      <c r="B178" s="276"/>
      <c r="C178" s="132" t="s">
        <v>17</v>
      </c>
      <c r="D178" s="248"/>
      <c r="E178" s="65">
        <v>2500.5</v>
      </c>
      <c r="F178" s="192">
        <v>3010.9</v>
      </c>
      <c r="G178" s="192">
        <v>3010.9</v>
      </c>
      <c r="H178" s="192">
        <v>3010.9</v>
      </c>
      <c r="I178" s="57"/>
    </row>
    <row r="179" spans="2:9" ht="18.75" customHeight="1" x14ac:dyDescent="0.2">
      <c r="B179" s="148" t="s">
        <v>158</v>
      </c>
      <c r="C179" s="277" t="s">
        <v>159</v>
      </c>
      <c r="D179" s="278"/>
      <c r="E179" s="65"/>
      <c r="F179" s="65"/>
      <c r="G179" s="65"/>
      <c r="H179" s="65"/>
      <c r="I179" s="57"/>
    </row>
    <row r="180" spans="2:9" ht="30.6" customHeight="1" x14ac:dyDescent="0.2">
      <c r="B180" s="276"/>
      <c r="C180" s="279" t="s">
        <v>17</v>
      </c>
      <c r="D180" s="278"/>
      <c r="E180" s="65"/>
      <c r="F180" s="65">
        <v>11.5</v>
      </c>
      <c r="G180" s="65">
        <v>11.5</v>
      </c>
      <c r="H180" s="65">
        <v>11.5</v>
      </c>
      <c r="I180" s="57"/>
    </row>
    <row r="181" spans="2:9" ht="15.6" customHeight="1" x14ac:dyDescent="0.2">
      <c r="B181" s="213"/>
      <c r="C181" s="10" t="s">
        <v>45</v>
      </c>
      <c r="D181" s="214"/>
      <c r="E181" s="12">
        <f>E183+E184</f>
        <v>5013.6999999999989</v>
      </c>
      <c r="F181" s="12">
        <f ca="1">F183+F184</f>
        <v>5902</v>
      </c>
      <c r="G181" s="12">
        <f t="shared" ref="G181:H181" si="6">G183+G184</f>
        <v>5902</v>
      </c>
      <c r="H181" s="12">
        <f t="shared" si="6"/>
        <v>5902</v>
      </c>
      <c r="I181" s="262"/>
    </row>
    <row r="182" spans="2:9" ht="15.6" customHeight="1" x14ac:dyDescent="0.2">
      <c r="B182" s="280"/>
      <c r="C182" s="13" t="s">
        <v>46</v>
      </c>
      <c r="D182" s="20"/>
      <c r="E182" s="5"/>
      <c r="F182" s="5"/>
      <c r="G182" s="5"/>
      <c r="H182" s="5"/>
      <c r="I182" s="5"/>
    </row>
    <row r="183" spans="2:9" ht="29.45" customHeight="1" x14ac:dyDescent="0.2">
      <c r="B183" s="281"/>
      <c r="C183" s="13" t="s">
        <v>47</v>
      </c>
      <c r="D183" s="20"/>
      <c r="E183" s="5">
        <f>SUMIF($C161:$C178,$C164,E161:E178)</f>
        <v>4960.6999999999989</v>
      </c>
      <c r="F183" s="5">
        <f>SUMIF($C161:$C180,$C164,F161:F180)</f>
        <v>5902</v>
      </c>
      <c r="G183" s="5">
        <f>SUMIF($C161:$C180,$C164,G161:G180)</f>
        <v>5902</v>
      </c>
      <c r="H183" s="5">
        <f>SUMIF($C161:$C180,$C164,H161:H180)</f>
        <v>5902</v>
      </c>
      <c r="I183" s="185"/>
    </row>
    <row r="184" spans="2:9" ht="23.45" customHeight="1" x14ac:dyDescent="0.2">
      <c r="B184" s="282"/>
      <c r="C184" s="13" t="s">
        <v>48</v>
      </c>
      <c r="D184" s="20"/>
      <c r="E184" s="5">
        <f>SUMIF($C161:$C181,$C165,E161:E181)</f>
        <v>53</v>
      </c>
      <c r="F184" s="5">
        <f ca="1">SUMIF($C161:$C178,$C165,F162:F178)</f>
        <v>0</v>
      </c>
      <c r="G184" s="5">
        <f>SUMIF($C162:$C181,$C165,G162:G181)</f>
        <v>0</v>
      </c>
      <c r="H184" s="5">
        <f>SUMIF($C162:$C181,$C165,H162:H181)</f>
        <v>0</v>
      </c>
      <c r="I184" s="185"/>
    </row>
    <row r="185" spans="2:9" ht="28.5" customHeight="1" x14ac:dyDescent="0.2">
      <c r="B185" s="11" t="s">
        <v>160</v>
      </c>
      <c r="C185" s="48" t="s">
        <v>161</v>
      </c>
      <c r="D185" s="49"/>
      <c r="E185" s="50"/>
      <c r="F185" s="50"/>
      <c r="G185" s="50"/>
      <c r="H185" s="50"/>
      <c r="I185" s="51"/>
    </row>
    <row r="186" spans="2:9" ht="30" customHeight="1" x14ac:dyDescent="0.2">
      <c r="B186" s="181" t="s">
        <v>162</v>
      </c>
      <c r="C186" s="13" t="s">
        <v>163</v>
      </c>
      <c r="D186" s="280" t="s">
        <v>41</v>
      </c>
      <c r="E186" s="192"/>
      <c r="F186" s="192"/>
      <c r="G186" s="192"/>
      <c r="H186" s="192"/>
      <c r="I186" s="283"/>
    </row>
    <row r="187" spans="2:9" ht="30" customHeight="1" x14ac:dyDescent="0.2">
      <c r="B187" s="188"/>
      <c r="C187" s="85" t="s">
        <v>17</v>
      </c>
      <c r="D187" s="281"/>
      <c r="E187" s="192">
        <v>110</v>
      </c>
      <c r="F187" s="192">
        <v>110</v>
      </c>
      <c r="G187" s="192">
        <v>110</v>
      </c>
      <c r="H187" s="192">
        <v>110</v>
      </c>
      <c r="I187" s="283"/>
    </row>
    <row r="188" spans="2:9" ht="97.5" customHeight="1" x14ac:dyDescent="0.2">
      <c r="B188" s="181" t="s">
        <v>164</v>
      </c>
      <c r="C188" s="13" t="s">
        <v>165</v>
      </c>
      <c r="D188" s="281"/>
      <c r="E188" s="192"/>
      <c r="F188" s="192"/>
      <c r="G188" s="192"/>
      <c r="H188" s="192"/>
      <c r="I188" s="283"/>
    </row>
    <row r="189" spans="2:9" ht="29.45" customHeight="1" x14ac:dyDescent="0.2">
      <c r="B189" s="188"/>
      <c r="C189" s="85" t="s">
        <v>17</v>
      </c>
      <c r="D189" s="281"/>
      <c r="E189" s="192">
        <v>140</v>
      </c>
      <c r="F189" s="192">
        <v>140</v>
      </c>
      <c r="G189" s="192">
        <v>140</v>
      </c>
      <c r="H189" s="192">
        <v>140</v>
      </c>
      <c r="I189" s="283"/>
    </row>
    <row r="190" spans="2:9" ht="19.899999999999999" customHeight="1" x14ac:dyDescent="0.2">
      <c r="B190" s="270"/>
      <c r="C190" s="10" t="s">
        <v>45</v>
      </c>
      <c r="D190" s="214"/>
      <c r="E190" s="12">
        <f>E192</f>
        <v>250</v>
      </c>
      <c r="F190" s="12">
        <f t="shared" ref="F190:H190" si="7">F192</f>
        <v>250</v>
      </c>
      <c r="G190" s="12">
        <f t="shared" si="7"/>
        <v>250</v>
      </c>
      <c r="H190" s="12">
        <f t="shared" si="7"/>
        <v>250</v>
      </c>
      <c r="I190" s="262"/>
    </row>
    <row r="191" spans="2:9" ht="16.899999999999999" customHeight="1" x14ac:dyDescent="0.2">
      <c r="B191" s="181"/>
      <c r="C191" s="13" t="s">
        <v>46</v>
      </c>
      <c r="D191" s="20"/>
      <c r="E191" s="5"/>
      <c r="F191" s="5"/>
      <c r="G191" s="5"/>
      <c r="H191" s="5"/>
      <c r="I191" s="185"/>
    </row>
    <row r="192" spans="2:9" ht="28.15" customHeight="1" x14ac:dyDescent="0.2">
      <c r="B192" s="184"/>
      <c r="C192" s="13" t="s">
        <v>47</v>
      </c>
      <c r="D192" s="20"/>
      <c r="E192" s="5">
        <f>SUMIF($C186:$C189,$C187,E186:E189)</f>
        <v>250</v>
      </c>
      <c r="F192" s="5">
        <f>SUMIF($C186:$C189,$C187,F186:F189)</f>
        <v>250</v>
      </c>
      <c r="G192" s="5">
        <f>SUMIF($C186:$C189,$C187,G186:G189)</f>
        <v>250</v>
      </c>
      <c r="H192" s="5">
        <f>SUMIF($C186:$C189,$C187,H186:H189)</f>
        <v>250</v>
      </c>
      <c r="I192" s="185"/>
    </row>
    <row r="193" spans="2:9" ht="63.6" customHeight="1" x14ac:dyDescent="0.2">
      <c r="B193" s="11" t="s">
        <v>166</v>
      </c>
      <c r="C193" s="48" t="s">
        <v>167</v>
      </c>
      <c r="D193" s="49" t="s">
        <v>123</v>
      </c>
      <c r="E193" s="50"/>
      <c r="F193" s="50"/>
      <c r="G193" s="50"/>
      <c r="H193" s="50"/>
      <c r="I193" s="51"/>
    </row>
    <row r="194" spans="2:9" ht="22.15" customHeight="1" x14ac:dyDescent="0.2">
      <c r="B194" s="10"/>
      <c r="C194" s="10" t="s">
        <v>45</v>
      </c>
      <c r="D194" s="214"/>
      <c r="E194" s="12">
        <f>SUM(E195:E197)</f>
        <v>738.1</v>
      </c>
      <c r="F194" s="12">
        <f>SUM(F195:F197)</f>
        <v>323.10000000000002</v>
      </c>
      <c r="G194" s="12">
        <f>SUM(G195:G197)</f>
        <v>330</v>
      </c>
      <c r="H194" s="12">
        <f>SUM(H195:H197)</f>
        <v>330</v>
      </c>
      <c r="I194" s="12"/>
    </row>
    <row r="195" spans="2:9" ht="18.600000000000001" customHeight="1" x14ac:dyDescent="0.2">
      <c r="B195" s="230"/>
      <c r="C195" s="13" t="s">
        <v>46</v>
      </c>
      <c r="D195" s="226"/>
      <c r="E195" s="57"/>
      <c r="F195" s="57"/>
      <c r="G195" s="57"/>
      <c r="H195" s="57"/>
      <c r="I195" s="57"/>
    </row>
    <row r="196" spans="2:9" ht="28.15" customHeight="1" x14ac:dyDescent="0.2">
      <c r="B196" s="230"/>
      <c r="C196" s="284" t="s">
        <v>17</v>
      </c>
      <c r="D196" s="285"/>
      <c r="E196" s="286">
        <v>323.10000000000002</v>
      </c>
      <c r="F196" s="286">
        <v>323.10000000000002</v>
      </c>
      <c r="G196" s="286">
        <v>330</v>
      </c>
      <c r="H196" s="286">
        <v>330</v>
      </c>
      <c r="I196" s="286"/>
    </row>
    <row r="197" spans="2:9" ht="21" customHeight="1" x14ac:dyDescent="0.2">
      <c r="B197" s="230"/>
      <c r="C197" s="86" t="s">
        <v>19</v>
      </c>
      <c r="D197" s="287"/>
      <c r="E197" s="288">
        <v>415</v>
      </c>
      <c r="F197" s="288"/>
      <c r="G197" s="288"/>
      <c r="H197" s="288"/>
      <c r="I197" s="288"/>
    </row>
    <row r="198" spans="2:9" ht="18.75" customHeight="1" x14ac:dyDescent="0.2">
      <c r="B198" s="213"/>
      <c r="C198" s="10" t="s">
        <v>49</v>
      </c>
      <c r="D198" s="214"/>
      <c r="E198" s="12">
        <f>SUM(E200:E200)</f>
        <v>0</v>
      </c>
      <c r="F198" s="12">
        <f>SUM(F200:F200)</f>
        <v>415</v>
      </c>
      <c r="G198" s="12">
        <f>SUM(G200:G200)</f>
        <v>420</v>
      </c>
      <c r="H198" s="12">
        <f>SUM(H200:H200)</f>
        <v>420</v>
      </c>
      <c r="I198" s="12"/>
    </row>
    <row r="199" spans="2:9" ht="15.75" customHeight="1" x14ac:dyDescent="0.2">
      <c r="B199" s="215"/>
      <c r="C199" s="18" t="s">
        <v>50</v>
      </c>
      <c r="D199" s="20"/>
      <c r="E199" s="185"/>
      <c r="F199" s="185"/>
      <c r="G199" s="185"/>
      <c r="H199" s="185"/>
      <c r="I199" s="185"/>
    </row>
    <row r="200" spans="2:9" ht="19.5" customHeight="1" x14ac:dyDescent="0.2">
      <c r="B200" s="215"/>
      <c r="C200" s="18" t="s">
        <v>54</v>
      </c>
      <c r="D200" s="271"/>
      <c r="E200" s="57"/>
      <c r="F200" s="57">
        <v>415</v>
      </c>
      <c r="G200" s="57">
        <v>420</v>
      </c>
      <c r="H200" s="57">
        <v>420</v>
      </c>
      <c r="I200" s="185"/>
    </row>
    <row r="201" spans="2:9" ht="30.75" customHeight="1" x14ac:dyDescent="0.2">
      <c r="B201" s="11" t="s">
        <v>168</v>
      </c>
      <c r="C201" s="289" t="s">
        <v>169</v>
      </c>
      <c r="D201" s="290"/>
      <c r="E201" s="291"/>
      <c r="F201" s="291"/>
      <c r="G201" s="291"/>
      <c r="H201" s="291"/>
      <c r="I201" s="291"/>
    </row>
    <row r="202" spans="2:9" ht="19.149999999999999" customHeight="1" x14ac:dyDescent="0.2">
      <c r="B202" s="10"/>
      <c r="C202" s="10" t="s">
        <v>45</v>
      </c>
      <c r="D202" s="214"/>
      <c r="E202" s="12">
        <f>E204+E205</f>
        <v>17</v>
      </c>
      <c r="F202" s="12">
        <f>F204+F205</f>
        <v>20</v>
      </c>
      <c r="G202" s="12">
        <f>G204+G205</f>
        <v>20</v>
      </c>
      <c r="H202" s="12">
        <f>H204+H205</f>
        <v>20</v>
      </c>
      <c r="I202" s="12"/>
    </row>
    <row r="203" spans="2:9" ht="17.45" customHeight="1" x14ac:dyDescent="0.2">
      <c r="B203" s="174"/>
      <c r="C203" s="41" t="s">
        <v>46</v>
      </c>
      <c r="D203" s="144"/>
      <c r="E203" s="272"/>
      <c r="F203" s="272"/>
      <c r="G203" s="272"/>
      <c r="H203" s="272"/>
      <c r="I203" s="272"/>
    </row>
    <row r="204" spans="2:9" ht="54.75" customHeight="1" x14ac:dyDescent="0.2">
      <c r="B204" s="292"/>
      <c r="C204" s="13" t="s">
        <v>17</v>
      </c>
      <c r="D204" s="226" t="s">
        <v>170</v>
      </c>
      <c r="E204" s="57">
        <f>6.5-4.5</f>
        <v>2</v>
      </c>
      <c r="F204" s="5"/>
      <c r="G204" s="5"/>
      <c r="H204" s="57"/>
      <c r="I204" s="57"/>
    </row>
    <row r="205" spans="2:9" ht="105.75" customHeight="1" x14ac:dyDescent="0.2">
      <c r="B205" s="175"/>
      <c r="C205" s="13" t="s">
        <v>17</v>
      </c>
      <c r="D205" s="226" t="s">
        <v>171</v>
      </c>
      <c r="E205" s="57">
        <v>15</v>
      </c>
      <c r="F205" s="57">
        <v>20</v>
      </c>
      <c r="G205" s="57">
        <v>20</v>
      </c>
      <c r="H205" s="57">
        <v>20</v>
      </c>
      <c r="I205" s="57"/>
    </row>
    <row r="206" spans="2:9" ht="32.450000000000003" customHeight="1" x14ac:dyDescent="0.2">
      <c r="B206" s="11" t="s">
        <v>172</v>
      </c>
      <c r="C206" s="289" t="s">
        <v>173</v>
      </c>
      <c r="D206" s="290"/>
      <c r="E206" s="291"/>
      <c r="F206" s="291"/>
      <c r="G206" s="291"/>
      <c r="H206" s="291"/>
      <c r="I206" s="291"/>
    </row>
    <row r="207" spans="2:9" ht="19.149999999999999" customHeight="1" x14ac:dyDescent="0.2">
      <c r="B207" s="10"/>
      <c r="C207" s="10" t="s">
        <v>45</v>
      </c>
      <c r="D207" s="214"/>
      <c r="E207" s="12">
        <f>E209</f>
        <v>0</v>
      </c>
      <c r="F207" s="12">
        <f t="shared" ref="F207:H207" si="8">F209</f>
        <v>18.2</v>
      </c>
      <c r="G207" s="12">
        <f t="shared" si="8"/>
        <v>18.2</v>
      </c>
      <c r="H207" s="12">
        <f t="shared" si="8"/>
        <v>18.2</v>
      </c>
      <c r="I207" s="12"/>
    </row>
    <row r="208" spans="2:9" ht="17.45" customHeight="1" x14ac:dyDescent="0.2">
      <c r="B208" s="174"/>
      <c r="C208" s="41" t="s">
        <v>46</v>
      </c>
      <c r="D208" s="144"/>
      <c r="E208" s="272"/>
      <c r="F208" s="272"/>
      <c r="G208" s="272"/>
      <c r="H208" s="272"/>
      <c r="I208" s="272"/>
    </row>
    <row r="209" spans="2:10" ht="90.75" customHeight="1" x14ac:dyDescent="0.2">
      <c r="B209" s="175"/>
      <c r="C209" s="13" t="s">
        <v>17</v>
      </c>
      <c r="D209" s="226" t="s">
        <v>306</v>
      </c>
      <c r="E209" s="57"/>
      <c r="F209" s="5">
        <v>18.2</v>
      </c>
      <c r="G209" s="5">
        <v>18.2</v>
      </c>
      <c r="H209" s="57">
        <v>18.2</v>
      </c>
      <c r="I209" s="57"/>
    </row>
    <row r="210" spans="2:10" ht="47.25" customHeight="1" x14ac:dyDescent="0.2">
      <c r="B210" s="11" t="s">
        <v>174</v>
      </c>
      <c r="C210" s="48" t="s">
        <v>175</v>
      </c>
      <c r="D210" s="49" t="s">
        <v>64</v>
      </c>
      <c r="E210" s="50"/>
      <c r="F210" s="50"/>
      <c r="G210" s="50"/>
      <c r="H210" s="50"/>
      <c r="I210" s="50"/>
    </row>
    <row r="211" spans="2:10" ht="19.149999999999999" customHeight="1" x14ac:dyDescent="0.2">
      <c r="B211" s="10"/>
      <c r="C211" s="10" t="s">
        <v>45</v>
      </c>
      <c r="D211" s="214"/>
      <c r="E211" s="12">
        <f>E213</f>
        <v>6.9</v>
      </c>
      <c r="F211" s="12">
        <f>F213</f>
        <v>6.9</v>
      </c>
      <c r="G211" s="12">
        <f>G213</f>
        <v>6.9</v>
      </c>
      <c r="H211" s="12">
        <f t="shared" ref="H211" si="9">H213</f>
        <v>6.9</v>
      </c>
      <c r="I211" s="12"/>
    </row>
    <row r="212" spans="2:10" ht="19.149999999999999" customHeight="1" x14ac:dyDescent="0.2">
      <c r="B212" s="230"/>
      <c r="C212" s="41" t="s">
        <v>46</v>
      </c>
      <c r="D212" s="226"/>
      <c r="E212" s="57"/>
      <c r="F212" s="57"/>
      <c r="G212" s="57"/>
      <c r="H212" s="57"/>
      <c r="I212" s="57"/>
    </row>
    <row r="213" spans="2:10" ht="27.6" customHeight="1" x14ac:dyDescent="0.2">
      <c r="B213" s="109"/>
      <c r="C213" s="13" t="s">
        <v>17</v>
      </c>
      <c r="D213" s="226"/>
      <c r="E213" s="57">
        <v>6.9</v>
      </c>
      <c r="F213" s="57">
        <v>6.9</v>
      </c>
      <c r="G213" s="57">
        <v>6.9</v>
      </c>
      <c r="H213" s="57">
        <v>6.9</v>
      </c>
      <c r="I213" s="57"/>
    </row>
    <row r="214" spans="2:10" ht="47.25" customHeight="1" x14ac:dyDescent="0.2">
      <c r="B214" s="11" t="s">
        <v>176</v>
      </c>
      <c r="C214" s="48" t="s">
        <v>177</v>
      </c>
      <c r="D214" s="49" t="s">
        <v>64</v>
      </c>
      <c r="E214" s="50"/>
      <c r="F214" s="50"/>
      <c r="G214" s="50"/>
      <c r="H214" s="50"/>
      <c r="I214" s="50"/>
    </row>
    <row r="215" spans="2:10" ht="19.149999999999999" customHeight="1" x14ac:dyDescent="0.2">
      <c r="B215" s="10"/>
      <c r="C215" s="10" t="s">
        <v>45</v>
      </c>
      <c r="D215" s="214"/>
      <c r="E215" s="12">
        <f>E217</f>
        <v>0</v>
      </c>
      <c r="F215" s="12">
        <f>F217</f>
        <v>10</v>
      </c>
      <c r="G215" s="12">
        <f>G217</f>
        <v>10</v>
      </c>
      <c r="H215" s="12">
        <f>H217</f>
        <v>10</v>
      </c>
      <c r="I215" s="12"/>
    </row>
    <row r="216" spans="2:10" ht="16.5" customHeight="1" x14ac:dyDescent="0.2">
      <c r="B216" s="230"/>
      <c r="C216" s="41" t="s">
        <v>46</v>
      </c>
      <c r="D216" s="226"/>
      <c r="E216" s="57"/>
      <c r="F216" s="57"/>
      <c r="G216" s="57"/>
      <c r="H216" s="57"/>
      <c r="I216" s="57"/>
    </row>
    <row r="217" spans="2:10" ht="27.6" customHeight="1" x14ac:dyDescent="0.2">
      <c r="B217" s="109"/>
      <c r="C217" s="13" t="s">
        <v>17</v>
      </c>
      <c r="D217" s="226"/>
      <c r="E217" s="57"/>
      <c r="F217" s="57">
        <v>10</v>
      </c>
      <c r="G217" s="57">
        <v>10</v>
      </c>
      <c r="H217" s="57">
        <v>10</v>
      </c>
      <c r="I217" s="57"/>
    </row>
    <row r="218" spans="2:10" ht="54.6" customHeight="1" x14ac:dyDescent="0.2">
      <c r="B218" s="11" t="s">
        <v>178</v>
      </c>
      <c r="C218" s="48" t="s">
        <v>179</v>
      </c>
      <c r="D218" s="49" t="s">
        <v>61</v>
      </c>
      <c r="E218" s="50"/>
      <c r="F218" s="50"/>
      <c r="G218" s="50"/>
      <c r="H218" s="50"/>
      <c r="I218" s="50"/>
      <c r="J218" s="56"/>
    </row>
    <row r="219" spans="2:10" ht="19.899999999999999" customHeight="1" x14ac:dyDescent="0.2">
      <c r="B219" s="40"/>
      <c r="C219" s="10" t="s">
        <v>45</v>
      </c>
      <c r="D219" s="214"/>
      <c r="E219" s="12">
        <f>SUM(E220:E224)</f>
        <v>192.2</v>
      </c>
      <c r="F219" s="12">
        <f t="shared" ref="F219:H219" si="10">SUM(F220:F224)</f>
        <v>258.8</v>
      </c>
      <c r="G219" s="12">
        <f t="shared" si="10"/>
        <v>257.2</v>
      </c>
      <c r="H219" s="12">
        <f t="shared" si="10"/>
        <v>202.79999999999998</v>
      </c>
      <c r="I219" s="12"/>
    </row>
    <row r="220" spans="2:10" ht="19.149999999999999" customHeight="1" x14ac:dyDescent="0.2">
      <c r="B220" s="38"/>
      <c r="C220" s="41" t="s">
        <v>46</v>
      </c>
      <c r="D220" s="226"/>
      <c r="E220" s="57"/>
      <c r="F220" s="57"/>
      <c r="G220" s="57"/>
      <c r="H220" s="57"/>
      <c r="I220" s="57"/>
    </row>
    <row r="221" spans="2:10" ht="28.15" customHeight="1" x14ac:dyDescent="0.2">
      <c r="B221" s="230"/>
      <c r="C221" s="13" t="s">
        <v>17</v>
      </c>
      <c r="D221" s="226"/>
      <c r="E221" s="57">
        <f>106.5</f>
        <v>106.5</v>
      </c>
      <c r="F221" s="5">
        <v>105</v>
      </c>
      <c r="G221" s="5">
        <v>105</v>
      </c>
      <c r="H221" s="57">
        <v>61.3</v>
      </c>
      <c r="I221" s="57"/>
    </row>
    <row r="222" spans="2:10" ht="28.15" customHeight="1" x14ac:dyDescent="0.2">
      <c r="B222" s="230"/>
      <c r="C222" s="18" t="s">
        <v>110</v>
      </c>
      <c r="D222" s="226"/>
      <c r="E222" s="57">
        <f>53.6+31</f>
        <v>84.6</v>
      </c>
      <c r="F222" s="57">
        <v>135.9</v>
      </c>
      <c r="G222" s="57">
        <v>147.4</v>
      </c>
      <c r="H222" s="57">
        <v>137.9</v>
      </c>
      <c r="I222" s="57"/>
    </row>
    <row r="223" spans="2:10" ht="28.15" customHeight="1" x14ac:dyDescent="0.2">
      <c r="B223" s="230"/>
      <c r="C223" s="109" t="s">
        <v>90</v>
      </c>
      <c r="D223" s="226"/>
      <c r="E223" s="57">
        <v>1.1000000000000001</v>
      </c>
      <c r="F223" s="57">
        <v>4.8</v>
      </c>
      <c r="G223" s="57">
        <v>4.8</v>
      </c>
      <c r="H223" s="57">
        <v>3.6</v>
      </c>
      <c r="I223" s="57"/>
    </row>
    <row r="224" spans="2:10" ht="28.15" customHeight="1" x14ac:dyDescent="0.2">
      <c r="B224" s="230"/>
      <c r="C224" s="13" t="s">
        <v>91</v>
      </c>
      <c r="D224" s="226"/>
      <c r="E224" s="57"/>
      <c r="F224" s="57">
        <v>13.1</v>
      </c>
      <c r="G224" s="57"/>
      <c r="H224" s="57"/>
      <c r="I224" s="57"/>
    </row>
    <row r="225" spans="2:9" ht="19.5" customHeight="1" x14ac:dyDescent="0.2">
      <c r="B225" s="293"/>
      <c r="C225" s="110" t="s">
        <v>49</v>
      </c>
      <c r="D225" s="214"/>
      <c r="E225" s="12">
        <f>E227</f>
        <v>0</v>
      </c>
      <c r="F225" s="12">
        <f t="shared" ref="F225:H225" si="11">F227</f>
        <v>0</v>
      </c>
      <c r="G225" s="12">
        <f t="shared" si="11"/>
        <v>0</v>
      </c>
      <c r="H225" s="12">
        <f t="shared" si="11"/>
        <v>0</v>
      </c>
      <c r="I225" s="12"/>
    </row>
    <row r="226" spans="2:9" ht="21" customHeight="1" x14ac:dyDescent="0.2">
      <c r="B226" s="230"/>
      <c r="C226" s="41" t="s">
        <v>50</v>
      </c>
      <c r="D226" s="226"/>
      <c r="E226" s="57"/>
      <c r="F226" s="57"/>
      <c r="G226" s="57"/>
      <c r="H226" s="57"/>
      <c r="I226" s="57"/>
    </row>
    <row r="227" spans="2:9" ht="17.45" customHeight="1" x14ac:dyDescent="0.2">
      <c r="B227" s="109"/>
      <c r="C227" s="41" t="s">
        <v>38</v>
      </c>
      <c r="D227" s="226"/>
      <c r="E227" s="57">
        <f>136.2-51.5-84.7</f>
        <v>0</v>
      </c>
      <c r="F227" s="57"/>
      <c r="G227" s="57"/>
      <c r="H227" s="57"/>
      <c r="I227" s="57"/>
    </row>
    <row r="228" spans="2:9" ht="32.450000000000003" customHeight="1" x14ac:dyDescent="0.2">
      <c r="B228" s="11" t="s">
        <v>180</v>
      </c>
      <c r="C228" s="48" t="s">
        <v>181</v>
      </c>
      <c r="D228" s="49" t="s">
        <v>61</v>
      </c>
      <c r="E228" s="50"/>
      <c r="F228" s="50"/>
      <c r="G228" s="50"/>
      <c r="H228" s="50"/>
      <c r="I228" s="50"/>
    </row>
    <row r="229" spans="2:9" ht="21.75" customHeight="1" x14ac:dyDescent="0.2">
      <c r="B229" s="110"/>
      <c r="C229" s="72" t="s">
        <v>45</v>
      </c>
      <c r="D229" s="214"/>
      <c r="E229" s="12">
        <f>SUM(E231:E232)</f>
        <v>170.79999999999998</v>
      </c>
      <c r="F229" s="12">
        <f>SUM(F231:F232)</f>
        <v>12.2</v>
      </c>
      <c r="G229" s="12">
        <f>SUM(G231:G232)</f>
        <v>0</v>
      </c>
      <c r="H229" s="12">
        <f>SUM(H231:H232)</f>
        <v>0</v>
      </c>
      <c r="I229" s="12"/>
    </row>
    <row r="230" spans="2:9" ht="18" customHeight="1" x14ac:dyDescent="0.2">
      <c r="B230" s="150"/>
      <c r="C230" s="41" t="s">
        <v>46</v>
      </c>
      <c r="D230" s="226"/>
      <c r="E230" s="57"/>
      <c r="F230" s="57"/>
      <c r="G230" s="57"/>
      <c r="H230" s="57"/>
      <c r="I230" s="57"/>
    </row>
    <row r="231" spans="2:9" ht="29.45" customHeight="1" x14ac:dyDescent="0.2">
      <c r="B231" s="151"/>
      <c r="C231" s="13" t="s">
        <v>110</v>
      </c>
      <c r="D231" s="226"/>
      <c r="E231" s="57">
        <v>168.6</v>
      </c>
      <c r="F231" s="57"/>
      <c r="G231" s="57"/>
      <c r="H231" s="57"/>
      <c r="I231" s="57"/>
    </row>
    <row r="232" spans="2:9" ht="18.600000000000001" customHeight="1" x14ac:dyDescent="0.2">
      <c r="B232" s="152"/>
      <c r="C232" s="13" t="s">
        <v>91</v>
      </c>
      <c r="D232" s="226"/>
      <c r="E232" s="57">
        <v>2.2000000000000002</v>
      </c>
      <c r="F232" s="57">
        <v>12.2</v>
      </c>
      <c r="G232" s="57"/>
      <c r="H232" s="57"/>
      <c r="I232" s="57"/>
    </row>
    <row r="233" spans="2:9" ht="32.450000000000003" customHeight="1" x14ac:dyDescent="0.2">
      <c r="B233" s="11" t="s">
        <v>182</v>
      </c>
      <c r="C233" s="48" t="s">
        <v>183</v>
      </c>
      <c r="D233" s="49" t="s">
        <v>61</v>
      </c>
      <c r="E233" s="50"/>
      <c r="F233" s="50"/>
      <c r="G233" s="50"/>
      <c r="H233" s="50"/>
      <c r="I233" s="50"/>
    </row>
    <row r="234" spans="2:9" ht="19.5" customHeight="1" x14ac:dyDescent="0.2">
      <c r="B234" s="293"/>
      <c r="C234" s="110" t="s">
        <v>49</v>
      </c>
      <c r="D234" s="214"/>
      <c r="E234" s="12">
        <f>E236</f>
        <v>0</v>
      </c>
      <c r="F234" s="12">
        <f t="shared" ref="F234:H234" si="12">F236</f>
        <v>0</v>
      </c>
      <c r="G234" s="12">
        <f t="shared" si="12"/>
        <v>0</v>
      </c>
      <c r="H234" s="12">
        <f t="shared" si="12"/>
        <v>0</v>
      </c>
      <c r="I234" s="12"/>
    </row>
    <row r="235" spans="2:9" ht="16.5" customHeight="1" x14ac:dyDescent="0.2">
      <c r="B235" s="230"/>
      <c r="C235" s="41" t="s">
        <v>50</v>
      </c>
      <c r="D235" s="226"/>
      <c r="E235" s="57"/>
      <c r="F235" s="57"/>
      <c r="G235" s="57"/>
      <c r="H235" s="57"/>
      <c r="I235" s="57"/>
    </row>
    <row r="236" spans="2:9" ht="17.45" customHeight="1" x14ac:dyDescent="0.2">
      <c r="B236" s="109"/>
      <c r="C236" s="41" t="s">
        <v>38</v>
      </c>
      <c r="D236" s="226"/>
      <c r="E236" s="57"/>
      <c r="F236" s="57"/>
      <c r="G236" s="57"/>
      <c r="H236" s="57"/>
      <c r="I236" s="57"/>
    </row>
    <row r="237" spans="2:9" ht="32.450000000000003" customHeight="1" x14ac:dyDescent="0.2">
      <c r="B237" s="11" t="s">
        <v>184</v>
      </c>
      <c r="C237" s="48" t="s">
        <v>185</v>
      </c>
      <c r="D237" s="49" t="s">
        <v>61</v>
      </c>
      <c r="E237" s="50"/>
      <c r="F237" s="50"/>
      <c r="G237" s="50"/>
      <c r="H237" s="50"/>
      <c r="I237" s="50"/>
    </row>
    <row r="238" spans="2:9" ht="19.5" customHeight="1" x14ac:dyDescent="0.2">
      <c r="B238" s="293"/>
      <c r="C238" s="110" t="s">
        <v>49</v>
      </c>
      <c r="D238" s="214"/>
      <c r="E238" s="12">
        <f>E240</f>
        <v>0</v>
      </c>
      <c r="F238" s="12">
        <f t="shared" ref="F238:H238" si="13">F240</f>
        <v>0</v>
      </c>
      <c r="G238" s="12">
        <f t="shared" si="13"/>
        <v>0</v>
      </c>
      <c r="H238" s="12">
        <f t="shared" si="13"/>
        <v>0</v>
      </c>
      <c r="I238" s="12"/>
    </row>
    <row r="239" spans="2:9" ht="16.5" customHeight="1" x14ac:dyDescent="0.2">
      <c r="B239" s="230"/>
      <c r="C239" s="41" t="s">
        <v>50</v>
      </c>
      <c r="D239" s="226"/>
      <c r="E239" s="57"/>
      <c r="F239" s="57"/>
      <c r="G239" s="57"/>
      <c r="H239" s="57"/>
      <c r="I239" s="57"/>
    </row>
    <row r="240" spans="2:9" ht="17.45" customHeight="1" x14ac:dyDescent="0.2">
      <c r="B240" s="109"/>
      <c r="C240" s="41" t="s">
        <v>186</v>
      </c>
      <c r="D240" s="226"/>
      <c r="E240" s="57"/>
      <c r="F240" s="57"/>
      <c r="G240" s="57"/>
      <c r="H240" s="57"/>
      <c r="I240" s="57"/>
    </row>
    <row r="241" spans="2:14" ht="68.25" customHeight="1" x14ac:dyDescent="0.2">
      <c r="B241" s="46" t="s">
        <v>187</v>
      </c>
      <c r="C241" s="47" t="s">
        <v>188</v>
      </c>
      <c r="D241" s="47"/>
      <c r="E241" s="47"/>
      <c r="F241" s="47"/>
      <c r="G241" s="47"/>
      <c r="H241" s="47"/>
      <c r="I241" s="47"/>
    </row>
    <row r="242" spans="2:14" ht="43.15" customHeight="1" x14ac:dyDescent="0.2">
      <c r="B242" s="11" t="s">
        <v>189</v>
      </c>
      <c r="C242" s="48" t="s">
        <v>190</v>
      </c>
      <c r="D242" s="49"/>
      <c r="E242" s="50"/>
      <c r="F242" s="50"/>
      <c r="G242" s="50"/>
      <c r="H242" s="50"/>
      <c r="I242" s="50"/>
    </row>
    <row r="243" spans="2:14" ht="43.15" customHeight="1" x14ac:dyDescent="0.2">
      <c r="B243" s="181"/>
      <c r="C243" s="13" t="s">
        <v>191</v>
      </c>
      <c r="D243" s="162" t="s">
        <v>192</v>
      </c>
      <c r="E243" s="57"/>
      <c r="F243" s="57"/>
      <c r="G243" s="57"/>
      <c r="H243" s="57"/>
      <c r="I243" s="192" t="s">
        <v>34</v>
      </c>
      <c r="J243" s="4"/>
    </row>
    <row r="244" spans="2:14" ht="31.15" customHeight="1" x14ac:dyDescent="0.2">
      <c r="B244" s="184"/>
      <c r="C244" s="85" t="s">
        <v>17</v>
      </c>
      <c r="D244" s="163"/>
      <c r="E244" s="65">
        <f>24.6-21.3-2.5</f>
        <v>0.80000000000000071</v>
      </c>
      <c r="F244" s="65"/>
      <c r="G244" s="65"/>
      <c r="H244" s="65"/>
      <c r="I244" s="192"/>
    </row>
    <row r="245" spans="2:14" ht="31.15" customHeight="1" x14ac:dyDescent="0.2">
      <c r="B245" s="184"/>
      <c r="C245" s="85" t="s">
        <v>110</v>
      </c>
      <c r="D245" s="163"/>
      <c r="E245" s="65">
        <v>264</v>
      </c>
      <c r="F245" s="65"/>
      <c r="G245" s="65"/>
      <c r="H245" s="65"/>
      <c r="I245" s="192"/>
    </row>
    <row r="246" spans="2:14" ht="18.600000000000001" customHeight="1" x14ac:dyDescent="0.2">
      <c r="B246" s="184"/>
      <c r="C246" s="85" t="s">
        <v>91</v>
      </c>
      <c r="D246" s="164"/>
      <c r="E246" s="65">
        <f>243.6-26.1-179.3</f>
        <v>38.199999999999989</v>
      </c>
      <c r="F246" s="65"/>
      <c r="G246" s="65"/>
      <c r="H246" s="65"/>
      <c r="I246" s="192"/>
      <c r="J246" s="167"/>
      <c r="K246" s="168"/>
      <c r="L246" s="168"/>
      <c r="M246" s="168"/>
      <c r="N246" s="168"/>
    </row>
    <row r="247" spans="2:14" ht="45" customHeight="1" x14ac:dyDescent="0.2">
      <c r="B247" s="250" t="s">
        <v>193</v>
      </c>
      <c r="C247" s="118" t="s">
        <v>194</v>
      </c>
      <c r="D247" s="153" t="s">
        <v>195</v>
      </c>
      <c r="E247" s="57"/>
      <c r="F247" s="57"/>
      <c r="G247" s="57"/>
      <c r="H247" s="57"/>
      <c r="I247" s="65" t="s">
        <v>89</v>
      </c>
      <c r="J247" s="74"/>
      <c r="K247" s="4"/>
      <c r="L247" s="4"/>
      <c r="M247" s="4"/>
      <c r="N247" s="4"/>
    </row>
    <row r="248" spans="2:14" ht="31.15" customHeight="1" x14ac:dyDescent="0.2">
      <c r="B248" s="250"/>
      <c r="C248" s="119" t="s">
        <v>17</v>
      </c>
      <c r="D248" s="155"/>
      <c r="E248" s="65">
        <v>99.8</v>
      </c>
      <c r="F248" s="124">
        <v>603.6</v>
      </c>
      <c r="G248" s="143">
        <f>1267.8-621</f>
        <v>646.79999999999995</v>
      </c>
      <c r="H248" s="125">
        <v>1167.5999999999999</v>
      </c>
      <c r="I248" s="65"/>
      <c r="J248" s="169"/>
      <c r="K248" s="170"/>
      <c r="L248" s="170"/>
      <c r="M248" s="170"/>
      <c r="N248" s="170"/>
    </row>
    <row r="249" spans="2:14" ht="21" customHeight="1" x14ac:dyDescent="0.2">
      <c r="B249" s="250"/>
      <c r="C249" s="119" t="s">
        <v>91</v>
      </c>
      <c r="D249" s="155"/>
      <c r="E249" s="65">
        <v>135.1</v>
      </c>
      <c r="F249" s="126" t="s">
        <v>196</v>
      </c>
      <c r="G249" s="127" t="s">
        <v>196</v>
      </c>
      <c r="H249" s="128" t="s">
        <v>196</v>
      </c>
      <c r="I249" s="65"/>
      <c r="J249" s="167"/>
      <c r="K249" s="168"/>
      <c r="L249" s="168"/>
      <c r="M249" s="168"/>
      <c r="N249" s="168"/>
    </row>
    <row r="250" spans="2:14" ht="18.75" customHeight="1" x14ac:dyDescent="0.2">
      <c r="B250" s="250"/>
      <c r="C250" s="119" t="s">
        <v>299</v>
      </c>
      <c r="D250" s="155"/>
      <c r="E250" s="65"/>
      <c r="F250" s="126"/>
      <c r="G250" s="128">
        <v>621</v>
      </c>
      <c r="H250" s="128"/>
      <c r="I250" s="65"/>
      <c r="J250" s="138"/>
      <c r="K250" s="137"/>
      <c r="L250" s="137"/>
      <c r="M250" s="137"/>
      <c r="N250" s="137"/>
    </row>
    <row r="251" spans="2:14" ht="21" customHeight="1" x14ac:dyDescent="0.2">
      <c r="B251" s="250"/>
      <c r="C251" s="294" t="s">
        <v>38</v>
      </c>
      <c r="D251" s="154"/>
      <c r="E251" s="65"/>
      <c r="F251" s="142">
        <v>3029.5</v>
      </c>
      <c r="G251" s="129">
        <v>3942.1</v>
      </c>
      <c r="H251" s="129">
        <v>1300.9000000000001</v>
      </c>
      <c r="I251" s="65"/>
      <c r="J251" s="135"/>
      <c r="K251" s="135"/>
      <c r="L251" s="135"/>
      <c r="M251" s="135"/>
      <c r="N251" s="135"/>
    </row>
    <row r="252" spans="2:14" ht="33" customHeight="1" x14ac:dyDescent="0.2">
      <c r="B252" s="173" t="s">
        <v>197</v>
      </c>
      <c r="C252" s="18" t="s">
        <v>198</v>
      </c>
      <c r="D252" s="295" t="s">
        <v>192</v>
      </c>
      <c r="E252" s="296"/>
      <c r="F252" s="296"/>
      <c r="G252" s="296"/>
      <c r="H252" s="297"/>
      <c r="I252" s="65" t="s">
        <v>199</v>
      </c>
      <c r="J252" s="4"/>
      <c r="K252" s="4"/>
      <c r="L252" s="4"/>
      <c r="M252" s="4"/>
      <c r="N252" s="4"/>
    </row>
    <row r="253" spans="2:14" ht="30" customHeight="1" x14ac:dyDescent="0.2">
      <c r="B253" s="173"/>
      <c r="C253" s="75" t="s">
        <v>17</v>
      </c>
      <c r="D253" s="243"/>
      <c r="E253" s="296">
        <v>20</v>
      </c>
      <c r="F253" s="298">
        <v>59.7</v>
      </c>
      <c r="G253" s="299"/>
      <c r="H253" s="300">
        <f>H257+H261+H264+H270</f>
        <v>1097.8000000000002</v>
      </c>
      <c r="I253" s="273"/>
      <c r="J253" s="136"/>
      <c r="K253" s="120"/>
      <c r="L253" s="4"/>
      <c r="M253" s="4"/>
      <c r="N253" s="4"/>
    </row>
    <row r="254" spans="2:14" ht="23.25" customHeight="1" x14ac:dyDescent="0.2">
      <c r="B254" s="173"/>
      <c r="C254" s="119" t="s">
        <v>299</v>
      </c>
      <c r="D254" s="243"/>
      <c r="E254" s="296"/>
      <c r="F254" s="301"/>
      <c r="G254" s="302">
        <v>42.7</v>
      </c>
      <c r="H254" s="303"/>
      <c r="I254" s="273"/>
      <c r="J254" s="136"/>
      <c r="K254" s="120"/>
      <c r="L254" s="4"/>
      <c r="M254" s="4"/>
      <c r="N254" s="4"/>
    </row>
    <row r="255" spans="2:14" ht="20.25" customHeight="1" x14ac:dyDescent="0.2">
      <c r="B255" s="149"/>
      <c r="C255" s="75" t="s">
        <v>38</v>
      </c>
      <c r="D255" s="243"/>
      <c r="E255" s="296"/>
      <c r="F255" s="301">
        <v>43.4</v>
      </c>
      <c r="G255" s="302">
        <v>128.80000000000001</v>
      </c>
      <c r="H255" s="303">
        <f>H259+H262+H265</f>
        <v>1761.2</v>
      </c>
      <c r="I255" s="273"/>
      <c r="J255" s="4"/>
      <c r="K255" s="4"/>
      <c r="L255" s="4"/>
      <c r="M255" s="4"/>
      <c r="N255" s="4"/>
    </row>
    <row r="256" spans="2:14" ht="18" customHeight="1" x14ac:dyDescent="0.2">
      <c r="B256" s="145"/>
      <c r="C256" s="304" t="s">
        <v>200</v>
      </c>
      <c r="D256" s="243"/>
      <c r="E256" s="296"/>
      <c r="F256" s="305"/>
      <c r="G256" s="306"/>
      <c r="H256" s="307"/>
      <c r="I256" s="308"/>
      <c r="J256" s="76"/>
      <c r="K256" s="4"/>
      <c r="L256" s="4"/>
      <c r="M256" s="4"/>
      <c r="N256" s="4"/>
    </row>
    <row r="257" spans="2:20" ht="31.9" customHeight="1" x14ac:dyDescent="0.2">
      <c r="B257" s="145"/>
      <c r="C257" s="75" t="s">
        <v>47</v>
      </c>
      <c r="D257" s="243"/>
      <c r="E257" s="296">
        <v>20</v>
      </c>
      <c r="F257" s="301">
        <v>59.7</v>
      </c>
      <c r="G257" s="302"/>
      <c r="H257" s="303">
        <v>70.400000000000006</v>
      </c>
      <c r="I257" s="308"/>
      <c r="J257" s="76"/>
      <c r="K257" s="4"/>
      <c r="L257" s="4"/>
      <c r="M257" s="4"/>
      <c r="N257" s="4"/>
    </row>
    <row r="258" spans="2:20" ht="20.25" customHeight="1" x14ac:dyDescent="0.2">
      <c r="B258" s="145"/>
      <c r="C258" s="119" t="s">
        <v>300</v>
      </c>
      <c r="D258" s="243"/>
      <c r="E258" s="296"/>
      <c r="F258" s="301"/>
      <c r="G258" s="302">
        <v>42.7</v>
      </c>
      <c r="H258" s="303"/>
      <c r="I258" s="308"/>
      <c r="J258" s="76"/>
      <c r="K258" s="4"/>
      <c r="L258" s="4"/>
      <c r="M258" s="4"/>
      <c r="N258" s="4"/>
    </row>
    <row r="259" spans="2:20" ht="18" customHeight="1" x14ac:dyDescent="0.2">
      <c r="B259" s="145"/>
      <c r="C259" s="75" t="s">
        <v>51</v>
      </c>
      <c r="D259" s="243"/>
      <c r="E259" s="296"/>
      <c r="F259" s="301">
        <v>43.4</v>
      </c>
      <c r="G259" s="302">
        <v>128.80000000000001</v>
      </c>
      <c r="H259" s="303">
        <v>308.5</v>
      </c>
      <c r="I259" s="308"/>
      <c r="J259" s="76"/>
      <c r="K259" s="4"/>
      <c r="L259" s="4"/>
      <c r="M259" s="4"/>
      <c r="N259" s="4"/>
    </row>
    <row r="260" spans="2:20" ht="20.25" customHeight="1" x14ac:dyDescent="0.2">
      <c r="B260" s="145"/>
      <c r="C260" s="304" t="s">
        <v>201</v>
      </c>
      <c r="D260" s="243"/>
      <c r="E260" s="296"/>
      <c r="F260" s="301"/>
      <c r="G260" s="302"/>
      <c r="H260" s="303"/>
      <c r="I260" s="308"/>
      <c r="J260" s="76"/>
      <c r="K260" s="4"/>
      <c r="L260" s="4"/>
      <c r="M260" s="4"/>
      <c r="N260" s="4"/>
      <c r="T260" s="121"/>
    </row>
    <row r="261" spans="2:20" ht="26.25" customHeight="1" x14ac:dyDescent="0.2">
      <c r="B261" s="145"/>
      <c r="C261" s="75" t="s">
        <v>47</v>
      </c>
      <c r="D261" s="243"/>
      <c r="E261" s="296"/>
      <c r="F261" s="301"/>
      <c r="G261" s="303"/>
      <c r="H261" s="303">
        <f>155.3+42</f>
        <v>197.3</v>
      </c>
      <c r="I261" s="308"/>
      <c r="J261" s="76"/>
      <c r="K261" s="4"/>
      <c r="L261" s="4"/>
      <c r="M261" s="4"/>
      <c r="N261" s="4"/>
    </row>
    <row r="262" spans="2:20" ht="20.25" customHeight="1" x14ac:dyDescent="0.2">
      <c r="B262" s="145"/>
      <c r="C262" s="75" t="s">
        <v>51</v>
      </c>
      <c r="D262" s="243"/>
      <c r="E262" s="296"/>
      <c r="F262" s="301"/>
      <c r="G262" s="303"/>
      <c r="H262" s="303">
        <v>880.2</v>
      </c>
      <c r="I262" s="308"/>
      <c r="J262" s="76"/>
      <c r="K262" s="4"/>
      <c r="L262" s="4"/>
      <c r="M262" s="4"/>
      <c r="N262" s="4"/>
    </row>
    <row r="263" spans="2:20" ht="20.25" customHeight="1" x14ac:dyDescent="0.2">
      <c r="B263" s="145"/>
      <c r="C263" s="309" t="s">
        <v>202</v>
      </c>
      <c r="D263" s="243"/>
      <c r="E263" s="296"/>
      <c r="F263" s="301"/>
      <c r="G263" s="302"/>
      <c r="H263" s="303"/>
      <c r="I263" s="308"/>
      <c r="J263" s="76"/>
      <c r="K263" s="4"/>
      <c r="L263" s="4"/>
      <c r="M263" s="4"/>
      <c r="N263" s="4"/>
    </row>
    <row r="264" spans="2:20" ht="27" customHeight="1" x14ac:dyDescent="0.2">
      <c r="B264" s="145"/>
      <c r="C264" s="310" t="s">
        <v>47</v>
      </c>
      <c r="D264" s="243"/>
      <c r="E264" s="296"/>
      <c r="F264" s="301"/>
      <c r="G264" s="302"/>
      <c r="H264" s="303">
        <f>101.1+42</f>
        <v>143.1</v>
      </c>
      <c r="I264" s="308"/>
      <c r="J264" s="76"/>
      <c r="K264" s="4"/>
      <c r="L264" s="4"/>
      <c r="M264" s="4"/>
      <c r="N264" s="4"/>
    </row>
    <row r="265" spans="2:20" ht="20.25" customHeight="1" x14ac:dyDescent="0.2">
      <c r="B265" s="145"/>
      <c r="C265" s="310" t="s">
        <v>51</v>
      </c>
      <c r="D265" s="243"/>
      <c r="E265" s="296"/>
      <c r="F265" s="301"/>
      <c r="G265" s="302"/>
      <c r="H265" s="303">
        <v>572.5</v>
      </c>
      <c r="I265" s="308"/>
      <c r="J265" s="76"/>
      <c r="K265" s="4"/>
      <c r="L265" s="4"/>
      <c r="M265" s="4"/>
      <c r="N265" s="4"/>
    </row>
    <row r="266" spans="2:20" ht="20.25" customHeight="1" x14ac:dyDescent="0.2">
      <c r="B266" s="145"/>
      <c r="C266" s="309" t="s">
        <v>203</v>
      </c>
      <c r="D266" s="243"/>
      <c r="E266" s="296"/>
      <c r="F266" s="301"/>
      <c r="G266" s="302"/>
      <c r="H266" s="303"/>
      <c r="I266" s="308"/>
      <c r="J266" s="76"/>
      <c r="K266" s="4"/>
      <c r="L266" s="4"/>
      <c r="M266" s="4"/>
      <c r="N266" s="4"/>
    </row>
    <row r="267" spans="2:20" ht="28.5" customHeight="1" x14ac:dyDescent="0.2">
      <c r="B267" s="145"/>
      <c r="C267" s="75" t="s">
        <v>47</v>
      </c>
      <c r="D267" s="311"/>
      <c r="E267" s="296"/>
      <c r="F267" s="301"/>
      <c r="G267" s="302"/>
      <c r="H267" s="303"/>
      <c r="I267" s="308"/>
      <c r="J267" s="76"/>
      <c r="K267" s="4"/>
      <c r="L267" s="4"/>
      <c r="M267" s="4"/>
      <c r="N267" s="4"/>
    </row>
    <row r="268" spans="2:20" ht="20.25" customHeight="1" x14ac:dyDescent="0.2">
      <c r="B268" s="145"/>
      <c r="C268" s="75" t="s">
        <v>38</v>
      </c>
      <c r="D268" s="311"/>
      <c r="E268" s="296"/>
      <c r="F268" s="301"/>
      <c r="G268" s="302"/>
      <c r="H268" s="303"/>
      <c r="I268" s="308"/>
      <c r="J268" s="76"/>
      <c r="K268" s="4"/>
      <c r="L268" s="4"/>
      <c r="M268" s="4"/>
      <c r="N268" s="4"/>
    </row>
    <row r="269" spans="2:20" ht="20.25" customHeight="1" x14ac:dyDescent="0.2">
      <c r="B269" s="145"/>
      <c r="C269" s="309" t="s">
        <v>204</v>
      </c>
      <c r="D269" s="311"/>
      <c r="E269" s="296"/>
      <c r="F269" s="301"/>
      <c r="G269" s="302"/>
      <c r="H269" s="303"/>
      <c r="I269" s="308"/>
      <c r="J269" s="76"/>
      <c r="K269" s="4"/>
      <c r="L269" s="4"/>
      <c r="M269" s="4"/>
      <c r="N269" s="4"/>
    </row>
    <row r="270" spans="2:20" ht="30" customHeight="1" x14ac:dyDescent="0.2">
      <c r="B270" s="145"/>
      <c r="C270" s="75" t="s">
        <v>47</v>
      </c>
      <c r="D270" s="311"/>
      <c r="E270" s="296"/>
      <c r="F270" s="301"/>
      <c r="G270" s="312"/>
      <c r="H270" s="303">
        <v>687</v>
      </c>
      <c r="I270" s="308"/>
      <c r="J270" s="76"/>
      <c r="K270" s="4"/>
      <c r="L270" s="4"/>
      <c r="M270" s="4"/>
      <c r="N270" s="4"/>
    </row>
    <row r="271" spans="2:20" ht="20.25" customHeight="1" x14ac:dyDescent="0.2">
      <c r="B271" s="145"/>
      <c r="C271" s="309" t="s">
        <v>205</v>
      </c>
      <c r="D271" s="311"/>
      <c r="E271" s="296"/>
      <c r="F271" s="301"/>
      <c r="G271" s="302"/>
      <c r="H271" s="303"/>
      <c r="I271" s="308"/>
      <c r="J271" s="76"/>
      <c r="K271" s="4"/>
      <c r="L271" s="4"/>
      <c r="M271" s="4"/>
      <c r="N271" s="4"/>
    </row>
    <row r="272" spans="2:20" ht="27.6" customHeight="1" x14ac:dyDescent="0.2">
      <c r="B272" s="145"/>
      <c r="C272" s="75" t="s">
        <v>47</v>
      </c>
      <c r="D272" s="311"/>
      <c r="E272" s="296"/>
      <c r="F272" s="301"/>
      <c r="G272" s="302"/>
      <c r="H272" s="303"/>
      <c r="I272" s="308"/>
      <c r="J272" s="76"/>
      <c r="K272" s="4"/>
      <c r="L272" s="4"/>
      <c r="M272" s="4"/>
      <c r="N272" s="4"/>
    </row>
    <row r="273" spans="2:14" ht="20.25" customHeight="1" x14ac:dyDescent="0.2">
      <c r="B273" s="145"/>
      <c r="C273" s="309" t="s">
        <v>206</v>
      </c>
      <c r="D273" s="311"/>
      <c r="E273" s="296"/>
      <c r="F273" s="301"/>
      <c r="G273" s="302"/>
      <c r="H273" s="303"/>
      <c r="I273" s="308"/>
      <c r="J273" s="76"/>
      <c r="K273" s="4"/>
      <c r="L273" s="4"/>
      <c r="M273" s="4"/>
      <c r="N273" s="4"/>
    </row>
    <row r="274" spans="2:14" ht="30" customHeight="1" x14ac:dyDescent="0.2">
      <c r="B274" s="145"/>
      <c r="C274" s="75" t="s">
        <v>47</v>
      </c>
      <c r="D274" s="311"/>
      <c r="E274" s="313"/>
      <c r="F274" s="305"/>
      <c r="G274" s="306"/>
      <c r="H274" s="307"/>
      <c r="I274" s="273"/>
      <c r="J274" s="76"/>
      <c r="K274" s="4"/>
      <c r="L274" s="4"/>
      <c r="M274" s="4"/>
      <c r="N274" s="4"/>
    </row>
    <row r="275" spans="2:14" ht="30" customHeight="1" x14ac:dyDescent="0.2">
      <c r="B275" s="148" t="s">
        <v>207</v>
      </c>
      <c r="C275" s="18" t="s">
        <v>208</v>
      </c>
      <c r="D275" s="243"/>
      <c r="E275" s="296"/>
      <c r="F275" s="296"/>
      <c r="G275" s="296"/>
      <c r="H275" s="297"/>
      <c r="I275" s="65" t="s">
        <v>199</v>
      </c>
      <c r="J275" s="4"/>
      <c r="K275" s="4"/>
      <c r="L275" s="4"/>
      <c r="M275" s="4"/>
      <c r="N275" s="4"/>
    </row>
    <row r="276" spans="2:14" ht="30" customHeight="1" x14ac:dyDescent="0.2">
      <c r="B276" s="173"/>
      <c r="C276" s="75" t="s">
        <v>17</v>
      </c>
      <c r="D276" s="243"/>
      <c r="E276" s="296"/>
      <c r="F276" s="298">
        <v>99.9</v>
      </c>
      <c r="G276" s="299"/>
      <c r="H276" s="300">
        <v>45.1</v>
      </c>
      <c r="I276" s="273"/>
      <c r="J276" s="4"/>
      <c r="K276" s="4"/>
      <c r="L276" s="4"/>
      <c r="M276" s="4"/>
      <c r="N276" s="4"/>
    </row>
    <row r="277" spans="2:14" ht="20.25" customHeight="1" x14ac:dyDescent="0.2">
      <c r="B277" s="173"/>
      <c r="C277" s="119" t="s">
        <v>299</v>
      </c>
      <c r="D277" s="243"/>
      <c r="E277" s="296"/>
      <c r="F277" s="301"/>
      <c r="G277" s="302">
        <v>45.1</v>
      </c>
      <c r="H277" s="303"/>
      <c r="I277" s="273"/>
      <c r="J277" s="4"/>
      <c r="K277" s="4"/>
      <c r="L277" s="4"/>
      <c r="M277" s="4"/>
      <c r="N277" s="4"/>
    </row>
    <row r="278" spans="2:14" ht="21" customHeight="1" x14ac:dyDescent="0.2">
      <c r="B278" s="149"/>
      <c r="C278" s="75" t="s">
        <v>38</v>
      </c>
      <c r="D278" s="243"/>
      <c r="E278" s="296"/>
      <c r="F278" s="301">
        <v>533.6</v>
      </c>
      <c r="G278" s="302">
        <v>255.4</v>
      </c>
      <c r="H278" s="303">
        <v>255.4</v>
      </c>
      <c r="I278" s="273"/>
      <c r="J278" s="4"/>
      <c r="K278" s="4"/>
      <c r="L278" s="4"/>
      <c r="M278" s="4"/>
      <c r="N278" s="4"/>
    </row>
    <row r="279" spans="2:14" ht="28.9" customHeight="1" x14ac:dyDescent="0.2">
      <c r="B279" s="148" t="s">
        <v>209</v>
      </c>
      <c r="C279" s="18" t="s">
        <v>298</v>
      </c>
      <c r="D279" s="243"/>
      <c r="E279" s="314"/>
      <c r="F279" s="296"/>
      <c r="G279" s="296"/>
      <c r="H279" s="296"/>
      <c r="I279" s="273"/>
      <c r="J279" s="76"/>
      <c r="K279" s="4"/>
      <c r="L279" s="4"/>
      <c r="M279" s="4"/>
      <c r="N279" s="4"/>
    </row>
    <row r="280" spans="2:14" ht="27.6" customHeight="1" x14ac:dyDescent="0.2">
      <c r="B280" s="173"/>
      <c r="C280" s="75" t="s">
        <v>17</v>
      </c>
      <c r="D280" s="243"/>
      <c r="E280" s="296"/>
      <c r="F280" s="315">
        <v>40</v>
      </c>
      <c r="G280" s="316"/>
      <c r="H280" s="300"/>
      <c r="I280" s="273"/>
      <c r="J280" s="4"/>
      <c r="K280" s="4"/>
      <c r="L280" s="4"/>
      <c r="M280" s="4"/>
      <c r="N280" s="4"/>
    </row>
    <row r="281" spans="2:14" ht="16.5" customHeight="1" x14ac:dyDescent="0.2">
      <c r="B281" s="173"/>
      <c r="C281" s="119" t="s">
        <v>299</v>
      </c>
      <c r="D281" s="243"/>
      <c r="E281" s="296"/>
      <c r="F281" s="317"/>
      <c r="G281" s="312">
        <v>80</v>
      </c>
      <c r="H281" s="303"/>
      <c r="I281" s="273"/>
      <c r="J281" s="4"/>
      <c r="K281" s="4"/>
      <c r="L281" s="4"/>
      <c r="M281" s="4"/>
      <c r="N281" s="4"/>
    </row>
    <row r="282" spans="2:14" ht="19.149999999999999" customHeight="1" x14ac:dyDescent="0.2">
      <c r="B282" s="149"/>
      <c r="C282" s="75" t="s">
        <v>38</v>
      </c>
      <c r="D282" s="239"/>
      <c r="E282" s="296"/>
      <c r="F282" s="301">
        <v>317.89999999999998</v>
      </c>
      <c r="G282" s="302">
        <v>362.1</v>
      </c>
      <c r="H282" s="303"/>
      <c r="I282" s="273"/>
      <c r="J282" s="4"/>
      <c r="K282" s="4"/>
      <c r="L282" s="4"/>
      <c r="M282" s="4"/>
      <c r="N282" s="4"/>
    </row>
    <row r="283" spans="2:14" ht="27.75" customHeight="1" x14ac:dyDescent="0.2">
      <c r="B283" s="181" t="s">
        <v>210</v>
      </c>
      <c r="C283" s="18" t="s">
        <v>211</v>
      </c>
      <c r="D283" s="318" t="s">
        <v>212</v>
      </c>
      <c r="E283" s="296"/>
      <c r="F283" s="296"/>
      <c r="G283" s="296"/>
      <c r="H283" s="296"/>
      <c r="I283" s="185"/>
      <c r="J283" s="165"/>
      <c r="K283" s="166"/>
      <c r="L283" s="166"/>
      <c r="M283" s="166"/>
      <c r="N283" s="166"/>
    </row>
    <row r="284" spans="2:14" ht="29.25" customHeight="1" x14ac:dyDescent="0.2">
      <c r="B284" s="184"/>
      <c r="C284" s="75" t="s">
        <v>17</v>
      </c>
      <c r="D284" s="318"/>
      <c r="E284" s="296">
        <f>16.9+2.5</f>
        <v>19.399999999999999</v>
      </c>
      <c r="F284" s="315">
        <v>400</v>
      </c>
      <c r="G284" s="299">
        <f>404.7+300</f>
        <v>704.7</v>
      </c>
      <c r="H284" s="319"/>
      <c r="I284" s="185"/>
      <c r="J284" s="4"/>
      <c r="K284" s="4"/>
      <c r="L284" s="4"/>
      <c r="M284" s="4"/>
      <c r="N284" s="4"/>
    </row>
    <row r="285" spans="2:14" ht="21.6" customHeight="1" x14ac:dyDescent="0.2">
      <c r="B285" s="188"/>
      <c r="C285" s="75" t="s">
        <v>91</v>
      </c>
      <c r="D285" s="318"/>
      <c r="E285" s="296">
        <v>26.1</v>
      </c>
      <c r="F285" s="296"/>
      <c r="G285" s="296"/>
      <c r="H285" s="296"/>
      <c r="I285" s="185"/>
      <c r="J285" s="4"/>
      <c r="K285" s="4"/>
      <c r="L285" s="4"/>
      <c r="M285" s="4"/>
      <c r="N285" s="4"/>
    </row>
    <row r="286" spans="2:14" ht="18" customHeight="1" x14ac:dyDescent="0.2">
      <c r="B286" s="181" t="s">
        <v>213</v>
      </c>
      <c r="C286" s="18" t="s">
        <v>214</v>
      </c>
      <c r="D286" s="153" t="s">
        <v>215</v>
      </c>
      <c r="E286" s="296"/>
      <c r="F286" s="296"/>
      <c r="G286" s="226"/>
      <c r="H286" s="320"/>
      <c r="I286" s="320"/>
      <c r="J286" s="4"/>
      <c r="K286" s="4"/>
      <c r="L286" s="4"/>
      <c r="M286" s="4"/>
      <c r="N286" s="4"/>
    </row>
    <row r="287" spans="2:14" ht="31.5" customHeight="1" x14ac:dyDescent="0.2">
      <c r="B287" s="188"/>
      <c r="C287" s="75" t="s">
        <v>17</v>
      </c>
      <c r="D287" s="154"/>
      <c r="E287" s="296"/>
      <c r="F287" s="296">
        <f>524.7-264.7</f>
        <v>260.00000000000006</v>
      </c>
      <c r="G287" s="65">
        <v>440</v>
      </c>
      <c r="H287" s="320"/>
      <c r="I287" s="320"/>
      <c r="J287" s="4"/>
      <c r="K287" s="4"/>
      <c r="L287" s="4"/>
      <c r="M287" s="4"/>
      <c r="N287" s="4"/>
    </row>
    <row r="288" spans="2:14" ht="19.149999999999999" customHeight="1" x14ac:dyDescent="0.2">
      <c r="B288" s="321"/>
      <c r="C288" s="10" t="s">
        <v>45</v>
      </c>
      <c r="D288" s="131"/>
      <c r="E288" s="15">
        <f>SUM(E289:E293)</f>
        <v>603.4</v>
      </c>
      <c r="F288" s="15">
        <f>SUM(F289:F293)</f>
        <v>1463.2</v>
      </c>
      <c r="G288" s="15">
        <f>SUM(G289:G293)</f>
        <v>2580.3000000000002</v>
      </c>
      <c r="H288" s="15">
        <f>SUM(H289:H293)</f>
        <v>2310.5</v>
      </c>
      <c r="I288" s="262"/>
      <c r="J288" s="4"/>
      <c r="K288" s="4"/>
      <c r="L288" s="4"/>
      <c r="M288" s="4"/>
      <c r="N288" s="4"/>
    </row>
    <row r="289" spans="2:14" ht="19.149999999999999" customHeight="1" x14ac:dyDescent="0.2">
      <c r="B289" s="322"/>
      <c r="C289" s="13" t="s">
        <v>46</v>
      </c>
      <c r="D289" s="22"/>
      <c r="E289" s="23"/>
      <c r="F289" s="23"/>
      <c r="G289" s="23"/>
      <c r="H289" s="23"/>
      <c r="I289" s="185"/>
      <c r="J289" s="4"/>
      <c r="K289" s="4"/>
      <c r="L289" s="4"/>
      <c r="M289" s="4"/>
      <c r="N289" s="4"/>
    </row>
    <row r="290" spans="2:14" ht="28.9" customHeight="1" x14ac:dyDescent="0.2">
      <c r="B290" s="323"/>
      <c r="C290" s="13" t="s">
        <v>47</v>
      </c>
      <c r="D290" s="22"/>
      <c r="E290" s="14">
        <f>SUMIF($C243:$C285,$C244,E243:E285)</f>
        <v>140</v>
      </c>
      <c r="F290" s="14">
        <f>SUMIF($C243:$C287,$C244,F243:F287)</f>
        <v>1463.2</v>
      </c>
      <c r="G290" s="14">
        <f>SUMIF($C243:$C287,$C244,G243:G287)</f>
        <v>1791.5</v>
      </c>
      <c r="H290" s="14">
        <f>SUMIF($C243:$C287,$C244,H243:H287)</f>
        <v>2310.5</v>
      </c>
      <c r="I290" s="185"/>
      <c r="J290" s="4"/>
      <c r="K290" s="4"/>
      <c r="L290" s="4"/>
      <c r="M290" s="4"/>
      <c r="N290" s="4"/>
    </row>
    <row r="291" spans="2:14" ht="28.9" customHeight="1" x14ac:dyDescent="0.2">
      <c r="B291" s="323"/>
      <c r="C291" s="13" t="s">
        <v>130</v>
      </c>
      <c r="D291" s="22"/>
      <c r="E291" s="14">
        <f>SUMIF($C243:$C287,$C245,E243:E287)</f>
        <v>264</v>
      </c>
      <c r="F291" s="14">
        <f>SUMIF($C243:$C287,$C245,F243:F287)</f>
        <v>0</v>
      </c>
      <c r="G291" s="14">
        <f>SUMIF($C243:$C287,$C245,G243:G287)</f>
        <v>0</v>
      </c>
      <c r="H291" s="14">
        <f>SUMIF($C243:$C287,$C245,H243:H287)</f>
        <v>0</v>
      </c>
      <c r="I291" s="185"/>
      <c r="J291" s="4"/>
      <c r="K291" s="4"/>
      <c r="L291" s="4"/>
      <c r="M291" s="4"/>
      <c r="N291" s="4"/>
    </row>
    <row r="292" spans="2:14" ht="20.25" customHeight="1" x14ac:dyDescent="0.2">
      <c r="B292" s="323"/>
      <c r="C292" s="13" t="s">
        <v>300</v>
      </c>
      <c r="D292" s="22"/>
      <c r="E292" s="14"/>
      <c r="F292" s="14">
        <f>SUMIF($C245:$C287,$C250,F245:F287)</f>
        <v>0</v>
      </c>
      <c r="G292" s="14">
        <f>SUMIF($C245:$C287,$C250,G245:G287)</f>
        <v>788.80000000000007</v>
      </c>
      <c r="H292" s="14"/>
      <c r="I292" s="185"/>
      <c r="J292" s="4"/>
      <c r="K292" s="4"/>
      <c r="L292" s="4"/>
      <c r="M292" s="4"/>
      <c r="N292" s="4"/>
    </row>
    <row r="293" spans="2:14" ht="19.149999999999999" customHeight="1" x14ac:dyDescent="0.2">
      <c r="B293" s="324"/>
      <c r="C293" s="13" t="s">
        <v>131</v>
      </c>
      <c r="D293" s="22"/>
      <c r="E293" s="14">
        <f>SUMIF($C243:$C285,$C249,E243:E285)</f>
        <v>199.39999999999998</v>
      </c>
      <c r="F293" s="14">
        <f>SUMIF($C243:$C287,$C249,F243:F287)</f>
        <v>0</v>
      </c>
      <c r="G293" s="14">
        <f>SUMIF($C243:$C287,$C249,G243:G287)</f>
        <v>0</v>
      </c>
      <c r="H293" s="14">
        <f>SUMIF($C243:$C287,$C249,H243:H287)</f>
        <v>0</v>
      </c>
      <c r="I293" s="185"/>
    </row>
    <row r="294" spans="2:14" ht="19.149999999999999" customHeight="1" x14ac:dyDescent="0.2">
      <c r="B294" s="325"/>
      <c r="C294" s="10" t="s">
        <v>49</v>
      </c>
      <c r="D294" s="21"/>
      <c r="E294" s="15">
        <f>SUM(E295:E296)</f>
        <v>0</v>
      </c>
      <c r="F294" s="15">
        <f t="shared" ref="F294:H294" si="14">SUM(F295:F296)</f>
        <v>3924.4</v>
      </c>
      <c r="G294" s="15">
        <f t="shared" si="14"/>
        <v>4688.4000000000005</v>
      </c>
      <c r="H294" s="15">
        <f t="shared" si="14"/>
        <v>3317.5000000000005</v>
      </c>
      <c r="I294" s="262"/>
      <c r="K294" s="66"/>
      <c r="L294" s="64"/>
      <c r="M294" s="64"/>
      <c r="N294" s="64"/>
    </row>
    <row r="295" spans="2:14" ht="19.149999999999999" customHeight="1" x14ac:dyDescent="0.2">
      <c r="B295" s="322"/>
      <c r="C295" s="13" t="s">
        <v>50</v>
      </c>
      <c r="D295" s="22"/>
      <c r="E295" s="14"/>
      <c r="F295" s="14"/>
      <c r="G295" s="14"/>
      <c r="H295" s="14"/>
      <c r="I295" s="185"/>
      <c r="K295" s="66"/>
      <c r="L295" s="64"/>
      <c r="M295" s="64"/>
      <c r="N295" s="64"/>
    </row>
    <row r="296" spans="2:14" ht="19.149999999999999" customHeight="1" x14ac:dyDescent="0.2">
      <c r="B296" s="324"/>
      <c r="C296" s="13" t="s">
        <v>51</v>
      </c>
      <c r="D296" s="22"/>
      <c r="E296" s="14">
        <f>SUMIF($C243:$C285,$C282,E243:E285)</f>
        <v>0</v>
      </c>
      <c r="F296" s="14">
        <f>SUMIF($C243:$C287,$C282,F243:F287)</f>
        <v>3924.4</v>
      </c>
      <c r="G296" s="14">
        <f>SUMIF($C243:$C287,$C282,G243:G287)</f>
        <v>4688.4000000000005</v>
      </c>
      <c r="H296" s="14">
        <f>SUMIF($C243:$C287,$C282,H243:H287)</f>
        <v>3317.5000000000005</v>
      </c>
      <c r="I296" s="185"/>
      <c r="K296" s="66"/>
      <c r="L296" s="64"/>
      <c r="M296" s="64"/>
      <c r="N296" s="64"/>
    </row>
    <row r="297" spans="2:14" ht="19.149999999999999" customHeight="1" x14ac:dyDescent="0.2">
      <c r="B297" s="326" t="s">
        <v>216</v>
      </c>
      <c r="C297" s="327" t="s">
        <v>217</v>
      </c>
      <c r="D297" s="328"/>
      <c r="E297" s="329"/>
      <c r="F297" s="329"/>
      <c r="G297" s="329"/>
      <c r="H297" s="329"/>
      <c r="I297" s="329"/>
    </row>
    <row r="298" spans="2:14" ht="31.15" customHeight="1" x14ac:dyDescent="0.2">
      <c r="B298" s="330" t="s">
        <v>218</v>
      </c>
      <c r="C298" s="331" t="s">
        <v>219</v>
      </c>
      <c r="D298" s="332" t="s">
        <v>107</v>
      </c>
      <c r="E298" s="320"/>
      <c r="F298" s="320"/>
      <c r="G298" s="320"/>
      <c r="H298" s="320"/>
      <c r="I298" s="320"/>
    </row>
    <row r="299" spans="2:14" ht="36.75" customHeight="1" x14ac:dyDescent="0.2">
      <c r="B299" s="333"/>
      <c r="C299" s="334" t="s">
        <v>17</v>
      </c>
      <c r="D299" s="335"/>
      <c r="E299" s="336">
        <v>42</v>
      </c>
      <c r="F299" s="337">
        <f>7.3+5</f>
        <v>12.3</v>
      </c>
      <c r="G299" s="336"/>
      <c r="H299" s="336"/>
      <c r="I299" s="320"/>
    </row>
    <row r="300" spans="2:14" ht="31.15" customHeight="1" x14ac:dyDescent="0.2">
      <c r="B300" s="330" t="s">
        <v>220</v>
      </c>
      <c r="C300" s="331" t="s">
        <v>221</v>
      </c>
      <c r="D300" s="332" t="s">
        <v>307</v>
      </c>
      <c r="E300" s="320"/>
      <c r="F300" s="320"/>
      <c r="G300" s="320"/>
      <c r="H300" s="320"/>
      <c r="I300" s="320"/>
    </row>
    <row r="301" spans="2:14" ht="58.5" customHeight="1" x14ac:dyDescent="0.2">
      <c r="B301" s="333"/>
      <c r="C301" s="334" t="s">
        <v>17</v>
      </c>
      <c r="D301" s="335"/>
      <c r="E301" s="320">
        <f>77.5+20.3-77.5</f>
        <v>20.299999999999997</v>
      </c>
      <c r="F301" s="320">
        <v>77.5</v>
      </c>
      <c r="G301" s="320"/>
      <c r="H301" s="320"/>
      <c r="I301" s="320"/>
    </row>
    <row r="302" spans="2:14" ht="19.149999999999999" customHeight="1" x14ac:dyDescent="0.2">
      <c r="B302" s="338" t="s">
        <v>222</v>
      </c>
      <c r="C302" s="331" t="s">
        <v>223</v>
      </c>
      <c r="D302" s="332" t="s">
        <v>88</v>
      </c>
      <c r="E302" s="320"/>
      <c r="F302" s="320"/>
      <c r="G302" s="320"/>
      <c r="H302" s="320"/>
      <c r="I302" s="320"/>
    </row>
    <row r="303" spans="2:14" ht="28.9" customHeight="1" x14ac:dyDescent="0.2">
      <c r="B303" s="338"/>
      <c r="C303" s="334" t="s">
        <v>17</v>
      </c>
      <c r="D303" s="339"/>
      <c r="E303" s="340">
        <f>25.1+11.5</f>
        <v>36.6</v>
      </c>
      <c r="F303" s="340">
        <v>43.8</v>
      </c>
      <c r="G303" s="340"/>
      <c r="H303" s="340"/>
      <c r="I303" s="320"/>
    </row>
    <row r="304" spans="2:14" ht="30.75" customHeight="1" x14ac:dyDescent="0.2">
      <c r="B304" s="338"/>
      <c r="C304" s="334" t="s">
        <v>91</v>
      </c>
      <c r="D304" s="335"/>
      <c r="E304" s="340">
        <v>10.8</v>
      </c>
      <c r="F304" s="340"/>
      <c r="G304" s="340"/>
      <c r="H304" s="340"/>
      <c r="I304" s="320"/>
    </row>
    <row r="305" spans="2:24" ht="32.450000000000003" customHeight="1" x14ac:dyDescent="0.2">
      <c r="B305" s="330"/>
      <c r="C305" s="331" t="s">
        <v>224</v>
      </c>
      <c r="D305" s="332" t="s">
        <v>113</v>
      </c>
      <c r="E305" s="320"/>
      <c r="F305" s="320"/>
      <c r="G305" s="320"/>
      <c r="H305" s="320"/>
      <c r="I305" s="320"/>
    </row>
    <row r="306" spans="2:24" ht="51.75" customHeight="1" x14ac:dyDescent="0.2">
      <c r="B306" s="333"/>
      <c r="C306" s="334" t="s">
        <v>17</v>
      </c>
      <c r="D306" s="335"/>
      <c r="E306" s="320">
        <v>13.2</v>
      </c>
      <c r="F306" s="320"/>
      <c r="G306" s="320"/>
      <c r="H306" s="320"/>
      <c r="I306" s="320"/>
    </row>
    <row r="307" spans="2:24" ht="29.45" customHeight="1" x14ac:dyDescent="0.2">
      <c r="B307" s="330" t="s">
        <v>225</v>
      </c>
      <c r="C307" s="341" t="s">
        <v>226</v>
      </c>
      <c r="D307" s="332" t="s">
        <v>301</v>
      </c>
      <c r="E307" s="320"/>
      <c r="F307" s="320"/>
      <c r="G307" s="320"/>
      <c r="H307" s="320"/>
      <c r="I307" s="320"/>
    </row>
    <row r="308" spans="2:24" ht="64.5" customHeight="1" x14ac:dyDescent="0.2">
      <c r="B308" s="333"/>
      <c r="C308" s="342" t="s">
        <v>17</v>
      </c>
      <c r="D308" s="335"/>
      <c r="E308" s="320">
        <f>27.6+28.9</f>
        <v>56.5</v>
      </c>
      <c r="F308" s="226">
        <v>70.5</v>
      </c>
      <c r="G308" s="320"/>
      <c r="H308" s="320"/>
      <c r="I308" s="320"/>
    </row>
    <row r="309" spans="2:24" ht="30" customHeight="1" x14ac:dyDescent="0.2">
      <c r="B309" s="330" t="s">
        <v>227</v>
      </c>
      <c r="C309" s="87" t="s">
        <v>228</v>
      </c>
      <c r="D309" s="332" t="s">
        <v>303</v>
      </c>
      <c r="E309" s="320"/>
      <c r="F309" s="320"/>
      <c r="G309" s="320"/>
      <c r="H309" s="320"/>
      <c r="I309" s="320"/>
    </row>
    <row r="310" spans="2:24" ht="62.25" customHeight="1" x14ac:dyDescent="0.2">
      <c r="B310" s="333"/>
      <c r="C310" s="88" t="s">
        <v>17</v>
      </c>
      <c r="D310" s="335"/>
      <c r="E310" s="320">
        <v>21.7</v>
      </c>
      <c r="F310" s="320">
        <v>60.1</v>
      </c>
      <c r="G310" s="320"/>
      <c r="H310" s="320"/>
      <c r="I310" s="320"/>
      <c r="X310" s="16"/>
    </row>
    <row r="311" spans="2:24" ht="19.149999999999999" customHeight="1" x14ac:dyDescent="0.2">
      <c r="B311" s="343"/>
      <c r="C311" s="67" t="s">
        <v>45</v>
      </c>
      <c r="D311" s="344"/>
      <c r="E311" s="345">
        <f>E313+E314</f>
        <v>201.10000000000002</v>
      </c>
      <c r="F311" s="346">
        <f>F313+F314</f>
        <v>264.2</v>
      </c>
      <c r="G311" s="346">
        <f t="shared" ref="G311:H311" si="15">G313+G314</f>
        <v>0</v>
      </c>
      <c r="H311" s="346">
        <f t="shared" si="15"/>
        <v>0</v>
      </c>
      <c r="I311" s="347"/>
    </row>
    <row r="312" spans="2:24" ht="19.149999999999999" customHeight="1" x14ac:dyDescent="0.2">
      <c r="B312" s="348"/>
      <c r="C312" s="68" t="s">
        <v>46</v>
      </c>
      <c r="D312" s="349"/>
      <c r="E312" s="350"/>
      <c r="F312" s="350"/>
      <c r="G312" s="350"/>
      <c r="H312" s="350"/>
      <c r="I312" s="340"/>
    </row>
    <row r="313" spans="2:24" ht="33" customHeight="1" x14ac:dyDescent="0.2">
      <c r="B313" s="351"/>
      <c r="C313" s="13" t="s">
        <v>47</v>
      </c>
      <c r="D313" s="349"/>
      <c r="E313" s="350">
        <f>SUMIF($C298:$C310,$C299,E298:E310)</f>
        <v>190.3</v>
      </c>
      <c r="F313" s="352">
        <f>SUMIF($C298:$C310,$C299,F298:F310)</f>
        <v>264.2</v>
      </c>
      <c r="G313" s="352">
        <f>SUMIF($C298:$C310,$C299,G298:G310)</f>
        <v>0</v>
      </c>
      <c r="H313" s="352">
        <f t="shared" ref="H313" si="16">SUMIF($C298:$C310,$C299,H298:H310)</f>
        <v>0</v>
      </c>
      <c r="I313" s="340"/>
    </row>
    <row r="314" spans="2:24" ht="20.25" customHeight="1" x14ac:dyDescent="0.2">
      <c r="B314" s="353"/>
      <c r="C314" s="13" t="s">
        <v>131</v>
      </c>
      <c r="D314" s="349"/>
      <c r="E314" s="350">
        <f>SUMIF($C298:$C308,$C304,E298:E308)</f>
        <v>10.8</v>
      </c>
      <c r="F314" s="352">
        <f>SUMIF($C298:$C310,$C304,F298:F310)</f>
        <v>0</v>
      </c>
      <c r="G314" s="352">
        <f>SUMIF($C298:$C310,$C304,G298:G310)</f>
        <v>0</v>
      </c>
      <c r="H314" s="352">
        <f>SUMIF($C298:$C310,$C304,H298:H310)</f>
        <v>0</v>
      </c>
      <c r="I314" s="340"/>
    </row>
    <row r="315" spans="2:24" ht="45" customHeight="1" x14ac:dyDescent="0.2">
      <c r="B315" s="46" t="s">
        <v>229</v>
      </c>
      <c r="C315" s="47" t="s">
        <v>230</v>
      </c>
      <c r="D315" s="47"/>
      <c r="E315" s="47"/>
      <c r="F315" s="47"/>
      <c r="G315" s="47"/>
      <c r="H315" s="47"/>
      <c r="I315" s="47"/>
    </row>
    <row r="316" spans="2:24" ht="21" customHeight="1" x14ac:dyDescent="0.2">
      <c r="B316" s="354" t="s">
        <v>231</v>
      </c>
      <c r="C316" s="48" t="s">
        <v>232</v>
      </c>
      <c r="D316" s="26"/>
      <c r="E316" s="27"/>
      <c r="F316" s="27"/>
      <c r="G316" s="27"/>
      <c r="H316" s="27"/>
      <c r="I316" s="51"/>
    </row>
    <row r="317" spans="2:24" ht="30.6" customHeight="1" x14ac:dyDescent="0.2">
      <c r="B317" s="355" t="s">
        <v>233</v>
      </c>
      <c r="C317" s="18" t="s">
        <v>234</v>
      </c>
      <c r="D317" s="156" t="s">
        <v>192</v>
      </c>
      <c r="E317" s="77"/>
      <c r="F317" s="77"/>
      <c r="G317" s="77"/>
      <c r="H317" s="77"/>
      <c r="I317" s="65" t="s">
        <v>235</v>
      </c>
      <c r="J317" s="74"/>
    </row>
    <row r="318" spans="2:24" ht="27" customHeight="1" x14ac:dyDescent="0.2">
      <c r="B318" s="356"/>
      <c r="C318" s="75" t="s">
        <v>17</v>
      </c>
      <c r="D318" s="157"/>
      <c r="E318" s="212">
        <v>300</v>
      </c>
      <c r="F318" s="357">
        <v>400</v>
      </c>
      <c r="G318" s="300">
        <f>5167.4-5167.4</f>
        <v>0</v>
      </c>
      <c r="H318" s="300"/>
      <c r="I318" s="273"/>
      <c r="J318" s="117"/>
      <c r="K318" s="116"/>
      <c r="L318" s="116"/>
      <c r="M318" s="61"/>
      <c r="N318" s="61"/>
    </row>
    <row r="319" spans="2:24" ht="19.5" customHeight="1" x14ac:dyDescent="0.2">
      <c r="B319" s="356"/>
      <c r="C319" s="119" t="s">
        <v>299</v>
      </c>
      <c r="D319" s="157"/>
      <c r="E319" s="42"/>
      <c r="F319" s="358"/>
      <c r="G319" s="303">
        <v>1174</v>
      </c>
      <c r="H319" s="303"/>
      <c r="I319" s="359"/>
      <c r="J319" s="139"/>
      <c r="K319" s="116"/>
      <c r="L319" s="116"/>
      <c r="M319" s="61"/>
      <c r="N319" s="61"/>
    </row>
    <row r="320" spans="2:24" ht="18" customHeight="1" x14ac:dyDescent="0.2">
      <c r="B320" s="356"/>
      <c r="C320" s="75" t="s">
        <v>38</v>
      </c>
      <c r="D320" s="157"/>
      <c r="E320" s="42"/>
      <c r="F320" s="358">
        <f>3060-138</f>
        <v>2922</v>
      </c>
      <c r="G320" s="303">
        <f>5310.1+138</f>
        <v>5448.1</v>
      </c>
      <c r="H320" s="303"/>
      <c r="I320" s="359"/>
      <c r="J320" s="61"/>
      <c r="K320" s="61"/>
      <c r="L320" s="61"/>
      <c r="M320" s="61"/>
      <c r="N320" s="61"/>
    </row>
    <row r="321" spans="2:14" ht="19.149999999999999" customHeight="1" x14ac:dyDescent="0.2">
      <c r="B321" s="360"/>
      <c r="C321" s="75" t="s">
        <v>91</v>
      </c>
      <c r="D321" s="158"/>
      <c r="E321" s="42">
        <v>56.7</v>
      </c>
      <c r="F321" s="358">
        <v>897</v>
      </c>
      <c r="G321" s="361">
        <f>1793.6-1174</f>
        <v>619.59999999999991</v>
      </c>
      <c r="H321" s="303" t="s">
        <v>196</v>
      </c>
      <c r="I321" s="359"/>
      <c r="J321" s="61"/>
      <c r="K321" s="61"/>
      <c r="L321" s="61"/>
      <c r="M321" s="61"/>
      <c r="N321" s="61"/>
    </row>
    <row r="322" spans="2:14" ht="19.899999999999999" customHeight="1" x14ac:dyDescent="0.2">
      <c r="B322" s="323" t="s">
        <v>236</v>
      </c>
      <c r="C322" s="41" t="s">
        <v>237</v>
      </c>
      <c r="D322" s="162" t="s">
        <v>238</v>
      </c>
      <c r="E322" s="42"/>
      <c r="F322" s="42"/>
      <c r="G322" s="42"/>
      <c r="H322" s="42"/>
      <c r="I322" s="362" t="s">
        <v>235</v>
      </c>
    </row>
    <row r="323" spans="2:14" ht="29.25" customHeight="1" x14ac:dyDescent="0.2">
      <c r="B323" s="323"/>
      <c r="C323" s="75" t="s">
        <v>17</v>
      </c>
      <c r="D323" s="163"/>
      <c r="E323" s="42"/>
      <c r="F323" s="42"/>
      <c r="G323" s="42">
        <v>700</v>
      </c>
      <c r="H323" s="42">
        <v>700</v>
      </c>
      <c r="I323" s="362"/>
      <c r="J323" s="117"/>
    </row>
    <row r="324" spans="2:14" ht="19.149999999999999" customHeight="1" x14ac:dyDescent="0.2">
      <c r="B324" s="324"/>
      <c r="C324" s="85" t="s">
        <v>91</v>
      </c>
      <c r="D324" s="164"/>
      <c r="E324" s="42">
        <v>500</v>
      </c>
      <c r="F324" s="42">
        <v>700</v>
      </c>
      <c r="G324" s="42"/>
      <c r="H324" s="42"/>
      <c r="I324" s="363"/>
    </row>
    <row r="325" spans="2:14" ht="18.600000000000001" customHeight="1" x14ac:dyDescent="0.2">
      <c r="B325" s="364"/>
      <c r="C325" s="10" t="s">
        <v>45</v>
      </c>
      <c r="D325" s="29"/>
      <c r="E325" s="30">
        <f>SUM(E326:E329)</f>
        <v>856.7</v>
      </c>
      <c r="F325" s="30">
        <f>SUM(F326:F329)</f>
        <v>1997</v>
      </c>
      <c r="G325" s="30">
        <f>SUM(G326:G329)</f>
        <v>2493.6</v>
      </c>
      <c r="H325" s="30">
        <f t="shared" ref="H325" si="17">SUM(H326:H329)</f>
        <v>700</v>
      </c>
      <c r="I325" s="365"/>
    </row>
    <row r="326" spans="2:14" ht="16.149999999999999" customHeight="1" x14ac:dyDescent="0.2">
      <c r="B326" s="366"/>
      <c r="C326" s="13" t="s">
        <v>46</v>
      </c>
      <c r="D326" s="31"/>
      <c r="E326" s="28"/>
      <c r="F326" s="115"/>
      <c r="G326" s="28"/>
      <c r="H326" s="28"/>
      <c r="I326" s="363"/>
    </row>
    <row r="327" spans="2:14" ht="33" customHeight="1" x14ac:dyDescent="0.2">
      <c r="B327" s="367"/>
      <c r="C327" s="13" t="s">
        <v>47</v>
      </c>
      <c r="D327" s="31"/>
      <c r="E327" s="113">
        <f>SUMIF($C317:$C324,$C318,E317:E324)</f>
        <v>300</v>
      </c>
      <c r="F327" s="140">
        <f>SUMIF($C317:$C324,$C318,F317:F324)</f>
        <v>400</v>
      </c>
      <c r="G327" s="114">
        <f>SUMIF($C317:$C324,$C318,G317:G324)</f>
        <v>700</v>
      </c>
      <c r="H327" s="28">
        <f>SUMIF($C317:$C324,$C318,H317:H324)</f>
        <v>700</v>
      </c>
      <c r="I327" s="363"/>
    </row>
    <row r="328" spans="2:14" ht="18" customHeight="1" x14ac:dyDescent="0.2">
      <c r="B328" s="367"/>
      <c r="C328" s="118" t="s">
        <v>300</v>
      </c>
      <c r="D328" s="31"/>
      <c r="E328" s="113"/>
      <c r="F328" s="141">
        <f>SUMIF($C318:$C324,$C319,F318:F324)</f>
        <v>0</v>
      </c>
      <c r="G328" s="14">
        <f>SUMIF($C318:$C324,$C319,G318:G324)</f>
        <v>1174</v>
      </c>
      <c r="H328" s="28"/>
      <c r="I328" s="363"/>
    </row>
    <row r="329" spans="2:14" ht="21" customHeight="1" x14ac:dyDescent="0.2">
      <c r="B329" s="368"/>
      <c r="C329" s="41" t="s">
        <v>131</v>
      </c>
      <c r="D329" s="31"/>
      <c r="E329" s="28">
        <f>SUMIF($C317:$C324,$C324,E317:E324)</f>
        <v>556.70000000000005</v>
      </c>
      <c r="F329" s="28">
        <f>SUMIF($C317:$C324,$C324,F317:F324)</f>
        <v>1597</v>
      </c>
      <c r="G329" s="28">
        <f>SUMIF($C317:$C324,$C324,G317:G324)</f>
        <v>619.59999999999991</v>
      </c>
      <c r="H329" s="28">
        <f>SUMIF($C317:$C324,$C324,H317:H324)</f>
        <v>0</v>
      </c>
      <c r="I329" s="363"/>
    </row>
    <row r="330" spans="2:14" ht="18" customHeight="1" x14ac:dyDescent="0.2">
      <c r="B330" s="325"/>
      <c r="C330" s="10" t="s">
        <v>49</v>
      </c>
      <c r="D330" s="21"/>
      <c r="E330" s="15">
        <f>SUM(E331:E332)</f>
        <v>0</v>
      </c>
      <c r="F330" s="15">
        <f>SUM(F331:F332)</f>
        <v>2922</v>
      </c>
      <c r="G330" s="15">
        <f>SUM(G331:G332)</f>
        <v>5448.1</v>
      </c>
      <c r="H330" s="15">
        <f t="shared" ref="H330" si="18">SUM(H331:H332)</f>
        <v>0</v>
      </c>
      <c r="I330" s="262"/>
    </row>
    <row r="331" spans="2:14" ht="18" customHeight="1" x14ac:dyDescent="0.2">
      <c r="B331" s="322"/>
      <c r="C331" s="13" t="s">
        <v>50</v>
      </c>
      <c r="D331" s="22"/>
      <c r="E331" s="14"/>
      <c r="F331" s="14"/>
      <c r="G331" s="14"/>
      <c r="H331" s="14"/>
      <c r="I331" s="185"/>
    </row>
    <row r="332" spans="2:14" ht="17.25" customHeight="1" x14ac:dyDescent="0.2">
      <c r="B332" s="324"/>
      <c r="C332" s="13" t="s">
        <v>51</v>
      </c>
      <c r="D332" s="22"/>
      <c r="E332" s="14">
        <f>SUMIF($C301:$C321,$C317,E301:E321)</f>
        <v>0</v>
      </c>
      <c r="F332" s="14">
        <f>SUMIF($C317:$C324,$C320,F317:F324)</f>
        <v>2922</v>
      </c>
      <c r="G332" s="14">
        <f>SUMIF($C317:$C324,$C320,G317:G324)</f>
        <v>5448.1</v>
      </c>
      <c r="H332" s="14">
        <f>SUMIF($C317:$C324,$C320,H317:H324)</f>
        <v>0</v>
      </c>
      <c r="I332" s="185"/>
    </row>
    <row r="333" spans="2:14" ht="46.15" customHeight="1" x14ac:dyDescent="0.2">
      <c r="B333" s="354" t="s">
        <v>239</v>
      </c>
      <c r="C333" s="48" t="s">
        <v>240</v>
      </c>
      <c r="D333" s="36"/>
      <c r="E333" s="33"/>
      <c r="F333" s="33"/>
      <c r="G333" s="33"/>
      <c r="H333" s="33"/>
      <c r="I333" s="369"/>
      <c r="J333" s="62"/>
      <c r="K333" s="66"/>
      <c r="L333" s="64"/>
      <c r="M333" s="64"/>
      <c r="N333" s="64"/>
    </row>
    <row r="334" spans="2:14" ht="30" customHeight="1" x14ac:dyDescent="0.2">
      <c r="B334" s="355" t="s">
        <v>241</v>
      </c>
      <c r="C334" s="18" t="s">
        <v>242</v>
      </c>
      <c r="D334" s="156" t="s">
        <v>20</v>
      </c>
      <c r="E334" s="35"/>
      <c r="F334" s="35"/>
      <c r="G334" s="35"/>
      <c r="H334" s="35"/>
      <c r="I334" s="242" t="s">
        <v>235</v>
      </c>
    </row>
    <row r="335" spans="2:14" ht="21" customHeight="1" x14ac:dyDescent="0.2">
      <c r="B335" s="356"/>
      <c r="C335" s="75" t="s">
        <v>90</v>
      </c>
      <c r="D335" s="157"/>
      <c r="E335" s="42">
        <v>871.4</v>
      </c>
      <c r="F335" s="42">
        <v>868.2</v>
      </c>
      <c r="G335" s="42">
        <v>868.2</v>
      </c>
      <c r="H335" s="42">
        <v>868.2</v>
      </c>
      <c r="I335" s="359"/>
    </row>
    <row r="336" spans="2:14" ht="21" customHeight="1" x14ac:dyDescent="0.2">
      <c r="B336" s="360"/>
      <c r="C336" s="75" t="s">
        <v>91</v>
      </c>
      <c r="D336" s="157"/>
      <c r="E336" s="42">
        <v>60</v>
      </c>
      <c r="F336" s="42">
        <v>60</v>
      </c>
      <c r="G336" s="42"/>
      <c r="H336" s="42"/>
      <c r="I336" s="359"/>
    </row>
    <row r="337" spans="2:10" ht="44.45" customHeight="1" x14ac:dyDescent="0.2">
      <c r="B337" s="355" t="s">
        <v>243</v>
      </c>
      <c r="C337" s="18" t="s">
        <v>244</v>
      </c>
      <c r="D337" s="157"/>
      <c r="E337" s="42"/>
      <c r="F337" s="42"/>
      <c r="G337" s="42"/>
      <c r="H337" s="42"/>
      <c r="I337" s="359"/>
    </row>
    <row r="338" spans="2:10" ht="21" customHeight="1" x14ac:dyDescent="0.2">
      <c r="B338" s="356"/>
      <c r="C338" s="75" t="s">
        <v>90</v>
      </c>
      <c r="D338" s="157"/>
      <c r="E338" s="42">
        <v>278.2</v>
      </c>
      <c r="F338" s="42">
        <v>270.5</v>
      </c>
      <c r="G338" s="42">
        <v>270.5</v>
      </c>
      <c r="H338" s="42">
        <v>270.5</v>
      </c>
      <c r="I338" s="359"/>
    </row>
    <row r="339" spans="2:10" ht="21" customHeight="1" x14ac:dyDescent="0.2">
      <c r="B339" s="360"/>
      <c r="C339" s="75" t="s">
        <v>91</v>
      </c>
      <c r="D339" s="157"/>
      <c r="E339" s="42">
        <v>54.5</v>
      </c>
      <c r="F339" s="42">
        <v>54.5</v>
      </c>
      <c r="G339" s="42"/>
      <c r="H339" s="42"/>
      <c r="I339" s="359"/>
    </row>
    <row r="340" spans="2:10" ht="31.9" customHeight="1" x14ac:dyDescent="0.2">
      <c r="B340" s="355" t="s">
        <v>245</v>
      </c>
      <c r="C340" s="18" t="s">
        <v>246</v>
      </c>
      <c r="D340" s="157"/>
      <c r="E340" s="42"/>
      <c r="F340" s="42"/>
      <c r="G340" s="42"/>
      <c r="H340" s="42"/>
      <c r="I340" s="359"/>
    </row>
    <row r="341" spans="2:10" ht="21" customHeight="1" x14ac:dyDescent="0.2">
      <c r="B341" s="356"/>
      <c r="C341" s="370" t="s">
        <v>90</v>
      </c>
      <c r="D341" s="157"/>
      <c r="E341" s="371">
        <v>48.8</v>
      </c>
      <c r="F341" s="371">
        <v>56</v>
      </c>
      <c r="G341" s="371">
        <v>56</v>
      </c>
      <c r="H341" s="371">
        <v>56</v>
      </c>
      <c r="I341" s="372"/>
    </row>
    <row r="342" spans="2:10" ht="21" customHeight="1" x14ac:dyDescent="0.2">
      <c r="B342" s="360"/>
      <c r="C342" s="239" t="s">
        <v>91</v>
      </c>
      <c r="D342" s="157"/>
      <c r="E342" s="42">
        <v>5</v>
      </c>
      <c r="F342" s="42">
        <v>5</v>
      </c>
      <c r="G342" s="42"/>
      <c r="H342" s="42"/>
      <c r="I342" s="359"/>
    </row>
    <row r="343" spans="2:10" ht="30" customHeight="1" x14ac:dyDescent="0.2">
      <c r="B343" s="355" t="s">
        <v>247</v>
      </c>
      <c r="C343" s="18" t="s">
        <v>248</v>
      </c>
      <c r="D343" s="157"/>
      <c r="E343" s="42"/>
      <c r="F343" s="42"/>
      <c r="G343" s="42"/>
      <c r="H343" s="42"/>
      <c r="I343" s="359"/>
    </row>
    <row r="344" spans="2:10" ht="22.5" customHeight="1" x14ac:dyDescent="0.2">
      <c r="B344" s="356"/>
      <c r="C344" s="75" t="s">
        <v>90</v>
      </c>
      <c r="D344" s="157"/>
      <c r="E344" s="42">
        <v>306</v>
      </c>
      <c r="F344" s="42">
        <v>298</v>
      </c>
      <c r="G344" s="42">
        <v>298</v>
      </c>
      <c r="H344" s="42">
        <v>298</v>
      </c>
      <c r="I344" s="359"/>
    </row>
    <row r="345" spans="2:10" ht="21" customHeight="1" x14ac:dyDescent="0.2">
      <c r="B345" s="360"/>
      <c r="C345" s="75" t="s">
        <v>91</v>
      </c>
      <c r="D345" s="157"/>
      <c r="E345" s="42">
        <v>40</v>
      </c>
      <c r="F345" s="42">
        <v>40</v>
      </c>
      <c r="G345" s="42"/>
      <c r="H345" s="42"/>
      <c r="I345" s="359"/>
    </row>
    <row r="346" spans="2:10" ht="30.6" customHeight="1" x14ac:dyDescent="0.2">
      <c r="B346" s="355" t="s">
        <v>249</v>
      </c>
      <c r="C346" s="18" t="s">
        <v>250</v>
      </c>
      <c r="D346" s="157"/>
      <c r="E346" s="42"/>
      <c r="F346" s="42"/>
      <c r="G346" s="42"/>
      <c r="H346" s="42"/>
      <c r="I346" s="359"/>
    </row>
    <row r="347" spans="2:10" ht="21" customHeight="1" x14ac:dyDescent="0.2">
      <c r="B347" s="360"/>
      <c r="C347" s="75" t="s">
        <v>54</v>
      </c>
      <c r="D347" s="157"/>
      <c r="E347" s="42">
        <v>10</v>
      </c>
      <c r="F347" s="42">
        <v>10</v>
      </c>
      <c r="G347" s="42">
        <v>10</v>
      </c>
      <c r="H347" s="42">
        <v>10</v>
      </c>
      <c r="I347" s="359"/>
      <c r="J347" s="4"/>
    </row>
    <row r="348" spans="2:10" ht="44.45" customHeight="1" x14ac:dyDescent="0.2">
      <c r="B348" s="355" t="s">
        <v>251</v>
      </c>
      <c r="C348" s="18" t="s">
        <v>252</v>
      </c>
      <c r="D348" s="157"/>
      <c r="E348" s="42"/>
      <c r="F348" s="42"/>
      <c r="G348" s="42"/>
      <c r="H348" s="42"/>
      <c r="I348" s="359"/>
    </row>
    <row r="349" spans="2:10" ht="21" customHeight="1" x14ac:dyDescent="0.2">
      <c r="B349" s="356"/>
      <c r="C349" s="75" t="s">
        <v>90</v>
      </c>
      <c r="D349" s="157"/>
      <c r="E349" s="42">
        <v>267.60000000000002</v>
      </c>
      <c r="F349" s="42">
        <v>260</v>
      </c>
      <c r="G349" s="42">
        <v>260</v>
      </c>
      <c r="H349" s="42">
        <v>260</v>
      </c>
      <c r="I349" s="359"/>
    </row>
    <row r="350" spans="2:10" ht="21" customHeight="1" x14ac:dyDescent="0.2">
      <c r="B350" s="360"/>
      <c r="C350" s="75" t="s">
        <v>91</v>
      </c>
      <c r="D350" s="158"/>
      <c r="E350" s="42">
        <v>72</v>
      </c>
      <c r="F350" s="42">
        <v>72</v>
      </c>
      <c r="G350" s="42"/>
      <c r="H350" s="42"/>
      <c r="I350" s="359"/>
    </row>
    <row r="351" spans="2:10" ht="21" customHeight="1" x14ac:dyDescent="0.2">
      <c r="B351" s="262"/>
      <c r="C351" s="10" t="s">
        <v>45</v>
      </c>
      <c r="D351" s="32"/>
      <c r="E351" s="30">
        <f>SUM(E352:E354)</f>
        <v>2003.5</v>
      </c>
      <c r="F351" s="30">
        <f>SUM(F352:F354)</f>
        <v>1984.2</v>
      </c>
      <c r="G351" s="30">
        <f>SUM(G352:G354)</f>
        <v>1752.7</v>
      </c>
      <c r="H351" s="30">
        <f t="shared" ref="H351" si="19">SUM(H352:H354)</f>
        <v>1752.7</v>
      </c>
      <c r="I351" s="365"/>
    </row>
    <row r="352" spans="2:10" ht="18.600000000000001" customHeight="1" x14ac:dyDescent="0.2">
      <c r="B352" s="373"/>
      <c r="C352" s="13" t="s">
        <v>46</v>
      </c>
      <c r="D352" s="34"/>
      <c r="E352" s="35"/>
      <c r="F352" s="35"/>
      <c r="G352" s="35"/>
      <c r="H352" s="35"/>
      <c r="I352" s="359"/>
    </row>
    <row r="353" spans="2:15" ht="22.9" customHeight="1" x14ac:dyDescent="0.2">
      <c r="B353" s="374"/>
      <c r="C353" s="18" t="s">
        <v>129</v>
      </c>
      <c r="D353" s="31"/>
      <c r="E353" s="28">
        <f>SUMIF($C334:$C350,$C335,E334:E350)</f>
        <v>1772</v>
      </c>
      <c r="F353" s="28">
        <f>SUMIF($C334:$C350,$C335,F334:F350)</f>
        <v>1752.7</v>
      </c>
      <c r="G353" s="28">
        <f>SUMIF($C334:$C350,$C335,G334:G350)</f>
        <v>1752.7</v>
      </c>
      <c r="H353" s="28">
        <f>SUMIF($C334:$C350,$C335,H334:H350)</f>
        <v>1752.7</v>
      </c>
      <c r="I353" s="363"/>
    </row>
    <row r="354" spans="2:15" ht="19.149999999999999" customHeight="1" x14ac:dyDescent="0.2">
      <c r="B354" s="375"/>
      <c r="C354" s="13" t="s">
        <v>131</v>
      </c>
      <c r="D354" s="31"/>
      <c r="E354" s="28">
        <f>SUMIF($C334:$C350,$C339,E334:E350)</f>
        <v>231.5</v>
      </c>
      <c r="F354" s="28">
        <f>SUMIF($C334:$C350,$C339,F334:F350)</f>
        <v>231.5</v>
      </c>
      <c r="G354" s="28">
        <f>SUMIF($C334:$C350,$C339,G334:G350)</f>
        <v>0</v>
      </c>
      <c r="H354" s="28">
        <f>SUMIF($C334:$C350,$C339,H334:H350)</f>
        <v>0</v>
      </c>
      <c r="I354" s="363"/>
    </row>
    <row r="355" spans="2:15" ht="19.149999999999999" customHeight="1" x14ac:dyDescent="0.2">
      <c r="B355" s="364"/>
      <c r="C355" s="10" t="s">
        <v>49</v>
      </c>
      <c r="D355" s="32"/>
      <c r="E355" s="30">
        <f>E357</f>
        <v>10</v>
      </c>
      <c r="F355" s="30">
        <f>F357</f>
        <v>10</v>
      </c>
      <c r="G355" s="30">
        <f t="shared" ref="G355:H355" si="20">G357</f>
        <v>10</v>
      </c>
      <c r="H355" s="30">
        <f t="shared" si="20"/>
        <v>10</v>
      </c>
      <c r="I355" s="365"/>
      <c r="K355" s="66"/>
      <c r="L355" s="64"/>
      <c r="M355" s="64"/>
      <c r="N355" s="64"/>
      <c r="O355" s="62"/>
    </row>
    <row r="356" spans="2:15" ht="19.149999999999999" customHeight="1" x14ac:dyDescent="0.2">
      <c r="B356" s="376"/>
      <c r="C356" s="13" t="s">
        <v>50</v>
      </c>
      <c r="D356" s="31"/>
      <c r="E356" s="28"/>
      <c r="F356" s="28"/>
      <c r="G356" s="28"/>
      <c r="H356" s="28"/>
      <c r="I356" s="363"/>
      <c r="K356" s="66"/>
      <c r="L356" s="64"/>
      <c r="M356" s="64"/>
      <c r="N356" s="64"/>
      <c r="O356" s="62"/>
    </row>
    <row r="357" spans="2:15" ht="19.149999999999999" customHeight="1" x14ac:dyDescent="0.2">
      <c r="B357" s="377"/>
      <c r="C357" s="18" t="s">
        <v>253</v>
      </c>
      <c r="D357" s="31"/>
      <c r="E357" s="28">
        <f>SUMIF($C334:$C350,$C347,E334:E350)</f>
        <v>10</v>
      </c>
      <c r="F357" s="28">
        <f t="shared" ref="F357:H357" si="21">SUMIF($C334:$C350,$C347,F334:F350)</f>
        <v>10</v>
      </c>
      <c r="G357" s="28">
        <f>SUMIF($C334:$C350,$C347,G334:G350)</f>
        <v>10</v>
      </c>
      <c r="H357" s="28">
        <f t="shared" si="21"/>
        <v>10</v>
      </c>
      <c r="I357" s="363"/>
      <c r="K357" s="66"/>
      <c r="L357" s="64"/>
      <c r="M357" s="64"/>
      <c r="N357" s="64"/>
      <c r="O357" s="62"/>
    </row>
    <row r="358" spans="2:15" ht="30" customHeight="1" x14ac:dyDescent="0.2">
      <c r="B358" s="219"/>
      <c r="C358" s="10" t="s">
        <v>254</v>
      </c>
      <c r="D358" s="214"/>
      <c r="E358" s="12">
        <f>E30+E38+E42+E46+E50+E54+E58+E63+E81+E85+E140+E147+E157+E181+E190+E194+E202+E211+E288+E294+E325+E351+E355+E72+E219+E225+E311+E229+E34+E330+E238+E234+E215+E207</f>
        <v>108454.70000000001</v>
      </c>
      <c r="F358" s="12">
        <f ca="1">F30+F38+F42+F46+F50+F54+F58+F63+F81+F85+F140+F147+F157+F181+F190+F194+F202+F211+F288+F294+F325+F351+F355+F72+F219+F225+F311+F229+F34+F330+F238+F234+F215+F207+F198+F77</f>
        <v>121188.99999999997</v>
      </c>
      <c r="G358" s="12">
        <f ca="1">G30+G38+G42+G46+G50+G54+G58+G63+G81+G85+G140+G147+G157+G181+G190+G194+G202+G211+G288+G294+G325+G351+G355+G72+G219+G225+G311+G229+G34+G330+G238+G234+G215+G207+G198+G77</f>
        <v>126448.00000000001</v>
      </c>
      <c r="H358" s="12">
        <f>H30+H38+H42+H46+H50+H54+H58+H63+H81+H85+H140+H147+H157+H181+H190+H194+H202+H211+H288+H294+H325+H351+H355+H72+H219+H225+H311+H229+H34+H330+H238+H234+H215+H207+H198+H77</f>
        <v>118273.2</v>
      </c>
      <c r="I358" s="12"/>
    </row>
    <row r="359" spans="2:15" ht="20.45" customHeight="1" x14ac:dyDescent="0.2">
      <c r="B359" s="378"/>
      <c r="C359" s="13" t="s">
        <v>255</v>
      </c>
      <c r="D359" s="20"/>
      <c r="E359" s="57">
        <f>E248+E249+E253+E280+E282+E318+E321</f>
        <v>611.6</v>
      </c>
      <c r="F359" s="57">
        <f>F248+F251+F253+F255+F276+F278+F280+F282+F318+F320</f>
        <v>8049.5999999999995</v>
      </c>
      <c r="G359" s="57">
        <f>G248+G251+G253+G255+G276+G278+G280+G282+G318+G320</f>
        <v>10783.3</v>
      </c>
      <c r="H359" s="57">
        <f>H248+H251+H253+H255+H276+H278+H280+H282+H318+H320</f>
        <v>5628</v>
      </c>
      <c r="I359" s="5"/>
    </row>
    <row r="360" spans="2:15" ht="44.45" customHeight="1" x14ac:dyDescent="0.2">
      <c r="B360" s="101"/>
      <c r="C360" s="13" t="s">
        <v>256</v>
      </c>
      <c r="D360" s="101"/>
      <c r="E360" s="101"/>
      <c r="F360" s="106">
        <f ca="1">F358-E358</f>
        <v>12734.299999999959</v>
      </c>
      <c r="G360" s="106">
        <f ca="1">G358-F358</f>
        <v>5259.0000000000437</v>
      </c>
      <c r="H360" s="106">
        <f ca="1">H358-G358</f>
        <v>-8174.8000000000175</v>
      </c>
      <c r="I360" s="101"/>
    </row>
    <row r="361" spans="2:15" ht="15" customHeight="1" x14ac:dyDescent="0.2">
      <c r="B361" s="97"/>
      <c r="C361" s="97"/>
      <c r="D361" s="97"/>
      <c r="E361" s="97"/>
      <c r="F361" s="97"/>
      <c r="G361" s="97"/>
      <c r="H361" s="97"/>
      <c r="I361" s="97"/>
    </row>
    <row r="362" spans="2:15" s="17" customFormat="1" ht="15" customHeight="1" x14ac:dyDescent="0.2">
      <c r="B362" s="159" t="s">
        <v>257</v>
      </c>
      <c r="C362" s="159"/>
      <c r="D362" s="159"/>
      <c r="E362" s="159"/>
      <c r="F362" s="159"/>
      <c r="G362" s="159"/>
      <c r="H362" s="159"/>
      <c r="I362" s="159"/>
      <c r="J362" s="69"/>
      <c r="K362" s="70"/>
      <c r="L362" s="71"/>
      <c r="M362" s="71"/>
      <c r="N362" s="71"/>
      <c r="O362" s="71"/>
    </row>
    <row r="363" spans="2:15" s="17" customFormat="1" ht="15" customHeight="1" x14ac:dyDescent="0.2">
      <c r="B363" s="160" t="s">
        <v>258</v>
      </c>
      <c r="C363" s="160"/>
      <c r="D363" s="160"/>
      <c r="E363" s="160"/>
      <c r="F363" s="160"/>
      <c r="G363" s="160"/>
      <c r="H363" s="160"/>
      <c r="I363" s="160"/>
      <c r="J363" s="69"/>
      <c r="K363" s="70"/>
      <c r="L363" s="71"/>
      <c r="M363" s="71"/>
      <c r="N363" s="71"/>
      <c r="O363" s="71"/>
    </row>
    <row r="364" spans="2:15" s="17" customFormat="1" ht="15" customHeight="1" x14ac:dyDescent="0.2">
      <c r="B364" s="159" t="s">
        <v>259</v>
      </c>
      <c r="C364" s="159"/>
      <c r="D364" s="159"/>
      <c r="E364" s="159"/>
      <c r="F364" s="159"/>
      <c r="G364" s="159"/>
      <c r="H364" s="159"/>
      <c r="I364" s="159"/>
      <c r="J364" s="69"/>
      <c r="K364" s="70"/>
      <c r="L364" s="71"/>
      <c r="M364" s="71"/>
      <c r="N364" s="71"/>
      <c r="O364" s="71"/>
    </row>
    <row r="365" spans="2:15" s="17" customFormat="1" ht="15" customHeight="1" x14ac:dyDescent="0.2">
      <c r="B365" s="159" t="s">
        <v>260</v>
      </c>
      <c r="C365" s="159"/>
      <c r="D365" s="159"/>
      <c r="E365" s="159"/>
      <c r="F365" s="159"/>
      <c r="G365" s="159"/>
      <c r="H365" s="159"/>
      <c r="I365" s="159"/>
      <c r="J365" s="69"/>
      <c r="K365" s="70"/>
      <c r="L365" s="71"/>
      <c r="M365" s="71"/>
      <c r="N365" s="71"/>
      <c r="O365" s="71"/>
    </row>
    <row r="366" spans="2:15" s="17" customFormat="1" ht="15" customHeight="1" x14ac:dyDescent="0.2">
      <c r="B366" s="161" t="s">
        <v>261</v>
      </c>
      <c r="C366" s="161"/>
      <c r="D366" s="73"/>
      <c r="E366" s="73"/>
      <c r="F366" s="73"/>
      <c r="G366" s="73"/>
      <c r="H366" s="73"/>
      <c r="I366" s="73"/>
      <c r="J366" s="69"/>
      <c r="K366" s="70"/>
      <c r="L366" s="71"/>
      <c r="M366" s="71"/>
      <c r="N366" s="71"/>
      <c r="O366" s="71"/>
    </row>
    <row r="368" spans="2:15" x14ac:dyDescent="0.2">
      <c r="B368" s="2" t="s">
        <v>262</v>
      </c>
      <c r="C368" s="2"/>
    </row>
    <row r="369" spans="2:3" x14ac:dyDescent="0.2">
      <c r="B369" s="2" t="s">
        <v>263</v>
      </c>
      <c r="C369" s="2"/>
    </row>
    <row r="370" spans="2:3" x14ac:dyDescent="0.2">
      <c r="B370" s="2" t="s">
        <v>264</v>
      </c>
      <c r="C370" s="2"/>
    </row>
    <row r="371" spans="2:3" ht="18" customHeight="1" x14ac:dyDescent="0.2">
      <c r="B371" s="2" t="s">
        <v>265</v>
      </c>
      <c r="C371" s="2"/>
    </row>
  </sheetData>
  <mergeCells count="128">
    <mergeCell ref="D13:D14"/>
    <mergeCell ref="D15:D16"/>
    <mergeCell ref="D98:D106"/>
    <mergeCell ref="D298:D299"/>
    <mergeCell ref="D300:D301"/>
    <mergeCell ref="D302:D304"/>
    <mergeCell ref="D305:D306"/>
    <mergeCell ref="D307:D308"/>
    <mergeCell ref="D107:D111"/>
    <mergeCell ref="D123:D127"/>
    <mergeCell ref="D112:D117"/>
    <mergeCell ref="D118:D122"/>
    <mergeCell ref="D128:D131"/>
    <mergeCell ref="D68:D71"/>
    <mergeCell ref="D90:D97"/>
    <mergeCell ref="H1:I1"/>
    <mergeCell ref="H2:I2"/>
    <mergeCell ref="D23:D24"/>
    <mergeCell ref="D151:D156"/>
    <mergeCell ref="B312:B314"/>
    <mergeCell ref="B161:B162"/>
    <mergeCell ref="B153:B154"/>
    <mergeCell ref="B169:B170"/>
    <mergeCell ref="B171:B172"/>
    <mergeCell ref="B279:B282"/>
    <mergeCell ref="B289:B293"/>
    <mergeCell ref="B191:B192"/>
    <mergeCell ref="B175:B176"/>
    <mergeCell ref="B177:B178"/>
    <mergeCell ref="B115:B117"/>
    <mergeCell ref="B43:B44"/>
    <mergeCell ref="B112:B113"/>
    <mergeCell ref="B47:B48"/>
    <mergeCell ref="B70:B71"/>
    <mergeCell ref="B86:B87"/>
    <mergeCell ref="B82:B83"/>
    <mergeCell ref="B73:B75"/>
    <mergeCell ref="B21:B22"/>
    <mergeCell ref="B28:B29"/>
    <mergeCell ref="J246:N246"/>
    <mergeCell ref="J249:N249"/>
    <mergeCell ref="D243:D246"/>
    <mergeCell ref="B203:B205"/>
    <mergeCell ref="B243:B246"/>
    <mergeCell ref="D132:D133"/>
    <mergeCell ref="B148:B149"/>
    <mergeCell ref="D134:D135"/>
    <mergeCell ref="B173:B174"/>
    <mergeCell ref="B134:B135"/>
    <mergeCell ref="B230:B232"/>
    <mergeCell ref="B141:B146"/>
    <mergeCell ref="B188:B189"/>
    <mergeCell ref="B186:B187"/>
    <mergeCell ref="B182:B184"/>
    <mergeCell ref="D136:D137"/>
    <mergeCell ref="B199:B200"/>
    <mergeCell ref="J248:N248"/>
    <mergeCell ref="B247:B251"/>
    <mergeCell ref="D247:D251"/>
    <mergeCell ref="D161:D178"/>
    <mergeCell ref="B166:B167"/>
    <mergeCell ref="D186:D189"/>
    <mergeCell ref="B179:B180"/>
    <mergeCell ref="J283:N283"/>
    <mergeCell ref="B283:B285"/>
    <mergeCell ref="D283:D285"/>
    <mergeCell ref="B343:B345"/>
    <mergeCell ref="B309:B310"/>
    <mergeCell ref="B322:B324"/>
    <mergeCell ref="B334:B336"/>
    <mergeCell ref="B317:B321"/>
    <mergeCell ref="B298:B299"/>
    <mergeCell ref="B300:B301"/>
    <mergeCell ref="D309:D310"/>
    <mergeCell ref="B295:B296"/>
    <mergeCell ref="B364:I364"/>
    <mergeCell ref="B362:I362"/>
    <mergeCell ref="B305:B306"/>
    <mergeCell ref="B307:B308"/>
    <mergeCell ref="B356:B357"/>
    <mergeCell ref="B363:I363"/>
    <mergeCell ref="B352:B354"/>
    <mergeCell ref="B346:B347"/>
    <mergeCell ref="B366:C366"/>
    <mergeCell ref="B365:I365"/>
    <mergeCell ref="B337:B339"/>
    <mergeCell ref="B348:B350"/>
    <mergeCell ref="D322:D324"/>
    <mergeCell ref="B326:B329"/>
    <mergeCell ref="B340:B342"/>
    <mergeCell ref="D334:D350"/>
    <mergeCell ref="B107:B111"/>
    <mergeCell ref="B90:B94"/>
    <mergeCell ref="B68:B69"/>
    <mergeCell ref="B123:B127"/>
    <mergeCell ref="B105:B106"/>
    <mergeCell ref="B331:B332"/>
    <mergeCell ref="B286:B287"/>
    <mergeCell ref="D286:D287"/>
    <mergeCell ref="B252:B255"/>
    <mergeCell ref="D317:D321"/>
    <mergeCell ref="B208:B209"/>
    <mergeCell ref="D138:D139"/>
    <mergeCell ref="B95:B97"/>
    <mergeCell ref="B4:I4"/>
    <mergeCell ref="B59:B61"/>
    <mergeCell ref="B275:B278"/>
    <mergeCell ref="B155:B156"/>
    <mergeCell ref="B128:B131"/>
    <mergeCell ref="B118:B122"/>
    <mergeCell ref="B55:B56"/>
    <mergeCell ref="B64:B66"/>
    <mergeCell ref="D10:D11"/>
    <mergeCell ref="B9:B12"/>
    <mergeCell ref="B17:B18"/>
    <mergeCell ref="B13:B14"/>
    <mergeCell ref="B23:B24"/>
    <mergeCell ref="B35:B36"/>
    <mergeCell ref="B31:B33"/>
    <mergeCell ref="B15:B16"/>
    <mergeCell ref="B19:B20"/>
    <mergeCell ref="B51:B52"/>
    <mergeCell ref="B39:B40"/>
    <mergeCell ref="D17:D20"/>
    <mergeCell ref="D21:D22"/>
    <mergeCell ref="B25:B27"/>
    <mergeCell ref="D25:D27"/>
    <mergeCell ref="D28:D29"/>
  </mergeCells>
  <printOptions horizontalCentered="1"/>
  <pageMargins left="0.39370078740157483" right="0.39370078740157483" top="0.59055118110236227" bottom="0.59055118110236227" header="0" footer="0"/>
  <pageSetup paperSize="9" scale="62" fitToHeight="0" orientation="portrait" r:id="rId1"/>
  <rowBreaks count="5" manualBreakCount="5">
    <brk id="34" max="8" man="1"/>
    <brk id="117" max="8" man="1"/>
    <brk id="228" max="8" man="1"/>
    <brk id="311" max="8" man="1"/>
    <brk id="357"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21C01-1A7C-4243-B4FE-5036CF71C50D}">
  <dimension ref="B1:G24"/>
  <sheetViews>
    <sheetView topLeftCell="A4" zoomScaleNormal="100" workbookViewId="0">
      <selection activeCell="D23" sqref="D23:G24"/>
    </sheetView>
  </sheetViews>
  <sheetFormatPr defaultColWidth="9.140625" defaultRowHeight="12.75" x14ac:dyDescent="0.2"/>
  <cols>
    <col min="1" max="1" width="2.5703125" style="17" customWidth="1"/>
    <col min="2" max="2" width="4.7109375" style="17" customWidth="1"/>
    <col min="3" max="3" width="44.7109375" style="2" customWidth="1"/>
    <col min="4" max="4" width="14.7109375" style="17" customWidth="1"/>
    <col min="5" max="5" width="13.140625" style="17" customWidth="1"/>
    <col min="6" max="6" width="13.5703125" style="17" customWidth="1"/>
    <col min="7" max="7" width="13" style="17" customWidth="1"/>
    <col min="8" max="16384" width="9.140625" style="17"/>
  </cols>
  <sheetData>
    <row r="1" spans="2:7" ht="25.9" customHeight="1" x14ac:dyDescent="0.2">
      <c r="B1" s="180" t="s">
        <v>266</v>
      </c>
      <c r="C1" s="180"/>
      <c r="D1" s="180"/>
      <c r="E1" s="180"/>
      <c r="F1" s="180"/>
      <c r="G1" s="180"/>
    </row>
    <row r="2" spans="2:7" x14ac:dyDescent="0.2">
      <c r="C2" s="17"/>
    </row>
    <row r="3" spans="2:7" ht="55.15" customHeight="1" x14ac:dyDescent="0.2">
      <c r="B3" s="80" t="s">
        <v>267</v>
      </c>
      <c r="C3" s="81" t="s">
        <v>268</v>
      </c>
      <c r="D3" s="82" t="s">
        <v>269</v>
      </c>
      <c r="E3" s="89" t="s">
        <v>7</v>
      </c>
      <c r="F3" s="89" t="s">
        <v>8</v>
      </c>
      <c r="G3" s="89" t="s">
        <v>9</v>
      </c>
    </row>
    <row r="4" spans="2:7" ht="12.75" customHeight="1" x14ac:dyDescent="0.2">
      <c r="B4" s="91">
        <v>1</v>
      </c>
      <c r="C4" s="92">
        <v>2</v>
      </c>
      <c r="D4" s="93">
        <v>3</v>
      </c>
      <c r="E4" s="96">
        <v>4</v>
      </c>
      <c r="F4" s="96">
        <v>5</v>
      </c>
      <c r="G4" s="96">
        <v>6</v>
      </c>
    </row>
    <row r="5" spans="2:7" ht="15.75" customHeight="1" x14ac:dyDescent="0.2">
      <c r="B5" s="177" t="s">
        <v>270</v>
      </c>
      <c r="C5" s="178"/>
      <c r="D5" s="178"/>
      <c r="E5" s="178"/>
      <c r="F5" s="178"/>
      <c r="G5" s="179"/>
    </row>
    <row r="6" spans="2:7" ht="12.75" customHeight="1" x14ac:dyDescent="0.2">
      <c r="B6" s="94" t="s">
        <v>271</v>
      </c>
      <c r="C6" s="95" t="s">
        <v>45</v>
      </c>
      <c r="D6" s="55">
        <f>SUM(D8:D13)</f>
        <v>52697.899999999994</v>
      </c>
      <c r="E6" s="55">
        <f t="shared" ref="E6:G6" si="0">SUM(E8:E13)</f>
        <v>58340.69999999999</v>
      </c>
      <c r="F6" s="55">
        <f t="shared" si="0"/>
        <v>60370.9</v>
      </c>
      <c r="G6" s="55">
        <f t="shared" si="0"/>
        <v>59290.899999999994</v>
      </c>
    </row>
    <row r="7" spans="2:7" ht="15.75" customHeight="1" x14ac:dyDescent="0.2">
      <c r="B7" s="84"/>
      <c r="C7" s="52" t="s">
        <v>272</v>
      </c>
      <c r="D7" s="25"/>
      <c r="E7" s="90"/>
      <c r="F7" s="90"/>
      <c r="G7" s="90"/>
    </row>
    <row r="8" spans="2:7" ht="27" customHeight="1" x14ac:dyDescent="0.2">
      <c r="B8" s="84" t="s">
        <v>273</v>
      </c>
      <c r="C8" s="107" t="s">
        <v>274</v>
      </c>
      <c r="D8" s="54">
        <f>SUMIF('12 programa 3 lentelė'!$C7:$C359,'12 programa 3 lentelė'!$C10,'12 programa 3 lentelė'!E7:E359)</f>
        <v>26777.8</v>
      </c>
      <c r="E8" s="54">
        <f>SUMIF('12 programa 3 lentelė'!$C7:$C359,'12 programa 3 lentelė'!$C10,'12 programa 3 lentelė'!F7:F359)</f>
        <v>30803.299999999992</v>
      </c>
      <c r="F8" s="54">
        <f>SUMIF('12 programa 3 lentelė'!$C7:$C359,'12 programa 3 lentelė'!$C10,'12 programa 3 lentelė'!G7:G359)</f>
        <v>31087.299999999996</v>
      </c>
      <c r="G8" s="54">
        <f>SUMIF('12 programa 3 lentelė'!$C7:$C359,'12 programa 3 lentelė'!$C10,'12 programa 3 lentelė'!H7:H359)</f>
        <v>31647.19999999999</v>
      </c>
    </row>
    <row r="9" spans="2:7" ht="12.75" customHeight="1" x14ac:dyDescent="0.2">
      <c r="B9" s="84" t="s">
        <v>275</v>
      </c>
      <c r="C9" s="53" t="s">
        <v>19</v>
      </c>
      <c r="D9" s="54">
        <f>SUMIF('12 programa 3 lentelė'!$C7:$C359,'12 programa 3 lentelė'!$C11,'12 programa 3 lentelė'!E7:E359)</f>
        <v>21494.499999999996</v>
      </c>
      <c r="E9" s="54">
        <f>SUMIF('12 programa 3 lentelė'!$C7:$C359,'12 programa 3 lentelė'!$C11,'12 programa 3 lentelė'!F7:F359)</f>
        <v>22596.3</v>
      </c>
      <c r="F9" s="54">
        <f>SUMIF('12 programa 3 lentelė'!$C7:$C359,'12 programa 3 lentelė'!$C11,'12 programa 3 lentelė'!G7:G359)</f>
        <v>23510.2</v>
      </c>
      <c r="G9" s="54">
        <f>SUMIF('12 programa 3 lentelė'!$C7:$C359,'12 programa 3 lentelė'!$C11,'12 programa 3 lentelė'!H7:H359)</f>
        <v>24424.2</v>
      </c>
    </row>
    <row r="10" spans="2:7" ht="12.75" customHeight="1" x14ac:dyDescent="0.2">
      <c r="B10" s="84" t="s">
        <v>276</v>
      </c>
      <c r="C10" s="53" t="s">
        <v>277</v>
      </c>
      <c r="D10" s="54">
        <f>SUMIF('12 programa 3 lentelė'!$C7:$C359,'12 programa 3 lentelė'!$C93,'12 programa 3 lentelė'!E7:E359)</f>
        <v>2727.4</v>
      </c>
      <c r="E10" s="54">
        <f>SUMIF('12 programa 3 lentelė'!$C7:$C359,'12 programa 3 lentelė'!$C93,'12 programa 3 lentelė'!F7:F359)</f>
        <v>2834.1</v>
      </c>
      <c r="F10" s="54">
        <f>SUMIF('12 programa 3 lentelė'!$C7:$C359,'12 programa 3 lentelė'!$C93,'12 programa 3 lentelė'!G7:G359)</f>
        <v>2923.3</v>
      </c>
      <c r="G10" s="54">
        <f>SUMIF('12 programa 3 lentelė'!$C7:$C359,'12 programa 3 lentelė'!$C93,'12 programa 3 lentelė'!H7:H359)</f>
        <v>3019.1</v>
      </c>
    </row>
    <row r="11" spans="2:7" ht="24.75" customHeight="1" x14ac:dyDescent="0.2">
      <c r="B11" s="84" t="s">
        <v>278</v>
      </c>
      <c r="C11" s="53" t="s">
        <v>110</v>
      </c>
      <c r="D11" s="54">
        <f>SUMIF('12 programa 3 lentelė'!$C7:$C359,'12 programa 3 lentelė'!$C117,'12 programa 3 lentelė'!E7:E359)</f>
        <v>630.20000000000005</v>
      </c>
      <c r="E11" s="54">
        <f>SUMIF('12 programa 3 lentelė'!$C7:$C359,'12 programa 3 lentelė'!$C117,'12 programa 3 lentelė'!F7:F359)</f>
        <v>253.2</v>
      </c>
      <c r="F11" s="54">
        <f>SUMIF('12 programa 3 lentelė'!$C7:$C359,'12 programa 3 lentelė'!$C117,'12 programa 3 lentelė'!G7:G359)</f>
        <v>267.7</v>
      </c>
      <c r="G11" s="54">
        <f>SUMIF('12 programa 3 lentelė'!$C7:$C359,'12 programa 3 lentelė'!$C117,'12 programa 3 lentelė'!H7:H359)</f>
        <v>200.4</v>
      </c>
    </row>
    <row r="12" spans="2:7" ht="13.5" customHeight="1" x14ac:dyDescent="0.2">
      <c r="B12" s="84" t="s">
        <v>279</v>
      </c>
      <c r="C12" s="53" t="s">
        <v>280</v>
      </c>
      <c r="D12" s="54" cm="1">
        <f t="array" ref="D12">SUMIF('12 programa 3 lentelė'!$C7:$C359,'12 programa 3 lentelė'!C00,'12 programa 3 lentelė'!E7:E359)</f>
        <v>0</v>
      </c>
      <c r="E12" s="54" cm="1">
        <f t="array" ref="E12">SUMIF('12 programa 3 lentelė'!$C7:$C359,'12 programa 3 lentelė'!C00,'12 programa 3 lentelė'!F7:F359)</f>
        <v>0</v>
      </c>
      <c r="F12" s="54">
        <f>SUMIF('12 programa 3 lentelė'!$C7:$C359,'12 programa 3 lentelė'!C319,'12 programa 3 lentelė'!G7:G359)</f>
        <v>1962.8000000000002</v>
      </c>
      <c r="G12" s="54" cm="1">
        <f t="array" ref="G12">SUMIF('12 programa 3 lentelė'!$C7:$C359,'12 programa 3 lentelė'!C00,'12 programa 3 lentelė'!H7:H359)</f>
        <v>0</v>
      </c>
    </row>
    <row r="13" spans="2:7" ht="15.75" customHeight="1" x14ac:dyDescent="0.2">
      <c r="B13" s="84" t="s">
        <v>281</v>
      </c>
      <c r="C13" s="53" t="s">
        <v>282</v>
      </c>
      <c r="D13" s="54">
        <f>SUMIF('12 programa 3 lentelė'!$C7:$C359,'12 programa 3 lentelė'!$C94,'12 programa 3 lentelė'!E7:E359)</f>
        <v>1068</v>
      </c>
      <c r="E13" s="54">
        <f>SUMIF('12 programa 3 lentelė'!$C7:$C359,'12 programa 3 lentelė'!$C94,'12 programa 3 lentelė'!F7:F359)</f>
        <v>1853.8</v>
      </c>
      <c r="F13" s="54">
        <f>SUMIF('12 programa 3 lentelė'!$C7:$C359,'12 programa 3 lentelė'!$C94,'12 programa 3 lentelė'!G7:G359)</f>
        <v>619.59999999999991</v>
      </c>
      <c r="G13" s="54">
        <f>SUMIF('12 programa 3 lentelė'!$C7:$C359,'12 programa 3 lentelė'!$C94,'12 programa 3 lentelė'!H7:H359)</f>
        <v>0</v>
      </c>
    </row>
    <row r="14" spans="2:7" ht="41.45" customHeight="1" x14ac:dyDescent="0.2">
      <c r="B14" s="83" t="s">
        <v>283</v>
      </c>
      <c r="C14" s="52" t="s">
        <v>284</v>
      </c>
      <c r="D14" s="79">
        <f>SUM(D16:D21)</f>
        <v>55756.799999999996</v>
      </c>
      <c r="E14" s="79">
        <f>SUM(E16:E21)</f>
        <v>62848.299999999996</v>
      </c>
      <c r="F14" s="79">
        <f t="shared" ref="F14:G14" si="1">SUM(F16:F21)</f>
        <v>66077.100000000006</v>
      </c>
      <c r="G14" s="79">
        <f t="shared" si="1"/>
        <v>58982.299999999996</v>
      </c>
    </row>
    <row r="15" spans="2:7" ht="15.75" customHeight="1" x14ac:dyDescent="0.2">
      <c r="B15" s="84"/>
      <c r="C15" s="52" t="s">
        <v>272</v>
      </c>
      <c r="D15" s="6"/>
      <c r="E15" s="90"/>
      <c r="F15" s="90"/>
      <c r="G15" s="90"/>
    </row>
    <row r="16" spans="2:7" ht="12.75" customHeight="1" x14ac:dyDescent="0.2">
      <c r="B16" s="84" t="s">
        <v>285</v>
      </c>
      <c r="C16" s="108" t="s">
        <v>286</v>
      </c>
      <c r="D16" s="54">
        <f>SUMIF('12 programa 3 lentelė'!$C7:$C359,'12 programa 3 lentelė'!$C106,'12 programa 3 lentelė'!E7:E359)</f>
        <v>234.6</v>
      </c>
      <c r="E16" s="54">
        <f>SUMIF('12 programa 3 lentelė'!$C7:$C359,'12 programa 3 lentelė'!$C106,'12 programa 3 lentelė'!F7:F359)</f>
        <v>7205.0999999999995</v>
      </c>
      <c r="F16" s="54">
        <f>SUMIF('12 programa 3 lentelė'!$C7:$C359,'12 programa 3 lentelė'!$C106,'12 programa 3 lentelė'!G7:G359)</f>
        <v>10428.900000000001</v>
      </c>
      <c r="G16" s="54">
        <f>SUMIF('12 programa 3 lentelė'!$C7:$C359,'12 programa 3 lentelė'!$C106,'12 programa 3 lentelė'!H7:H359)</f>
        <v>3334.1</v>
      </c>
    </row>
    <row r="17" spans="2:7" ht="12.75" customHeight="1" x14ac:dyDescent="0.2">
      <c r="B17" s="84" t="s">
        <v>287</v>
      </c>
      <c r="C17" s="108" t="s">
        <v>288</v>
      </c>
      <c r="D17" s="54" cm="1">
        <f t="array" ref="D17">SUMIF('12 programa 3 lentelė'!$C7:$C359,'12 programa 3 lentelė'!C00,'12 programa 3 lentelė'!E7:E359)</f>
        <v>0</v>
      </c>
      <c r="E17" s="54" cm="1">
        <f t="array" ref="E17">SUMIF('12 programa 3 lentelė'!$C7:$C359,'12 programa 3 lentelė'!C00,'12 programa 3 lentelė'!F7:F359)</f>
        <v>0</v>
      </c>
      <c r="F17" s="54" cm="1">
        <f t="array" ref="F17">SUMIF('12 programa 3 lentelė'!$C7:$C359,'12 programa 3 lentelė'!C00,'12 programa 3 lentelė'!G7:G359)</f>
        <v>0</v>
      </c>
      <c r="G17" s="54" cm="1">
        <f t="array" ref="G17">SUMIF('12 programa 3 lentelė'!$C7:$C359,'12 programa 3 lentelė'!C00,'12 programa 3 lentelė'!H7:H359)</f>
        <v>0</v>
      </c>
    </row>
    <row r="18" spans="2:7" ht="24.75" customHeight="1" x14ac:dyDescent="0.2">
      <c r="B18" s="84" t="s">
        <v>289</v>
      </c>
      <c r="C18" s="108" t="s">
        <v>290</v>
      </c>
      <c r="D18" s="54" cm="1">
        <f t="array" ref="D18">SUMIF('12 programa 3 lentelė'!$C7:$C359,'12 programa 3 lentelė'!C00,'12 programa 3 lentelė'!E7:E359)</f>
        <v>0</v>
      </c>
      <c r="E18" s="54" cm="1">
        <f t="array" ref="E18">SUMIF('12 programa 3 lentelė'!$C7:$C359,'12 programa 3 lentelė'!C00,'12 programa 3 lentelė'!F7:F359)</f>
        <v>0</v>
      </c>
      <c r="F18" s="54" cm="1">
        <f t="array" ref="F18">SUMIF('12 programa 3 lentelė'!$C7:$C359,'12 programa 3 lentelė'!C00,'12 programa 3 lentelė'!G7:G359)</f>
        <v>0</v>
      </c>
      <c r="G18" s="54" cm="1">
        <f t="array" ref="G18">SUMIF('12 programa 3 lentelė'!$C7:$C359,'12 programa 3 lentelė'!C00,'12 programa 3 lentelė'!H7:H359)</f>
        <v>0</v>
      </c>
    </row>
    <row r="19" spans="2:7" ht="15.75" customHeight="1" x14ac:dyDescent="0.2">
      <c r="B19" s="84" t="s">
        <v>291</v>
      </c>
      <c r="C19" s="108" t="s">
        <v>292</v>
      </c>
      <c r="D19" s="54">
        <f>SUMIF('12 programa 3 lentelė'!$C7:$C359,'12 programa 3 lentelė'!$C347,'12 programa 3 lentelė'!E7:E359)</f>
        <v>55522.2</v>
      </c>
      <c r="E19" s="54">
        <f>SUMIF('12 programa 3 lentelė'!$C7:$C359,'12 programa 3 lentelė'!$C347,'12 programa 3 lentelė'!F7:F359)</f>
        <v>55643.199999999997</v>
      </c>
      <c r="F19" s="54">
        <f>SUMIF('12 programa 3 lentelė'!$C7:$C359,'12 programa 3 lentelė'!$C347,'12 programa 3 lentelė'!G7:G359)</f>
        <v>55648.2</v>
      </c>
      <c r="G19" s="54">
        <f>SUMIF('12 programa 3 lentelė'!$C7:$C359,'12 programa 3 lentelė'!$C347,'12 programa 3 lentelė'!H7:H359)</f>
        <v>55648.2</v>
      </c>
    </row>
    <row r="20" spans="2:7" ht="15.75" customHeight="1" x14ac:dyDescent="0.2">
      <c r="B20" s="84" t="s">
        <v>293</v>
      </c>
      <c r="C20" s="108" t="s">
        <v>294</v>
      </c>
      <c r="D20" s="54" cm="1">
        <f t="array" ref="D20">SUMIF('12 programa 3 lentelė'!$C7:$C359,'12 programa 3 lentelė'!C00,'12 programa 3 lentelė'!E7:E359)</f>
        <v>0</v>
      </c>
      <c r="E20" s="54" cm="1">
        <f t="array" ref="E20">SUMIF('12 programa 3 lentelė'!$C7:$C359,'12 programa 3 lentelė'!C00,'12 programa 3 lentelė'!F7:F359)</f>
        <v>0</v>
      </c>
      <c r="F20" s="54" cm="1">
        <f t="array" ref="F20">SUMIF('12 programa 3 lentelė'!$C7:$C359,'12 programa 3 lentelė'!C00,'12 programa 3 lentelė'!G7:G359)</f>
        <v>0</v>
      </c>
      <c r="G20" s="54" cm="1">
        <f t="array" ref="G20">SUMIF('12 programa 3 lentelė'!$C7:$C359,'12 programa 3 lentelė'!C00,'12 programa 3 lentelė'!H7:H359)</f>
        <v>0</v>
      </c>
    </row>
    <row r="21" spans="2:7" ht="17.25" customHeight="1" x14ac:dyDescent="0.2">
      <c r="B21" s="84" t="s">
        <v>295</v>
      </c>
      <c r="C21" s="108" t="s">
        <v>296</v>
      </c>
      <c r="D21" s="54" cm="1">
        <f t="array" ref="D21">SUMIF('12 programa 3 lentelė'!$C7:$C359,'12 programa 3 lentelė'!C00,'12 programa 3 lentelė'!E7:E359)</f>
        <v>0</v>
      </c>
      <c r="E21" s="54" cm="1">
        <f t="array" ref="E21">SUMIF('12 programa 3 lentelė'!$C7:$C359,'12 programa 3 lentelė'!C00,'12 programa 3 lentelė'!F7:F359)</f>
        <v>0</v>
      </c>
      <c r="F21" s="54" cm="1">
        <f t="array" ref="F21">SUMIF('12 programa 3 lentelė'!$C7:$C359,'12 programa 3 lentelė'!C00,'12 programa 3 lentelė'!G7:G359)</f>
        <v>0</v>
      </c>
      <c r="G21" s="54" cm="1">
        <f t="array" ref="G21">SUMIF('12 programa 3 lentelė'!$C7:$C359,'12 programa 3 lentelė'!C00,'12 programa 3 lentelė'!H7:H359)</f>
        <v>0</v>
      </c>
    </row>
    <row r="22" spans="2:7" ht="25.5" x14ac:dyDescent="0.2">
      <c r="B22" s="84"/>
      <c r="C22" s="53" t="s">
        <v>297</v>
      </c>
      <c r="D22" s="7">
        <f>D6+D14</f>
        <v>108454.69999999998</v>
      </c>
      <c r="E22" s="7">
        <f>E6+E14</f>
        <v>121188.99999999999</v>
      </c>
      <c r="F22" s="7">
        <f t="shared" ref="F22:G22" si="2">F6+F14</f>
        <v>126448</v>
      </c>
      <c r="G22" s="7">
        <f t="shared" si="2"/>
        <v>118273.19999999998</v>
      </c>
    </row>
    <row r="23" spans="2:7" ht="19.149999999999999" customHeight="1" x14ac:dyDescent="0.2">
      <c r="B23" s="102"/>
      <c r="C23" s="103" t="s">
        <v>255</v>
      </c>
      <c r="D23" s="25">
        <f>'12 programa 3 lentelė'!E359</f>
        <v>611.6</v>
      </c>
      <c r="E23" s="25">
        <f>'12 programa 3 lentelė'!F359</f>
        <v>8049.5999999999995</v>
      </c>
      <c r="F23" s="25">
        <f>'12 programa 3 lentelė'!G359</f>
        <v>10783.3</v>
      </c>
      <c r="G23" s="25">
        <f>'12 programa 3 lentelė'!H359</f>
        <v>5628</v>
      </c>
    </row>
    <row r="24" spans="2:7" ht="25.5" x14ac:dyDescent="0.2">
      <c r="B24" s="104"/>
      <c r="C24" s="53" t="s">
        <v>256</v>
      </c>
      <c r="D24" s="104"/>
      <c r="E24" s="105">
        <f>E22-D22</f>
        <v>12734.300000000003</v>
      </c>
      <c r="F24" s="105">
        <f t="shared" ref="F24:G24" si="3">F22-E22</f>
        <v>5259.0000000000146</v>
      </c>
      <c r="G24" s="105">
        <f t="shared" si="3"/>
        <v>-8174.8000000000175</v>
      </c>
    </row>
  </sheetData>
  <mergeCells count="2">
    <mergeCell ref="B5:G5"/>
    <mergeCell ref="B1:G1"/>
  </mergeCells>
  <pageMargins left="0.7" right="0.7" top="0.75" bottom="0.75" header="0.3" footer="0.3"/>
  <pageSetup paperSize="9" scale="130" orientation="portrait" r:id="rId1"/>
  <ignoredErrors>
    <ignoredError sqref="E19:G19"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2</vt:i4>
      </vt:variant>
      <vt:variant>
        <vt:lpstr>Įvardytieji diapazonai</vt:lpstr>
      </vt:variant>
      <vt:variant>
        <vt:i4>2</vt:i4>
      </vt:variant>
    </vt:vector>
  </HeadingPairs>
  <TitlesOfParts>
    <vt:vector size="4" baseType="lpstr">
      <vt:lpstr>12 programa 3 lentelė</vt:lpstr>
      <vt:lpstr>Lėšų suvestinė 2 lentelė</vt:lpstr>
      <vt:lpstr>'12 programa 3 lentelė'!Print_Area</vt:lpstr>
      <vt:lpstr>'12 programa 3 lentelė'!Print_Titles</vt:lpstr>
    </vt:vector>
  </TitlesOfParts>
  <Manager/>
  <Company>KMSA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Snieguolė Kačerauskaitė</dc:creator>
  <cp:keywords/>
  <dc:description/>
  <cp:lastModifiedBy>Violeta Pronskuvienė</cp:lastModifiedBy>
  <cp:revision/>
  <cp:lastPrinted>2024-12-20T06:50:42Z</cp:lastPrinted>
  <dcterms:created xsi:type="dcterms:W3CDTF">2023-07-10T07:04:14Z</dcterms:created>
  <dcterms:modified xsi:type="dcterms:W3CDTF">2024-12-20T07:59:56Z</dcterms:modified>
  <cp:category/>
  <cp:contentStatus/>
</cp:coreProperties>
</file>